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w1\Desktop\excel-challenge\Homework\"/>
    </mc:Choice>
  </mc:AlternateContent>
  <xr:revisionPtr revIDLastSave="0" documentId="13_ncr:1_{BC45736D-78C7-4194-AD18-CA4F033B44F9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Category Stats" sheetId="3" r:id="rId1"/>
    <sheet name="Subcategory Stats" sheetId="4" r:id="rId2"/>
    <sheet name="Outcomes Based on Launch Date" sheetId="6" r:id="rId3"/>
    <sheet name="Crowdfunding" sheetId="1" r:id="rId4"/>
    <sheet name="Bonus" sheetId="5" r:id="rId5"/>
    <sheet name="Bonus Statistical Analysis" sheetId="7" r:id="rId6"/>
  </sheets>
  <definedNames>
    <definedName name="_xlnm._FilterDatabase" localSheetId="5" hidden="1">'Bonus Statistical Analysis'!$F$1:$G$566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B6" i="7"/>
  <c r="B7" i="7" s="1"/>
  <c r="C5" i="7"/>
  <c r="C4" i="7"/>
  <c r="C3" i="7"/>
  <c r="B5" i="7"/>
  <c r="B4" i="7"/>
  <c r="B3" i="7"/>
  <c r="B2" i="7"/>
  <c r="C2" i="7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Q2" i="1"/>
  <c r="R2" i="1" s="1"/>
  <c r="Q3" i="1"/>
  <c r="R3" i="1" s="1"/>
  <c r="Q4" i="1"/>
  <c r="R4" i="1" s="1"/>
  <c r="Q5" i="1"/>
  <c r="Q6" i="1"/>
  <c r="R6" i="1" s="1"/>
  <c r="Q7" i="1"/>
  <c r="R7" i="1" s="1"/>
  <c r="Q8" i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Q33" i="1"/>
  <c r="R33" i="1" s="1"/>
  <c r="Q34" i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R41" i="1" s="1"/>
  <c r="Q42" i="1"/>
  <c r="R42" i="1" s="1"/>
  <c r="Q43" i="1"/>
  <c r="R43" i="1" s="1"/>
  <c r="Q44" i="1"/>
  <c r="Q45" i="1"/>
  <c r="R45" i="1" s="1"/>
  <c r="Q46" i="1"/>
  <c r="R46" i="1" s="1"/>
  <c r="Q47" i="1"/>
  <c r="R47" i="1" s="1"/>
  <c r="Q48" i="1"/>
  <c r="Q49" i="1"/>
  <c r="R49" i="1" s="1"/>
  <c r="Q50" i="1"/>
  <c r="Q51" i="1"/>
  <c r="R51" i="1" s="1"/>
  <c r="Q52" i="1"/>
  <c r="R52" i="1" s="1"/>
  <c r="Q53" i="1"/>
  <c r="R53" i="1" s="1"/>
  <c r="Q54" i="1"/>
  <c r="R54" i="1" s="1"/>
  <c r="Q55" i="1"/>
  <c r="R55" i="1" s="1"/>
  <c r="Q56" i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Q73" i="1"/>
  <c r="R73" i="1" s="1"/>
  <c r="Q74" i="1"/>
  <c r="R74" i="1" s="1"/>
  <c r="Q75" i="1"/>
  <c r="Q76" i="1"/>
  <c r="R76" i="1" s="1"/>
  <c r="Q77" i="1"/>
  <c r="R77" i="1" s="1"/>
  <c r="Q78" i="1"/>
  <c r="R78" i="1" s="1"/>
  <c r="Q79" i="1"/>
  <c r="R79" i="1" s="1"/>
  <c r="Q80" i="1"/>
  <c r="Q81" i="1"/>
  <c r="R81" i="1" s="1"/>
  <c r="Q82" i="1"/>
  <c r="Q83" i="1"/>
  <c r="R83" i="1" s="1"/>
  <c r="Q84" i="1"/>
  <c r="R84" i="1" s="1"/>
  <c r="Q85" i="1"/>
  <c r="R85" i="1" s="1"/>
  <c r="Q86" i="1"/>
  <c r="R86" i="1" s="1"/>
  <c r="Q87" i="1"/>
  <c r="R87" i="1" s="1"/>
  <c r="Q88" i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Q113" i="1"/>
  <c r="R113" i="1" s="1"/>
  <c r="Q114" i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Q137" i="1"/>
  <c r="R137" i="1" s="1"/>
  <c r="Q138" i="1"/>
  <c r="R138" i="1" s="1"/>
  <c r="Q139" i="1"/>
  <c r="R139" i="1" s="1"/>
  <c r="Q140" i="1"/>
  <c r="R140" i="1" s="1"/>
  <c r="Q141" i="1"/>
  <c r="Q142" i="1"/>
  <c r="R142" i="1" s="1"/>
  <c r="Q143" i="1"/>
  <c r="R143" i="1" s="1"/>
  <c r="Q144" i="1"/>
  <c r="Q145" i="1"/>
  <c r="R145" i="1" s="1"/>
  <c r="Q146" i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Q193" i="1"/>
  <c r="R193" i="1" s="1"/>
  <c r="Q194" i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Q201" i="1"/>
  <c r="R201" i="1" s="1"/>
  <c r="Q202" i="1"/>
  <c r="R202" i="1" s="1"/>
  <c r="Q203" i="1"/>
  <c r="R203" i="1" s="1"/>
  <c r="Q204" i="1"/>
  <c r="R204" i="1" s="1"/>
  <c r="Q205" i="1"/>
  <c r="R205" i="1" s="1"/>
  <c r="Q206" i="1"/>
  <c r="R206" i="1" s="1"/>
  <c r="Q207" i="1"/>
  <c r="R207" i="1" s="1"/>
  <c r="Q208" i="1"/>
  <c r="Q209" i="1"/>
  <c r="R209" i="1" s="1"/>
  <c r="Q210" i="1"/>
  <c r="R210" i="1" s="1"/>
  <c r="Q211" i="1"/>
  <c r="R211" i="1" s="1"/>
  <c r="Q212" i="1"/>
  <c r="R212" i="1" s="1"/>
  <c r="Q213" i="1"/>
  <c r="R213" i="1" s="1"/>
  <c r="Q214" i="1"/>
  <c r="R214" i="1" s="1"/>
  <c r="Q215" i="1"/>
  <c r="R215" i="1" s="1"/>
  <c r="Q216" i="1"/>
  <c r="Q217" i="1"/>
  <c r="R217" i="1" s="1"/>
  <c r="Q218" i="1"/>
  <c r="R218" i="1" s="1"/>
  <c r="Q219" i="1"/>
  <c r="R219" i="1" s="1"/>
  <c r="Q220" i="1"/>
  <c r="R220" i="1" s="1"/>
  <c r="Q221" i="1"/>
  <c r="Q222" i="1"/>
  <c r="R222" i="1" s="1"/>
  <c r="Q223" i="1"/>
  <c r="R223" i="1" s="1"/>
  <c r="Q224" i="1"/>
  <c r="Q225" i="1"/>
  <c r="R225" i="1" s="1"/>
  <c r="Q226" i="1"/>
  <c r="R226" i="1" s="1"/>
  <c r="Q227" i="1"/>
  <c r="R227" i="1" s="1"/>
  <c r="Q228" i="1"/>
  <c r="R228" i="1" s="1"/>
  <c r="Q229" i="1"/>
  <c r="R229" i="1" s="1"/>
  <c r="Q230" i="1"/>
  <c r="R230" i="1" s="1"/>
  <c r="Q231" i="1"/>
  <c r="R231" i="1" s="1"/>
  <c r="Q232" i="1"/>
  <c r="Q233" i="1"/>
  <c r="R233" i="1" s="1"/>
  <c r="Q234" i="1"/>
  <c r="R234" i="1" s="1"/>
  <c r="Q235" i="1"/>
  <c r="R235" i="1" s="1"/>
  <c r="Q236" i="1"/>
  <c r="R236" i="1" s="1"/>
  <c r="Q237" i="1"/>
  <c r="R237" i="1" s="1"/>
  <c r="Q238" i="1"/>
  <c r="R238" i="1" s="1"/>
  <c r="Q239" i="1"/>
  <c r="R239" i="1" s="1"/>
  <c r="Q240" i="1"/>
  <c r="Q241" i="1"/>
  <c r="R241" i="1" s="1"/>
  <c r="Q242" i="1"/>
  <c r="Q243" i="1"/>
  <c r="R243" i="1" s="1"/>
  <c r="Q244" i="1"/>
  <c r="R244" i="1" s="1"/>
  <c r="Q245" i="1"/>
  <c r="R245" i="1" s="1"/>
  <c r="Q246" i="1"/>
  <c r="R246" i="1" s="1"/>
  <c r="Q247" i="1"/>
  <c r="R247" i="1" s="1"/>
  <c r="Q248" i="1"/>
  <c r="Q249" i="1"/>
  <c r="R249" i="1" s="1"/>
  <c r="Q250" i="1"/>
  <c r="R250" i="1" s="1"/>
  <c r="Q251" i="1"/>
  <c r="R251" i="1" s="1"/>
  <c r="Q252" i="1"/>
  <c r="R252" i="1" s="1"/>
  <c r="Q253" i="1"/>
  <c r="R253" i="1" s="1"/>
  <c r="Q254" i="1"/>
  <c r="R254" i="1" s="1"/>
  <c r="Q255" i="1"/>
  <c r="R255" i="1" s="1"/>
  <c r="Q256" i="1"/>
  <c r="Q257" i="1"/>
  <c r="R257" i="1" s="1"/>
  <c r="Q258" i="1"/>
  <c r="R258" i="1" s="1"/>
  <c r="Q259" i="1"/>
  <c r="R259" i="1" s="1"/>
  <c r="Q260" i="1"/>
  <c r="R260" i="1" s="1"/>
  <c r="Q261" i="1"/>
  <c r="R261" i="1" s="1"/>
  <c r="Q262" i="1"/>
  <c r="R262" i="1" s="1"/>
  <c r="Q263" i="1"/>
  <c r="R263" i="1" s="1"/>
  <c r="Q264" i="1"/>
  <c r="Q265" i="1"/>
  <c r="R265" i="1" s="1"/>
  <c r="Q266" i="1"/>
  <c r="R266" i="1" s="1"/>
  <c r="Q267" i="1"/>
  <c r="R267" i="1" s="1"/>
  <c r="Q268" i="1"/>
  <c r="R268" i="1" s="1"/>
  <c r="Q269" i="1"/>
  <c r="R269" i="1" s="1"/>
  <c r="Q270" i="1"/>
  <c r="R270" i="1" s="1"/>
  <c r="Q271" i="1"/>
  <c r="R271" i="1" s="1"/>
  <c r="Q272" i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Q281" i="1"/>
  <c r="R281" i="1" s="1"/>
  <c r="Q282" i="1"/>
  <c r="R282" i="1" s="1"/>
  <c r="Q283" i="1"/>
  <c r="R283" i="1" s="1"/>
  <c r="Q284" i="1"/>
  <c r="R284" i="1" s="1"/>
  <c r="Q285" i="1"/>
  <c r="Q286" i="1"/>
  <c r="R286" i="1" s="1"/>
  <c r="Q287" i="1"/>
  <c r="R287" i="1" s="1"/>
  <c r="Q288" i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Q297" i="1"/>
  <c r="R297" i="1" s="1"/>
  <c r="Q298" i="1"/>
  <c r="R298" i="1" s="1"/>
  <c r="Q299" i="1"/>
  <c r="R299" i="1" s="1"/>
  <c r="Q300" i="1"/>
  <c r="R300" i="1" s="1"/>
  <c r="Q301" i="1"/>
  <c r="R301" i="1" s="1"/>
  <c r="Q302" i="1"/>
  <c r="R302" i="1" s="1"/>
  <c r="Q303" i="1"/>
  <c r="R303" i="1" s="1"/>
  <c r="Q304" i="1"/>
  <c r="Q305" i="1"/>
  <c r="R305" i="1" s="1"/>
  <c r="Q306" i="1"/>
  <c r="R306" i="1" s="1"/>
  <c r="Q307" i="1"/>
  <c r="R307" i="1" s="1"/>
  <c r="Q308" i="1"/>
  <c r="R308" i="1" s="1"/>
  <c r="Q309" i="1"/>
  <c r="R309" i="1" s="1"/>
  <c r="Q310" i="1"/>
  <c r="R310" i="1" s="1"/>
  <c r="Q311" i="1"/>
  <c r="R311" i="1" s="1"/>
  <c r="Q312" i="1"/>
  <c r="Q313" i="1"/>
  <c r="R313" i="1" s="1"/>
  <c r="Q314" i="1"/>
  <c r="R314" i="1" s="1"/>
  <c r="Q315" i="1"/>
  <c r="R315" i="1" s="1"/>
  <c r="Q316" i="1"/>
  <c r="R316" i="1" s="1"/>
  <c r="Q317" i="1"/>
  <c r="R317" i="1" s="1"/>
  <c r="Q318" i="1"/>
  <c r="R318" i="1" s="1"/>
  <c r="Q319" i="1"/>
  <c r="R319" i="1" s="1"/>
  <c r="Q320" i="1"/>
  <c r="Q321" i="1"/>
  <c r="R321" i="1" s="1"/>
  <c r="Q322" i="1"/>
  <c r="Q323" i="1"/>
  <c r="R323" i="1" s="1"/>
  <c r="Q324" i="1"/>
  <c r="R324" i="1" s="1"/>
  <c r="Q325" i="1"/>
  <c r="R325" i="1" s="1"/>
  <c r="Q326" i="1"/>
  <c r="R326" i="1" s="1"/>
  <c r="Q327" i="1"/>
  <c r="R327" i="1" s="1"/>
  <c r="Q328" i="1"/>
  <c r="Q329" i="1"/>
  <c r="R329" i="1" s="1"/>
  <c r="Q330" i="1"/>
  <c r="R330" i="1" s="1"/>
  <c r="Q331" i="1"/>
  <c r="R331" i="1" s="1"/>
  <c r="Q332" i="1"/>
  <c r="R332" i="1" s="1"/>
  <c r="Q333" i="1"/>
  <c r="R333" i="1" s="1"/>
  <c r="Q334" i="1"/>
  <c r="R334" i="1" s="1"/>
  <c r="Q335" i="1"/>
  <c r="R335" i="1" s="1"/>
  <c r="Q336" i="1"/>
  <c r="Q337" i="1"/>
  <c r="R337" i="1" s="1"/>
  <c r="Q338" i="1"/>
  <c r="R338" i="1" s="1"/>
  <c r="Q339" i="1"/>
  <c r="R339" i="1" s="1"/>
  <c r="Q340" i="1"/>
  <c r="R340" i="1" s="1"/>
  <c r="Q341" i="1"/>
  <c r="R341" i="1" s="1"/>
  <c r="Q342" i="1"/>
  <c r="R342" i="1" s="1"/>
  <c r="Q343" i="1"/>
  <c r="R343" i="1" s="1"/>
  <c r="Q344" i="1"/>
  <c r="Q345" i="1"/>
  <c r="R345" i="1" s="1"/>
  <c r="Q346" i="1"/>
  <c r="R346" i="1" s="1"/>
  <c r="Q347" i="1"/>
  <c r="R347" i="1" s="1"/>
  <c r="Q348" i="1"/>
  <c r="R348" i="1" s="1"/>
  <c r="Q349" i="1"/>
  <c r="R349" i="1" s="1"/>
  <c r="Q350" i="1"/>
  <c r="R350" i="1" s="1"/>
  <c r="Q351" i="1"/>
  <c r="R351" i="1" s="1"/>
  <c r="Q352" i="1"/>
  <c r="Q353" i="1"/>
  <c r="R353" i="1" s="1"/>
  <c r="Q354" i="1"/>
  <c r="R354" i="1" s="1"/>
  <c r="Q355" i="1"/>
  <c r="R355" i="1" s="1"/>
  <c r="Q356" i="1"/>
  <c r="R356" i="1" s="1"/>
  <c r="Q357" i="1"/>
  <c r="R357" i="1" s="1"/>
  <c r="Q358" i="1"/>
  <c r="R358" i="1" s="1"/>
  <c r="Q359" i="1"/>
  <c r="R359" i="1" s="1"/>
  <c r="Q360" i="1"/>
  <c r="Q361" i="1"/>
  <c r="R361" i="1" s="1"/>
  <c r="Q362" i="1"/>
  <c r="R362" i="1" s="1"/>
  <c r="Q363" i="1"/>
  <c r="R363" i="1" s="1"/>
  <c r="Q364" i="1"/>
  <c r="R364" i="1" s="1"/>
  <c r="Q365" i="1"/>
  <c r="R365" i="1" s="1"/>
  <c r="Q366" i="1"/>
  <c r="R366" i="1" s="1"/>
  <c r="Q367" i="1"/>
  <c r="R367" i="1" s="1"/>
  <c r="Q368" i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R383" i="1" s="1"/>
  <c r="Q384" i="1"/>
  <c r="Q385" i="1"/>
  <c r="R385" i="1" s="1"/>
  <c r="Q386" i="1"/>
  <c r="Q387" i="1"/>
  <c r="R387" i="1" s="1"/>
  <c r="Q388" i="1"/>
  <c r="R388" i="1" s="1"/>
  <c r="Q389" i="1"/>
  <c r="R389" i="1" s="1"/>
  <c r="Q390" i="1"/>
  <c r="R390" i="1" s="1"/>
  <c r="Q391" i="1"/>
  <c r="R391" i="1" s="1"/>
  <c r="Q392" i="1"/>
  <c r="Q393" i="1"/>
  <c r="R393" i="1" s="1"/>
  <c r="Q394" i="1"/>
  <c r="R394" i="1" s="1"/>
  <c r="Q395" i="1"/>
  <c r="R395" i="1" s="1"/>
  <c r="Q396" i="1"/>
  <c r="R396" i="1" s="1"/>
  <c r="Q397" i="1"/>
  <c r="R397" i="1" s="1"/>
  <c r="Q398" i="1"/>
  <c r="R398" i="1" s="1"/>
  <c r="Q399" i="1"/>
  <c r="R399" i="1" s="1"/>
  <c r="Q400" i="1"/>
  <c r="Q401" i="1"/>
  <c r="R401" i="1" s="1"/>
  <c r="Q402" i="1"/>
  <c r="R402" i="1" s="1"/>
  <c r="Q403" i="1"/>
  <c r="R403" i="1" s="1"/>
  <c r="Q404" i="1"/>
  <c r="R404" i="1" s="1"/>
  <c r="Q405" i="1"/>
  <c r="R405" i="1" s="1"/>
  <c r="Q406" i="1"/>
  <c r="R406" i="1" s="1"/>
  <c r="Q407" i="1"/>
  <c r="R407" i="1" s="1"/>
  <c r="Q408" i="1"/>
  <c r="Q409" i="1"/>
  <c r="R409" i="1" s="1"/>
  <c r="Q410" i="1"/>
  <c r="R410" i="1" s="1"/>
  <c r="Q411" i="1"/>
  <c r="R411" i="1" s="1"/>
  <c r="Q412" i="1"/>
  <c r="R412" i="1" s="1"/>
  <c r="Q413" i="1"/>
  <c r="R413" i="1" s="1"/>
  <c r="Q414" i="1"/>
  <c r="R414" i="1" s="1"/>
  <c r="Q415" i="1"/>
  <c r="R415" i="1" s="1"/>
  <c r="Q416" i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Q425" i="1"/>
  <c r="R425" i="1" s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Q433" i="1"/>
  <c r="R433" i="1" s="1"/>
  <c r="Q434" i="1"/>
  <c r="R434" i="1" s="1"/>
  <c r="Q435" i="1"/>
  <c r="R435" i="1" s="1"/>
  <c r="Q436" i="1"/>
  <c r="R436" i="1" s="1"/>
  <c r="Q437" i="1"/>
  <c r="R437" i="1" s="1"/>
  <c r="Q438" i="1"/>
  <c r="R438" i="1" s="1"/>
  <c r="Q439" i="1"/>
  <c r="R439" i="1" s="1"/>
  <c r="Q440" i="1"/>
  <c r="Q441" i="1"/>
  <c r="R441" i="1" s="1"/>
  <c r="Q442" i="1"/>
  <c r="R442" i="1" s="1"/>
  <c r="Q443" i="1"/>
  <c r="Q444" i="1"/>
  <c r="R444" i="1" s="1"/>
  <c r="Q445" i="1"/>
  <c r="R445" i="1" s="1"/>
  <c r="Q446" i="1"/>
  <c r="R446" i="1" s="1"/>
  <c r="Q447" i="1"/>
  <c r="R447" i="1" s="1"/>
  <c r="Q448" i="1"/>
  <c r="Q449" i="1"/>
  <c r="R449" i="1" s="1"/>
  <c r="Q450" i="1"/>
  <c r="R450" i="1" s="1"/>
  <c r="Q451" i="1"/>
  <c r="R451" i="1" s="1"/>
  <c r="Q452" i="1"/>
  <c r="R452" i="1" s="1"/>
  <c r="Q453" i="1"/>
  <c r="R453" i="1" s="1"/>
  <c r="Q454" i="1"/>
  <c r="R454" i="1" s="1"/>
  <c r="Q455" i="1"/>
  <c r="R455" i="1" s="1"/>
  <c r="Q456" i="1"/>
  <c r="Q457" i="1"/>
  <c r="R457" i="1" s="1"/>
  <c r="Q458" i="1"/>
  <c r="Q459" i="1"/>
  <c r="R459" i="1" s="1"/>
  <c r="Q460" i="1"/>
  <c r="R460" i="1" s="1"/>
  <c r="Q461" i="1"/>
  <c r="R461" i="1" s="1"/>
  <c r="Q462" i="1"/>
  <c r="R462" i="1" s="1"/>
  <c r="Q463" i="1"/>
  <c r="R463" i="1" s="1"/>
  <c r="Q464" i="1"/>
  <c r="Q465" i="1"/>
  <c r="R465" i="1" s="1"/>
  <c r="Q466" i="1"/>
  <c r="R466" i="1" s="1"/>
  <c r="Q467" i="1"/>
  <c r="R467" i="1" s="1"/>
  <c r="Q468" i="1"/>
  <c r="R468" i="1" s="1"/>
  <c r="Q469" i="1"/>
  <c r="R469" i="1" s="1"/>
  <c r="Q470" i="1"/>
  <c r="R470" i="1" s="1"/>
  <c r="Q471" i="1"/>
  <c r="R471" i="1" s="1"/>
  <c r="Q472" i="1"/>
  <c r="Q473" i="1"/>
  <c r="R473" i="1" s="1"/>
  <c r="Q474" i="1"/>
  <c r="R474" i="1" s="1"/>
  <c r="Q475" i="1"/>
  <c r="R475" i="1" s="1"/>
  <c r="Q476" i="1"/>
  <c r="R476" i="1" s="1"/>
  <c r="Q477" i="1"/>
  <c r="R477" i="1" s="1"/>
  <c r="Q478" i="1"/>
  <c r="R478" i="1" s="1"/>
  <c r="Q479" i="1"/>
  <c r="R479" i="1" s="1"/>
  <c r="Q480" i="1"/>
  <c r="Q481" i="1"/>
  <c r="R481" i="1" s="1"/>
  <c r="Q482" i="1"/>
  <c r="R482" i="1" s="1"/>
  <c r="Q483" i="1"/>
  <c r="R483" i="1" s="1"/>
  <c r="Q484" i="1"/>
  <c r="R484" i="1" s="1"/>
  <c r="Q485" i="1"/>
  <c r="R485" i="1" s="1"/>
  <c r="Q486" i="1"/>
  <c r="R486" i="1" s="1"/>
  <c r="Q487" i="1"/>
  <c r="R487" i="1" s="1"/>
  <c r="Q488" i="1"/>
  <c r="Q489" i="1"/>
  <c r="R489" i="1" s="1"/>
  <c r="Q490" i="1"/>
  <c r="R490" i="1" s="1"/>
  <c r="Q491" i="1"/>
  <c r="R491" i="1" s="1"/>
  <c r="Q492" i="1"/>
  <c r="R492" i="1" s="1"/>
  <c r="Q493" i="1"/>
  <c r="Q494" i="1"/>
  <c r="R494" i="1" s="1"/>
  <c r="Q495" i="1"/>
  <c r="R495" i="1" s="1"/>
  <c r="Q496" i="1"/>
  <c r="Q497" i="1"/>
  <c r="R497" i="1" s="1"/>
  <c r="Q498" i="1"/>
  <c r="R498" i="1" s="1"/>
  <c r="Q499" i="1"/>
  <c r="R499" i="1" s="1"/>
  <c r="Q500" i="1"/>
  <c r="R500" i="1" s="1"/>
  <c r="Q501" i="1"/>
  <c r="R501" i="1" s="1"/>
  <c r="Q502" i="1"/>
  <c r="R502" i="1" s="1"/>
  <c r="Q503" i="1"/>
  <c r="R503" i="1" s="1"/>
  <c r="Q504" i="1"/>
  <c r="Q505" i="1"/>
  <c r="R505" i="1" s="1"/>
  <c r="Q506" i="1"/>
  <c r="R506" i="1" s="1"/>
  <c r="Q507" i="1"/>
  <c r="R507" i="1" s="1"/>
  <c r="Q508" i="1"/>
  <c r="R508" i="1" s="1"/>
  <c r="Q509" i="1"/>
  <c r="R509" i="1" s="1"/>
  <c r="Q510" i="1"/>
  <c r="R510" i="1" s="1"/>
  <c r="Q511" i="1"/>
  <c r="R511" i="1" s="1"/>
  <c r="Q512" i="1"/>
  <c r="Q513" i="1"/>
  <c r="R513" i="1" s="1"/>
  <c r="Q514" i="1"/>
  <c r="R514" i="1" s="1"/>
  <c r="Q515" i="1"/>
  <c r="R515" i="1" s="1"/>
  <c r="Q516" i="1"/>
  <c r="R516" i="1" s="1"/>
  <c r="Q517" i="1"/>
  <c r="R517" i="1" s="1"/>
  <c r="Q518" i="1"/>
  <c r="R518" i="1" s="1"/>
  <c r="Q519" i="1"/>
  <c r="R519" i="1" s="1"/>
  <c r="Q520" i="1"/>
  <c r="Q521" i="1"/>
  <c r="R521" i="1" s="1"/>
  <c r="Q522" i="1"/>
  <c r="R522" i="1" s="1"/>
  <c r="Q523" i="1"/>
  <c r="R523" i="1" s="1"/>
  <c r="Q524" i="1"/>
  <c r="R524" i="1" s="1"/>
  <c r="Q525" i="1"/>
  <c r="R525" i="1" s="1"/>
  <c r="Q526" i="1"/>
  <c r="R526" i="1" s="1"/>
  <c r="Q527" i="1"/>
  <c r="R527" i="1" s="1"/>
  <c r="Q528" i="1"/>
  <c r="Q529" i="1"/>
  <c r="R529" i="1" s="1"/>
  <c r="Q530" i="1"/>
  <c r="R530" i="1" s="1"/>
  <c r="Q531" i="1"/>
  <c r="R531" i="1" s="1"/>
  <c r="Q532" i="1"/>
  <c r="R532" i="1" s="1"/>
  <c r="Q533" i="1"/>
  <c r="R533" i="1" s="1"/>
  <c r="Q534" i="1"/>
  <c r="R534" i="1" s="1"/>
  <c r="Q535" i="1"/>
  <c r="R535" i="1" s="1"/>
  <c r="Q536" i="1"/>
  <c r="Q537" i="1"/>
  <c r="R537" i="1" s="1"/>
  <c r="Q538" i="1"/>
  <c r="R538" i="1" s="1"/>
  <c r="Q539" i="1"/>
  <c r="R539" i="1" s="1"/>
  <c r="Q540" i="1"/>
  <c r="R540" i="1" s="1"/>
  <c r="Q541" i="1"/>
  <c r="R541" i="1" s="1"/>
  <c r="Q542" i="1"/>
  <c r="R542" i="1" s="1"/>
  <c r="Q543" i="1"/>
  <c r="R543" i="1" s="1"/>
  <c r="Q544" i="1"/>
  <c r="Q545" i="1"/>
  <c r="R545" i="1" s="1"/>
  <c r="Q546" i="1"/>
  <c r="Q547" i="1"/>
  <c r="R547" i="1" s="1"/>
  <c r="Q548" i="1"/>
  <c r="R548" i="1" s="1"/>
  <c r="Q549" i="1"/>
  <c r="R549" i="1" s="1"/>
  <c r="Q550" i="1"/>
  <c r="R550" i="1" s="1"/>
  <c r="Q551" i="1"/>
  <c r="R551" i="1" s="1"/>
  <c r="Q552" i="1"/>
  <c r="Q553" i="1"/>
  <c r="R553" i="1" s="1"/>
  <c r="Q554" i="1"/>
  <c r="R554" i="1" s="1"/>
  <c r="Q555" i="1"/>
  <c r="R555" i="1" s="1"/>
  <c r="Q556" i="1"/>
  <c r="R556" i="1" s="1"/>
  <c r="Q557" i="1"/>
  <c r="R557" i="1" s="1"/>
  <c r="Q558" i="1"/>
  <c r="R558" i="1" s="1"/>
  <c r="Q559" i="1"/>
  <c r="R559" i="1" s="1"/>
  <c r="Q560" i="1"/>
  <c r="Q561" i="1"/>
  <c r="R561" i="1" s="1"/>
  <c r="Q562" i="1"/>
  <c r="R562" i="1" s="1"/>
  <c r="Q563" i="1"/>
  <c r="R563" i="1" s="1"/>
  <c r="Q564" i="1"/>
  <c r="R564" i="1" s="1"/>
  <c r="Q565" i="1"/>
  <c r="R565" i="1" s="1"/>
  <c r="Q566" i="1"/>
  <c r="R566" i="1" s="1"/>
  <c r="Q567" i="1"/>
  <c r="R567" i="1" s="1"/>
  <c r="Q568" i="1"/>
  <c r="Q569" i="1"/>
  <c r="R569" i="1" s="1"/>
  <c r="Q570" i="1"/>
  <c r="Q571" i="1"/>
  <c r="R571" i="1" s="1"/>
  <c r="Q572" i="1"/>
  <c r="R572" i="1" s="1"/>
  <c r="Q573" i="1"/>
  <c r="R573" i="1" s="1"/>
  <c r="Q574" i="1"/>
  <c r="R574" i="1" s="1"/>
  <c r="Q575" i="1"/>
  <c r="R575" i="1" s="1"/>
  <c r="Q576" i="1"/>
  <c r="Q577" i="1"/>
  <c r="R577" i="1" s="1"/>
  <c r="Q578" i="1"/>
  <c r="R578" i="1" s="1"/>
  <c r="Q579" i="1"/>
  <c r="R579" i="1" s="1"/>
  <c r="Q580" i="1"/>
  <c r="R580" i="1" s="1"/>
  <c r="Q581" i="1"/>
  <c r="R581" i="1" s="1"/>
  <c r="Q582" i="1"/>
  <c r="R582" i="1" s="1"/>
  <c r="Q583" i="1"/>
  <c r="R583" i="1" s="1"/>
  <c r="Q584" i="1"/>
  <c r="Q585" i="1"/>
  <c r="R585" i="1" s="1"/>
  <c r="Q586" i="1"/>
  <c r="Q587" i="1"/>
  <c r="R587" i="1" s="1"/>
  <c r="Q588" i="1"/>
  <c r="R588" i="1" s="1"/>
  <c r="Q589" i="1"/>
  <c r="R589" i="1" s="1"/>
  <c r="Q590" i="1"/>
  <c r="R590" i="1" s="1"/>
  <c r="Q591" i="1"/>
  <c r="R591" i="1" s="1"/>
  <c r="Q592" i="1"/>
  <c r="Q593" i="1"/>
  <c r="R593" i="1" s="1"/>
  <c r="Q594" i="1"/>
  <c r="R594" i="1" s="1"/>
  <c r="Q595" i="1"/>
  <c r="R595" i="1" s="1"/>
  <c r="Q596" i="1"/>
  <c r="R596" i="1" s="1"/>
  <c r="Q597" i="1"/>
  <c r="R597" i="1" s="1"/>
  <c r="Q598" i="1"/>
  <c r="R598" i="1" s="1"/>
  <c r="Q599" i="1"/>
  <c r="R599" i="1" s="1"/>
  <c r="Q600" i="1"/>
  <c r="Q601" i="1"/>
  <c r="R601" i="1" s="1"/>
  <c r="Q602" i="1"/>
  <c r="R602" i="1" s="1"/>
  <c r="Q603" i="1"/>
  <c r="R603" i="1" s="1"/>
  <c r="Q604" i="1"/>
  <c r="R604" i="1" s="1"/>
  <c r="Q605" i="1"/>
  <c r="R605" i="1" s="1"/>
  <c r="Q606" i="1"/>
  <c r="R606" i="1" s="1"/>
  <c r="Q607" i="1"/>
  <c r="R607" i="1" s="1"/>
  <c r="Q608" i="1"/>
  <c r="Q609" i="1"/>
  <c r="R609" i="1" s="1"/>
  <c r="Q610" i="1"/>
  <c r="R610" i="1" s="1"/>
  <c r="Q611" i="1"/>
  <c r="R611" i="1" s="1"/>
  <c r="Q612" i="1"/>
  <c r="R612" i="1" s="1"/>
  <c r="Q613" i="1"/>
  <c r="R613" i="1" s="1"/>
  <c r="Q614" i="1"/>
  <c r="R614" i="1" s="1"/>
  <c r="Q615" i="1"/>
  <c r="R615" i="1" s="1"/>
  <c r="Q616" i="1"/>
  <c r="Q617" i="1"/>
  <c r="R617" i="1" s="1"/>
  <c r="Q618" i="1"/>
  <c r="Q619" i="1"/>
  <c r="R619" i="1" s="1"/>
  <c r="Q620" i="1"/>
  <c r="R620" i="1" s="1"/>
  <c r="Q621" i="1"/>
  <c r="R621" i="1" s="1"/>
  <c r="Q622" i="1"/>
  <c r="R622" i="1" s="1"/>
  <c r="Q623" i="1"/>
  <c r="R623" i="1" s="1"/>
  <c r="Q624" i="1"/>
  <c r="Q625" i="1"/>
  <c r="R625" i="1" s="1"/>
  <c r="Q626" i="1"/>
  <c r="R626" i="1" s="1"/>
  <c r="Q627" i="1"/>
  <c r="R627" i="1" s="1"/>
  <c r="Q628" i="1"/>
  <c r="R628" i="1" s="1"/>
  <c r="Q629" i="1"/>
  <c r="R629" i="1" s="1"/>
  <c r="Q630" i="1"/>
  <c r="R630" i="1" s="1"/>
  <c r="Q631" i="1"/>
  <c r="R631" i="1" s="1"/>
  <c r="Q632" i="1"/>
  <c r="Q633" i="1"/>
  <c r="R633" i="1" s="1"/>
  <c r="Q634" i="1"/>
  <c r="R634" i="1" s="1"/>
  <c r="Q635" i="1"/>
  <c r="R635" i="1" s="1"/>
  <c r="Q636" i="1"/>
  <c r="R636" i="1" s="1"/>
  <c r="Q637" i="1"/>
  <c r="R637" i="1" s="1"/>
  <c r="Q638" i="1"/>
  <c r="R638" i="1" s="1"/>
  <c r="Q639" i="1"/>
  <c r="R639" i="1" s="1"/>
  <c r="Q640" i="1"/>
  <c r="Q641" i="1"/>
  <c r="R641" i="1" s="1"/>
  <c r="Q642" i="1"/>
  <c r="R642" i="1" s="1"/>
  <c r="Q643" i="1"/>
  <c r="R643" i="1" s="1"/>
  <c r="Q644" i="1"/>
  <c r="R644" i="1" s="1"/>
  <c r="Q645" i="1"/>
  <c r="R645" i="1" s="1"/>
  <c r="Q646" i="1"/>
  <c r="R646" i="1" s="1"/>
  <c r="Q647" i="1"/>
  <c r="R647" i="1" s="1"/>
  <c r="Q648" i="1"/>
  <c r="Q649" i="1"/>
  <c r="R649" i="1" s="1"/>
  <c r="Q650" i="1"/>
  <c r="R650" i="1" s="1"/>
  <c r="Q651" i="1"/>
  <c r="R651" i="1" s="1"/>
  <c r="Q652" i="1"/>
  <c r="R652" i="1" s="1"/>
  <c r="Q653" i="1"/>
  <c r="Q654" i="1"/>
  <c r="R654" i="1" s="1"/>
  <c r="Q655" i="1"/>
  <c r="R655" i="1" s="1"/>
  <c r="Q656" i="1"/>
  <c r="Q657" i="1"/>
  <c r="R657" i="1" s="1"/>
  <c r="Q658" i="1"/>
  <c r="R658" i="1" s="1"/>
  <c r="Q659" i="1"/>
  <c r="R659" i="1" s="1"/>
  <c r="Q660" i="1"/>
  <c r="R660" i="1" s="1"/>
  <c r="Q661" i="1"/>
  <c r="R661" i="1" s="1"/>
  <c r="Q662" i="1"/>
  <c r="R662" i="1" s="1"/>
  <c r="Q663" i="1"/>
  <c r="R663" i="1" s="1"/>
  <c r="Q664" i="1"/>
  <c r="Q665" i="1"/>
  <c r="R665" i="1" s="1"/>
  <c r="Q666" i="1"/>
  <c r="R666" i="1" s="1"/>
  <c r="Q667" i="1"/>
  <c r="R667" i="1" s="1"/>
  <c r="Q668" i="1"/>
  <c r="R668" i="1" s="1"/>
  <c r="Q669" i="1"/>
  <c r="R669" i="1" s="1"/>
  <c r="Q670" i="1"/>
  <c r="R670" i="1" s="1"/>
  <c r="Q671" i="1"/>
  <c r="R671" i="1" s="1"/>
  <c r="Q672" i="1"/>
  <c r="Q673" i="1"/>
  <c r="R673" i="1" s="1"/>
  <c r="Q674" i="1"/>
  <c r="R674" i="1" s="1"/>
  <c r="Q675" i="1"/>
  <c r="R675" i="1" s="1"/>
  <c r="Q676" i="1"/>
  <c r="R676" i="1" s="1"/>
  <c r="Q677" i="1"/>
  <c r="R677" i="1" s="1"/>
  <c r="Q678" i="1"/>
  <c r="R678" i="1" s="1"/>
  <c r="Q679" i="1"/>
  <c r="R679" i="1" s="1"/>
  <c r="Q680" i="1"/>
  <c r="Q681" i="1"/>
  <c r="R681" i="1" s="1"/>
  <c r="Q682" i="1"/>
  <c r="R682" i="1" s="1"/>
  <c r="Q683" i="1"/>
  <c r="R683" i="1" s="1"/>
  <c r="Q684" i="1"/>
  <c r="R684" i="1" s="1"/>
  <c r="Q685" i="1"/>
  <c r="R685" i="1" s="1"/>
  <c r="Q686" i="1"/>
  <c r="R686" i="1" s="1"/>
  <c r="Q687" i="1"/>
  <c r="R687" i="1" s="1"/>
  <c r="Q688" i="1"/>
  <c r="Q689" i="1"/>
  <c r="R689" i="1" s="1"/>
  <c r="Q690" i="1"/>
  <c r="R690" i="1" s="1"/>
  <c r="Q691" i="1"/>
  <c r="R691" i="1" s="1"/>
  <c r="Q692" i="1"/>
  <c r="R692" i="1" s="1"/>
  <c r="Q693" i="1"/>
  <c r="R693" i="1" s="1"/>
  <c r="Q694" i="1"/>
  <c r="R694" i="1" s="1"/>
  <c r="Q695" i="1"/>
  <c r="R695" i="1" s="1"/>
  <c r="Q696" i="1"/>
  <c r="Q697" i="1"/>
  <c r="R697" i="1" s="1"/>
  <c r="Q698" i="1"/>
  <c r="R698" i="1" s="1"/>
  <c r="Q699" i="1"/>
  <c r="R699" i="1" s="1"/>
  <c r="Q700" i="1"/>
  <c r="R700" i="1" s="1"/>
  <c r="Q701" i="1"/>
  <c r="R701" i="1" s="1"/>
  <c r="Q702" i="1"/>
  <c r="R702" i="1" s="1"/>
  <c r="Q703" i="1"/>
  <c r="R703" i="1" s="1"/>
  <c r="Q704" i="1"/>
  <c r="Q705" i="1"/>
  <c r="R705" i="1" s="1"/>
  <c r="Q706" i="1"/>
  <c r="R706" i="1" s="1"/>
  <c r="Q707" i="1"/>
  <c r="R707" i="1" s="1"/>
  <c r="Q708" i="1"/>
  <c r="R708" i="1" s="1"/>
  <c r="Q709" i="1"/>
  <c r="R709" i="1" s="1"/>
  <c r="Q710" i="1"/>
  <c r="R710" i="1" s="1"/>
  <c r="Q711" i="1"/>
  <c r="R711" i="1" s="1"/>
  <c r="Q712" i="1"/>
  <c r="Q713" i="1"/>
  <c r="R713" i="1" s="1"/>
  <c r="Q714" i="1"/>
  <c r="R714" i="1" s="1"/>
  <c r="Q715" i="1"/>
  <c r="R715" i="1" s="1"/>
  <c r="Q716" i="1"/>
  <c r="R716" i="1" s="1"/>
  <c r="Q717" i="1"/>
  <c r="R717" i="1" s="1"/>
  <c r="Q718" i="1"/>
  <c r="R718" i="1" s="1"/>
  <c r="Q719" i="1"/>
  <c r="R719" i="1" s="1"/>
  <c r="Q720" i="1"/>
  <c r="Q721" i="1"/>
  <c r="R721" i="1" s="1"/>
  <c r="Q722" i="1"/>
  <c r="R722" i="1" s="1"/>
  <c r="Q723" i="1"/>
  <c r="R723" i="1" s="1"/>
  <c r="Q724" i="1"/>
  <c r="R724" i="1" s="1"/>
  <c r="Q725" i="1"/>
  <c r="R725" i="1" s="1"/>
  <c r="Q726" i="1"/>
  <c r="R726" i="1" s="1"/>
  <c r="Q727" i="1"/>
  <c r="R727" i="1" s="1"/>
  <c r="Q728" i="1"/>
  <c r="Q729" i="1"/>
  <c r="R729" i="1" s="1"/>
  <c r="Q730" i="1"/>
  <c r="R730" i="1" s="1"/>
  <c r="Q731" i="1"/>
  <c r="R731" i="1" s="1"/>
  <c r="Q732" i="1"/>
  <c r="R732" i="1" s="1"/>
  <c r="Q733" i="1"/>
  <c r="R733" i="1" s="1"/>
  <c r="Q734" i="1"/>
  <c r="R734" i="1" s="1"/>
  <c r="Q735" i="1"/>
  <c r="R735" i="1" s="1"/>
  <c r="Q736" i="1"/>
  <c r="Q737" i="1"/>
  <c r="R737" i="1" s="1"/>
  <c r="Q738" i="1"/>
  <c r="R738" i="1" s="1"/>
  <c r="Q739" i="1"/>
  <c r="R739" i="1" s="1"/>
  <c r="Q740" i="1"/>
  <c r="R740" i="1" s="1"/>
  <c r="Q741" i="1"/>
  <c r="R741" i="1" s="1"/>
  <c r="Q742" i="1"/>
  <c r="R742" i="1" s="1"/>
  <c r="Q743" i="1"/>
  <c r="R743" i="1" s="1"/>
  <c r="Q744" i="1"/>
  <c r="Q745" i="1"/>
  <c r="R745" i="1" s="1"/>
  <c r="Q746" i="1"/>
  <c r="R746" i="1" s="1"/>
  <c r="Q747" i="1"/>
  <c r="R747" i="1" s="1"/>
  <c r="Q748" i="1"/>
  <c r="R748" i="1" s="1"/>
  <c r="Q749" i="1"/>
  <c r="R749" i="1" s="1"/>
  <c r="Q750" i="1"/>
  <c r="R750" i="1" s="1"/>
  <c r="Q751" i="1"/>
  <c r="R751" i="1" s="1"/>
  <c r="Q752" i="1"/>
  <c r="Q753" i="1"/>
  <c r="R753" i="1" s="1"/>
  <c r="Q754" i="1"/>
  <c r="R754" i="1" s="1"/>
  <c r="Q755" i="1"/>
  <c r="R755" i="1" s="1"/>
  <c r="Q756" i="1"/>
  <c r="R756" i="1" s="1"/>
  <c r="Q757" i="1"/>
  <c r="R757" i="1" s="1"/>
  <c r="Q758" i="1"/>
  <c r="R758" i="1" s="1"/>
  <c r="Q759" i="1"/>
  <c r="R759" i="1" s="1"/>
  <c r="Q760" i="1"/>
  <c r="Q761" i="1"/>
  <c r="R761" i="1" s="1"/>
  <c r="Q762" i="1"/>
  <c r="R762" i="1" s="1"/>
  <c r="Q763" i="1"/>
  <c r="R763" i="1" s="1"/>
  <c r="Q764" i="1"/>
  <c r="R764" i="1" s="1"/>
  <c r="Q765" i="1"/>
  <c r="R765" i="1" s="1"/>
  <c r="Q766" i="1"/>
  <c r="R766" i="1" s="1"/>
  <c r="Q767" i="1"/>
  <c r="R767" i="1" s="1"/>
  <c r="Q768" i="1"/>
  <c r="Q769" i="1"/>
  <c r="R769" i="1" s="1"/>
  <c r="Q770" i="1"/>
  <c r="Q771" i="1"/>
  <c r="R771" i="1" s="1"/>
  <c r="Q772" i="1"/>
  <c r="R772" i="1" s="1"/>
  <c r="Q773" i="1"/>
  <c r="R773" i="1" s="1"/>
  <c r="Q774" i="1"/>
  <c r="R774" i="1" s="1"/>
  <c r="Q775" i="1"/>
  <c r="R775" i="1" s="1"/>
  <c r="Q776" i="1"/>
  <c r="Q777" i="1"/>
  <c r="R777" i="1" s="1"/>
  <c r="Q778" i="1"/>
  <c r="R778" i="1" s="1"/>
  <c r="Q779" i="1"/>
  <c r="R779" i="1" s="1"/>
  <c r="Q780" i="1"/>
  <c r="R780" i="1" s="1"/>
  <c r="Q781" i="1"/>
  <c r="R781" i="1" s="1"/>
  <c r="Q782" i="1"/>
  <c r="R782" i="1" s="1"/>
  <c r="Q783" i="1"/>
  <c r="R783" i="1" s="1"/>
  <c r="Q784" i="1"/>
  <c r="Q785" i="1"/>
  <c r="R785" i="1" s="1"/>
  <c r="Q786" i="1"/>
  <c r="R786" i="1" s="1"/>
  <c r="Q787" i="1"/>
  <c r="R787" i="1" s="1"/>
  <c r="Q788" i="1"/>
  <c r="R788" i="1" s="1"/>
  <c r="Q789" i="1"/>
  <c r="Q790" i="1"/>
  <c r="R790" i="1" s="1"/>
  <c r="Q791" i="1"/>
  <c r="R791" i="1" s="1"/>
  <c r="Q792" i="1"/>
  <c r="Q793" i="1"/>
  <c r="R793" i="1" s="1"/>
  <c r="Q794" i="1"/>
  <c r="R794" i="1" s="1"/>
  <c r="Q795" i="1"/>
  <c r="R795" i="1" s="1"/>
  <c r="Q796" i="1"/>
  <c r="R796" i="1" s="1"/>
  <c r="Q797" i="1"/>
  <c r="R797" i="1" s="1"/>
  <c r="Q798" i="1"/>
  <c r="R798" i="1" s="1"/>
  <c r="Q799" i="1"/>
  <c r="R799" i="1" s="1"/>
  <c r="Q800" i="1"/>
  <c r="Q801" i="1"/>
  <c r="R801" i="1" s="1"/>
  <c r="Q802" i="1"/>
  <c r="R802" i="1" s="1"/>
  <c r="Q803" i="1"/>
  <c r="R803" i="1" s="1"/>
  <c r="Q804" i="1"/>
  <c r="R804" i="1" s="1"/>
  <c r="Q805" i="1"/>
  <c r="R805" i="1" s="1"/>
  <c r="Q806" i="1"/>
  <c r="R806" i="1" s="1"/>
  <c r="Q807" i="1"/>
  <c r="R807" i="1" s="1"/>
  <c r="Q808" i="1"/>
  <c r="Q809" i="1"/>
  <c r="R809" i="1" s="1"/>
  <c r="Q810" i="1"/>
  <c r="R810" i="1" s="1"/>
  <c r="Q811" i="1"/>
  <c r="R811" i="1" s="1"/>
  <c r="Q812" i="1"/>
  <c r="R812" i="1" s="1"/>
  <c r="Q813" i="1"/>
  <c r="R813" i="1" s="1"/>
  <c r="Q814" i="1"/>
  <c r="R814" i="1" s="1"/>
  <c r="Q815" i="1"/>
  <c r="R815" i="1" s="1"/>
  <c r="Q816" i="1"/>
  <c r="Q817" i="1"/>
  <c r="R817" i="1" s="1"/>
  <c r="Q818" i="1"/>
  <c r="R818" i="1" s="1"/>
  <c r="Q819" i="1"/>
  <c r="R819" i="1" s="1"/>
  <c r="Q820" i="1"/>
  <c r="R820" i="1" s="1"/>
  <c r="Q821" i="1"/>
  <c r="R821" i="1" s="1"/>
  <c r="Q822" i="1"/>
  <c r="R822" i="1" s="1"/>
  <c r="Q823" i="1"/>
  <c r="R823" i="1" s="1"/>
  <c r="Q824" i="1"/>
  <c r="Q825" i="1"/>
  <c r="R825" i="1" s="1"/>
  <c r="Q826" i="1"/>
  <c r="R826" i="1" s="1"/>
  <c r="Q827" i="1"/>
  <c r="R827" i="1" s="1"/>
  <c r="Q828" i="1"/>
  <c r="R828" i="1" s="1"/>
  <c r="Q829" i="1"/>
  <c r="R829" i="1" s="1"/>
  <c r="Q830" i="1"/>
  <c r="R830" i="1" s="1"/>
  <c r="Q831" i="1"/>
  <c r="R831" i="1" s="1"/>
  <c r="Q832" i="1"/>
  <c r="Q833" i="1"/>
  <c r="R833" i="1" s="1"/>
  <c r="Q834" i="1"/>
  <c r="R834" i="1" s="1"/>
  <c r="Q835" i="1"/>
  <c r="R835" i="1" s="1"/>
  <c r="Q836" i="1"/>
  <c r="R836" i="1" s="1"/>
  <c r="Q837" i="1"/>
  <c r="R837" i="1" s="1"/>
  <c r="Q838" i="1"/>
  <c r="R838" i="1" s="1"/>
  <c r="Q839" i="1"/>
  <c r="R839" i="1" s="1"/>
  <c r="Q840" i="1"/>
  <c r="Q841" i="1"/>
  <c r="R841" i="1" s="1"/>
  <c r="Q842" i="1"/>
  <c r="Q843" i="1"/>
  <c r="R843" i="1" s="1"/>
  <c r="Q844" i="1"/>
  <c r="R844" i="1" s="1"/>
  <c r="Q845" i="1"/>
  <c r="R845" i="1" s="1"/>
  <c r="Q846" i="1"/>
  <c r="R846" i="1" s="1"/>
  <c r="Q847" i="1"/>
  <c r="R847" i="1" s="1"/>
  <c r="Q848" i="1"/>
  <c r="Q849" i="1"/>
  <c r="R849" i="1" s="1"/>
  <c r="Q850" i="1"/>
  <c r="R850" i="1" s="1"/>
  <c r="Q851" i="1"/>
  <c r="R851" i="1" s="1"/>
  <c r="Q852" i="1"/>
  <c r="R852" i="1" s="1"/>
  <c r="Q853" i="1"/>
  <c r="R853" i="1" s="1"/>
  <c r="Q854" i="1"/>
  <c r="R854" i="1" s="1"/>
  <c r="Q855" i="1"/>
  <c r="R855" i="1" s="1"/>
  <c r="Q856" i="1"/>
  <c r="Q857" i="1"/>
  <c r="R857" i="1" s="1"/>
  <c r="Q858" i="1"/>
  <c r="R858" i="1" s="1"/>
  <c r="Q859" i="1"/>
  <c r="R859" i="1" s="1"/>
  <c r="Q860" i="1"/>
  <c r="R860" i="1" s="1"/>
  <c r="Q861" i="1"/>
  <c r="R861" i="1" s="1"/>
  <c r="Q862" i="1"/>
  <c r="R862" i="1" s="1"/>
  <c r="Q863" i="1"/>
  <c r="R863" i="1" s="1"/>
  <c r="Q864" i="1"/>
  <c r="Q865" i="1"/>
  <c r="R865" i="1" s="1"/>
  <c r="Q866" i="1"/>
  <c r="R866" i="1" s="1"/>
  <c r="Q867" i="1"/>
  <c r="R867" i="1" s="1"/>
  <c r="Q868" i="1"/>
  <c r="R868" i="1" s="1"/>
  <c r="Q869" i="1"/>
  <c r="R869" i="1" s="1"/>
  <c r="Q870" i="1"/>
  <c r="R870" i="1" s="1"/>
  <c r="Q871" i="1"/>
  <c r="R871" i="1" s="1"/>
  <c r="Q872" i="1"/>
  <c r="Q873" i="1"/>
  <c r="R873" i="1" s="1"/>
  <c r="Q874" i="1"/>
  <c r="Q875" i="1"/>
  <c r="R875" i="1" s="1"/>
  <c r="Q876" i="1"/>
  <c r="R876" i="1" s="1"/>
  <c r="Q877" i="1"/>
  <c r="R877" i="1" s="1"/>
  <c r="Q878" i="1"/>
  <c r="R878" i="1" s="1"/>
  <c r="Q879" i="1"/>
  <c r="R879" i="1" s="1"/>
  <c r="Q880" i="1"/>
  <c r="Q881" i="1"/>
  <c r="R881" i="1" s="1"/>
  <c r="Q882" i="1"/>
  <c r="R882" i="1" s="1"/>
  <c r="Q883" i="1"/>
  <c r="R883" i="1" s="1"/>
  <c r="Q884" i="1"/>
  <c r="R884" i="1" s="1"/>
  <c r="Q885" i="1"/>
  <c r="R885" i="1" s="1"/>
  <c r="Q886" i="1"/>
  <c r="R886" i="1" s="1"/>
  <c r="Q887" i="1"/>
  <c r="R887" i="1" s="1"/>
  <c r="Q888" i="1"/>
  <c r="Q889" i="1"/>
  <c r="R889" i="1" s="1"/>
  <c r="Q890" i="1"/>
  <c r="R890" i="1" s="1"/>
  <c r="Q891" i="1"/>
  <c r="R891" i="1" s="1"/>
  <c r="Q892" i="1"/>
  <c r="R892" i="1" s="1"/>
  <c r="Q893" i="1"/>
  <c r="R893" i="1" s="1"/>
  <c r="Q894" i="1"/>
  <c r="R894" i="1" s="1"/>
  <c r="Q895" i="1"/>
  <c r="R895" i="1" s="1"/>
  <c r="Q896" i="1"/>
  <c r="Q897" i="1"/>
  <c r="R897" i="1" s="1"/>
  <c r="Q898" i="1"/>
  <c r="R898" i="1" s="1"/>
  <c r="Q899" i="1"/>
  <c r="R899" i="1" s="1"/>
  <c r="Q900" i="1"/>
  <c r="R900" i="1" s="1"/>
  <c r="Q901" i="1"/>
  <c r="R901" i="1" s="1"/>
  <c r="Q902" i="1"/>
  <c r="R902" i="1" s="1"/>
  <c r="Q903" i="1"/>
  <c r="R903" i="1" s="1"/>
  <c r="Q904" i="1"/>
  <c r="Q905" i="1"/>
  <c r="R905" i="1" s="1"/>
  <c r="Q906" i="1"/>
  <c r="R906" i="1" s="1"/>
  <c r="Q907" i="1"/>
  <c r="R907" i="1" s="1"/>
  <c r="Q908" i="1"/>
  <c r="R908" i="1" s="1"/>
  <c r="Q909" i="1"/>
  <c r="R909" i="1" s="1"/>
  <c r="Q910" i="1"/>
  <c r="R910" i="1" s="1"/>
  <c r="Q911" i="1"/>
  <c r="R911" i="1" s="1"/>
  <c r="Q912" i="1"/>
  <c r="Q913" i="1"/>
  <c r="R913" i="1" s="1"/>
  <c r="Q914" i="1"/>
  <c r="R914" i="1" s="1"/>
  <c r="Q915" i="1"/>
  <c r="R915" i="1" s="1"/>
  <c r="Q916" i="1"/>
  <c r="R916" i="1" s="1"/>
  <c r="Q917" i="1"/>
  <c r="R917" i="1" s="1"/>
  <c r="Q918" i="1"/>
  <c r="R918" i="1" s="1"/>
  <c r="Q919" i="1"/>
  <c r="R919" i="1" s="1"/>
  <c r="Q920" i="1"/>
  <c r="Q921" i="1"/>
  <c r="R921" i="1" s="1"/>
  <c r="Q922" i="1"/>
  <c r="Q923" i="1"/>
  <c r="R923" i="1" s="1"/>
  <c r="Q924" i="1"/>
  <c r="R924" i="1" s="1"/>
  <c r="Q925" i="1"/>
  <c r="R925" i="1" s="1"/>
  <c r="Q926" i="1"/>
  <c r="R926" i="1" s="1"/>
  <c r="Q927" i="1"/>
  <c r="R927" i="1" s="1"/>
  <c r="Q928" i="1"/>
  <c r="Q929" i="1"/>
  <c r="R929" i="1" s="1"/>
  <c r="Q930" i="1"/>
  <c r="R930" i="1" s="1"/>
  <c r="Q931" i="1"/>
  <c r="R931" i="1" s="1"/>
  <c r="Q932" i="1"/>
  <c r="R932" i="1" s="1"/>
  <c r="Q933" i="1"/>
  <c r="R933" i="1" s="1"/>
  <c r="Q934" i="1"/>
  <c r="R934" i="1" s="1"/>
  <c r="Q935" i="1"/>
  <c r="R935" i="1" s="1"/>
  <c r="Q936" i="1"/>
  <c r="Q937" i="1"/>
  <c r="R937" i="1" s="1"/>
  <c r="Q938" i="1"/>
  <c r="R938" i="1" s="1"/>
  <c r="Q939" i="1"/>
  <c r="R939" i="1" s="1"/>
  <c r="Q940" i="1"/>
  <c r="R940" i="1" s="1"/>
  <c r="Q941" i="1"/>
  <c r="R941" i="1" s="1"/>
  <c r="Q942" i="1"/>
  <c r="R942" i="1" s="1"/>
  <c r="Q943" i="1"/>
  <c r="R943" i="1" s="1"/>
  <c r="Q944" i="1"/>
  <c r="Q945" i="1"/>
  <c r="R945" i="1" s="1"/>
  <c r="Q946" i="1"/>
  <c r="R946" i="1" s="1"/>
  <c r="Q947" i="1"/>
  <c r="R947" i="1" s="1"/>
  <c r="Q948" i="1"/>
  <c r="R948" i="1" s="1"/>
  <c r="Q949" i="1"/>
  <c r="R949" i="1" s="1"/>
  <c r="Q950" i="1"/>
  <c r="R950" i="1" s="1"/>
  <c r="Q951" i="1"/>
  <c r="R951" i="1" s="1"/>
  <c r="Q952" i="1"/>
  <c r="Q953" i="1"/>
  <c r="R953" i="1" s="1"/>
  <c r="Q954" i="1"/>
  <c r="R954" i="1" s="1"/>
  <c r="Q955" i="1"/>
  <c r="R955" i="1" s="1"/>
  <c r="Q956" i="1"/>
  <c r="R956" i="1" s="1"/>
  <c r="Q957" i="1"/>
  <c r="R957" i="1" s="1"/>
  <c r="Q958" i="1"/>
  <c r="R958" i="1" s="1"/>
  <c r="Q959" i="1"/>
  <c r="R959" i="1" s="1"/>
  <c r="Q960" i="1"/>
  <c r="Q961" i="1"/>
  <c r="R961" i="1" s="1"/>
  <c r="Q962" i="1"/>
  <c r="R962" i="1" s="1"/>
  <c r="Q963" i="1"/>
  <c r="R963" i="1" s="1"/>
  <c r="Q964" i="1"/>
  <c r="R964" i="1" s="1"/>
  <c r="Q965" i="1"/>
  <c r="R965" i="1" s="1"/>
  <c r="Q966" i="1"/>
  <c r="R966" i="1" s="1"/>
  <c r="Q967" i="1"/>
  <c r="R967" i="1" s="1"/>
  <c r="Q968" i="1"/>
  <c r="Q969" i="1"/>
  <c r="R969" i="1" s="1"/>
  <c r="Q970" i="1"/>
  <c r="R970" i="1" s="1"/>
  <c r="Q971" i="1"/>
  <c r="R971" i="1" s="1"/>
  <c r="Q972" i="1"/>
  <c r="R972" i="1" s="1"/>
  <c r="Q973" i="1"/>
  <c r="R973" i="1" s="1"/>
  <c r="Q974" i="1"/>
  <c r="R974" i="1" s="1"/>
  <c r="Q975" i="1"/>
  <c r="R975" i="1" s="1"/>
  <c r="Q976" i="1"/>
  <c r="Q977" i="1"/>
  <c r="R977" i="1" s="1"/>
  <c r="Q978" i="1"/>
  <c r="R978" i="1" s="1"/>
  <c r="Q979" i="1"/>
  <c r="R979" i="1" s="1"/>
  <c r="Q980" i="1"/>
  <c r="R980" i="1" s="1"/>
  <c r="Q981" i="1"/>
  <c r="R981" i="1" s="1"/>
  <c r="Q982" i="1"/>
  <c r="R982" i="1" s="1"/>
  <c r="Q983" i="1"/>
  <c r="R983" i="1" s="1"/>
  <c r="Q984" i="1"/>
  <c r="Q985" i="1"/>
  <c r="R985" i="1" s="1"/>
  <c r="Q986" i="1"/>
  <c r="R986" i="1" s="1"/>
  <c r="Q987" i="1"/>
  <c r="R987" i="1" s="1"/>
  <c r="Q988" i="1"/>
  <c r="R988" i="1" s="1"/>
  <c r="Q989" i="1"/>
  <c r="R989" i="1" s="1"/>
  <c r="Q990" i="1"/>
  <c r="R990" i="1" s="1"/>
  <c r="Q991" i="1"/>
  <c r="R991" i="1" s="1"/>
  <c r="Q992" i="1"/>
  <c r="Q993" i="1"/>
  <c r="R993" i="1" s="1"/>
  <c r="Q994" i="1"/>
  <c r="Q995" i="1"/>
  <c r="R995" i="1" s="1"/>
  <c r="Q996" i="1"/>
  <c r="R996" i="1" s="1"/>
  <c r="Q997" i="1"/>
  <c r="R997" i="1" s="1"/>
  <c r="Q998" i="1"/>
  <c r="R998" i="1" s="1"/>
  <c r="Q999" i="1"/>
  <c r="R999" i="1" s="1"/>
  <c r="Q1000" i="1"/>
  <c r="Q1001" i="1"/>
  <c r="R1001" i="1" s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480" i="1"/>
  <c r="R5" i="1"/>
  <c r="R8" i="1"/>
  <c r="R16" i="1"/>
  <c r="R24" i="1"/>
  <c r="R32" i="1"/>
  <c r="R34" i="1"/>
  <c r="R40" i="1"/>
  <c r="R44" i="1"/>
  <c r="R48" i="1"/>
  <c r="R50" i="1"/>
  <c r="R56" i="1"/>
  <c r="R64" i="1"/>
  <c r="R72" i="1"/>
  <c r="R75" i="1"/>
  <c r="R80" i="1"/>
  <c r="R82" i="1"/>
  <c r="R88" i="1"/>
  <c r="R96" i="1"/>
  <c r="R104" i="1"/>
  <c r="R112" i="1"/>
  <c r="R114" i="1"/>
  <c r="R120" i="1"/>
  <c r="R128" i="1"/>
  <c r="R136" i="1"/>
  <c r="R141" i="1"/>
  <c r="R144" i="1"/>
  <c r="R146" i="1"/>
  <c r="R152" i="1"/>
  <c r="R160" i="1"/>
  <c r="R168" i="1"/>
  <c r="R176" i="1"/>
  <c r="R184" i="1"/>
  <c r="R192" i="1"/>
  <c r="R194" i="1"/>
  <c r="R200" i="1"/>
  <c r="R208" i="1"/>
  <c r="R216" i="1"/>
  <c r="R221" i="1"/>
  <c r="R224" i="1"/>
  <c r="R232" i="1"/>
  <c r="R240" i="1"/>
  <c r="R242" i="1"/>
  <c r="R248" i="1"/>
  <c r="R256" i="1"/>
  <c r="R264" i="1"/>
  <c r="R272" i="1"/>
  <c r="R280" i="1"/>
  <c r="R285" i="1"/>
  <c r="R288" i="1"/>
  <c r="R296" i="1"/>
  <c r="R304" i="1"/>
  <c r="R312" i="1"/>
  <c r="R320" i="1"/>
  <c r="R322" i="1"/>
  <c r="R328" i="1"/>
  <c r="R336" i="1"/>
  <c r="R344" i="1"/>
  <c r="R352" i="1"/>
  <c r="R360" i="1"/>
  <c r="R368" i="1"/>
  <c r="R376" i="1"/>
  <c r="R384" i="1"/>
  <c r="R386" i="1"/>
  <c r="R392" i="1"/>
  <c r="R400" i="1"/>
  <c r="R408" i="1"/>
  <c r="R416" i="1"/>
  <c r="R424" i="1"/>
  <c r="R432" i="1"/>
  <c r="R440" i="1"/>
  <c r="R443" i="1"/>
  <c r="R448" i="1"/>
  <c r="R456" i="1"/>
  <c r="R458" i="1"/>
  <c r="R464" i="1"/>
  <c r="R472" i="1"/>
  <c r="R488" i="1"/>
  <c r="R493" i="1"/>
  <c r="R496" i="1"/>
  <c r="R504" i="1"/>
  <c r="R512" i="1"/>
  <c r="R520" i="1"/>
  <c r="R528" i="1"/>
  <c r="R536" i="1"/>
  <c r="R544" i="1"/>
  <c r="R546" i="1"/>
  <c r="R552" i="1"/>
  <c r="R560" i="1"/>
  <c r="R568" i="1"/>
  <c r="R570" i="1"/>
  <c r="R576" i="1"/>
  <c r="R584" i="1"/>
  <c r="R586" i="1"/>
  <c r="R592" i="1"/>
  <c r="R600" i="1"/>
  <c r="R608" i="1"/>
  <c r="R616" i="1"/>
  <c r="R618" i="1"/>
  <c r="R624" i="1"/>
  <c r="R632" i="1"/>
  <c r="R640" i="1"/>
  <c r="R648" i="1"/>
  <c r="R653" i="1"/>
  <c r="R656" i="1"/>
  <c r="R664" i="1"/>
  <c r="R672" i="1"/>
  <c r="R680" i="1"/>
  <c r="R688" i="1"/>
  <c r="R696" i="1"/>
  <c r="R704" i="1"/>
  <c r="R712" i="1"/>
  <c r="R720" i="1"/>
  <c r="R728" i="1"/>
  <c r="R736" i="1"/>
  <c r="R744" i="1"/>
  <c r="R752" i="1"/>
  <c r="R760" i="1"/>
  <c r="R768" i="1"/>
  <c r="R770" i="1"/>
  <c r="R776" i="1"/>
  <c r="R784" i="1"/>
  <c r="R789" i="1"/>
  <c r="R792" i="1"/>
  <c r="R800" i="1"/>
  <c r="R808" i="1"/>
  <c r="R816" i="1"/>
  <c r="R824" i="1"/>
  <c r="R832" i="1"/>
  <c r="R840" i="1"/>
  <c r="R842" i="1"/>
  <c r="R848" i="1"/>
  <c r="R856" i="1"/>
  <c r="R864" i="1"/>
  <c r="R872" i="1"/>
  <c r="R874" i="1"/>
  <c r="R880" i="1"/>
  <c r="R888" i="1"/>
  <c r="R896" i="1"/>
  <c r="R904" i="1"/>
  <c r="R912" i="1"/>
  <c r="R920" i="1"/>
  <c r="R922" i="1"/>
  <c r="R928" i="1"/>
  <c r="R936" i="1"/>
  <c r="R944" i="1"/>
  <c r="R952" i="1"/>
  <c r="R960" i="1"/>
  <c r="R968" i="1"/>
  <c r="R976" i="1"/>
  <c r="R984" i="1"/>
  <c r="R992" i="1"/>
  <c r="R994" i="1"/>
  <c r="R100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4" i="5" l="1"/>
  <c r="H4" i="5" s="1"/>
  <c r="E2" i="5"/>
  <c r="H2" i="5" s="1"/>
  <c r="E3" i="5"/>
  <c r="H3" i="5" s="1"/>
  <c r="E13" i="5"/>
  <c r="G13" i="5" s="1"/>
  <c r="E12" i="5"/>
  <c r="H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H6" i="5" s="1"/>
  <c r="E5" i="5"/>
  <c r="H5" i="5" s="1"/>
  <c r="F3" i="5" l="1"/>
  <c r="F2" i="5"/>
  <c r="F4" i="5"/>
  <c r="H13" i="5"/>
  <c r="G12" i="5"/>
  <c r="G4" i="5"/>
  <c r="G5" i="5"/>
  <c r="G2" i="5"/>
  <c r="F12" i="5"/>
  <c r="H10" i="5"/>
  <c r="F13" i="5"/>
  <c r="G11" i="5"/>
  <c r="G3" i="5"/>
  <c r="G10" i="5"/>
  <c r="G8" i="5"/>
  <c r="F5" i="5"/>
  <c r="G7" i="5"/>
  <c r="H7" i="5"/>
  <c r="G6" i="5"/>
  <c r="H8" i="5"/>
  <c r="G9" i="5"/>
  <c r="H11" i="5"/>
  <c r="F6" i="5"/>
  <c r="H9" i="5"/>
</calcChain>
</file>

<file path=xl/sharedStrings.xml><?xml version="1.0" encoding="utf-8"?>
<sst xmlns="http://schemas.openxmlformats.org/spreadsheetml/2006/main" count="7064" uniqueCount="2118">
  <si>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</si>
  <si>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</si>
  <si>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</si>
  <si>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</si>
  <si>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</si>
  <si>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</si>
  <si>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</si>
  <si>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</si>
  <si>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</si>
  <si>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</si>
  <si>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</si>
  <si>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</si>
  <si>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</si>
  <si>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</si>
  <si>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</si>
  <si>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</si>
  <si>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</si>
  <si>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</si>
  <si>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</si>
  <si>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</si>
  <si>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</si>
  <si>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</si>
  <si>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</si>
  <si>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</si>
  <si>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</si>
  <si>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</si>
  <si>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</si>
  <si>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</si>
  <si>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</si>
  <si>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</si>
  <si>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</si>
  <si>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</si>
  <si>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</si>
  <si>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</si>
  <si>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</si>
  <si>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</si>
  <si>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</si>
  <si>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</si>
  <si>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</si>
  <si>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</si>
  <si>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</si>
  <si>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</si>
  <si>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</si>
  <si>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</si>
  <si>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</si>
  <si>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</si>
  <si>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</si>
  <si>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</si>
  <si>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</si>
  <si>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</si>
  <si>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</si>
  <si>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</si>
  <si>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</si>
  <si>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</si>
  <si>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</si>
  <si>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</si>
  <si>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</si>
  <si>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</si>
  <si>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</si>
  <si>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</si>
  <si>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</si>
  <si>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</si>
  <si>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</si>
  <si>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</si>
  <si>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</si>
  <si>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</si>
  <si>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</si>
  <si>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</si>
  <si>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</si>
  <si>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</si>
  <si>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</si>
  <si>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</si>
  <si>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</si>
  <si>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</si>
  <si>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</si>
  <si>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</si>
  <si>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</si>
  <si>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</si>
  <si>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</si>
  <si>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</si>
  <si>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</si>
  <si>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</si>
  <si>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</si>
  <si>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</si>
  <si>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</si>
  <si>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</si>
  <si>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</si>
  <si>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</si>
  <si>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</si>
  <si>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</si>
  <si>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</si>
  <si>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</si>
  <si>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</si>
  <si>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</si>
  <si>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</si>
  <si>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</si>
  <si>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</si>
  <si>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</si>
  <si>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</si>
  <si>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</si>
  <si>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</si>
  <si>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</si>
  <si>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</si>
  <si>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</si>
  <si>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</si>
  <si>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</si>
  <si>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</si>
  <si>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</si>
  <si>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</si>
  <si>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</si>
  <si>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</si>
  <si>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</si>
  <si>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</si>
  <si>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</si>
  <si>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</si>
  <si>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</si>
  <si>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</si>
  <si>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</si>
  <si>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</si>
  <si>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</si>
  <si>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</si>
  <si>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</si>
  <si>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</si>
  <si>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</si>
  <si>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</si>
  <si>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</si>
  <si>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</si>
  <si>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</si>
  <si>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</si>
  <si>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</si>
  <si>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</si>
  <si>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</si>
  <si>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</si>
  <si>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</si>
  <si>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</si>
  <si>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</si>
  <si>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</si>
  <si>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</si>
  <si>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</si>
  <si>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</si>
  <si>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</si>
  <si>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</si>
  <si>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</si>
  <si>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</si>
  <si>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</si>
  <si>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</si>
  <si>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</si>
  <si>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</si>
  <si>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</si>
  <si>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</si>
  <si>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</si>
  <si>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</si>
  <si>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</si>
  <si>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</si>
  <si>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</si>
  <si>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</si>
  <si>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</si>
  <si>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</si>
  <si>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</si>
  <si>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</si>
  <si>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</si>
  <si>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</si>
  <si>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</si>
  <si>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</si>
  <si>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</si>
  <si>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</si>
  <si>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</si>
  <si>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</si>
  <si>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</si>
  <si>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</si>
  <si>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</si>
  <si>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</si>
  <si>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</si>
  <si>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</si>
  <si>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</si>
  <si>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</si>
  <si>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</si>
  <si>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</si>
  <si>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</si>
  <si>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</si>
  <si>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</si>
  <si>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</si>
  <si>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</si>
  <si>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</si>
  <si>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</si>
  <si>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</si>
  <si>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</si>
  <si>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</si>
  <si>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</si>
  <si>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</si>
  <si>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</si>
  <si>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</si>
  <si>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</si>
  <si>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</si>
  <si>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</si>
  <si>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</si>
  <si>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</si>
  <si>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</si>
  <si>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</si>
  <si>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</si>
  <si>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</si>
  <si>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</si>
  <si>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</si>
  <si>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</si>
  <si>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</si>
  <si>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</si>
  <si>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</si>
  <si>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</si>
  <si>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</si>
  <si>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</si>
  <si>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</si>
  <si>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</si>
  <si>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</si>
  <si>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</si>
  <si>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</si>
  <si>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</si>
  <si>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</si>
  <si>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</si>
  <si>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</si>
  <si>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</si>
  <si>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</si>
  <si>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</si>
  <si>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</si>
  <si>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</si>
  <si>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</si>
  <si>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</si>
  <si>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</si>
  <si>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</si>
  <si>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</si>
  <si>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</si>
  <si>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</si>
  <si>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</si>
  <si>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</si>
  <si>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</si>
  <si>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</si>
  <si>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</si>
  <si>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</si>
  <si>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</si>
  <si>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</si>
  <si>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</si>
  <si>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</si>
  <si>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</si>
  <si>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</si>
  <si>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</si>
  <si>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</si>
  <si>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</si>
  <si>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</si>
  <si>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</si>
  <si>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</si>
  <si>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</si>
  <si>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</si>
  <si>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</si>
  <si>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</si>
  <si>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</si>
  <si>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</si>
  <si>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</si>
  <si>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</si>
  <si>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</si>
  <si>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</si>
  <si>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</si>
  <si>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</si>
  <si>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</si>
  <si>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</si>
  <si>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</si>
  <si>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</si>
  <si>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</si>
  <si>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</si>
  <si>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</si>
  <si>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</si>
  <si>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</si>
  <si>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</si>
  <si>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</si>
  <si>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</si>
  <si>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</si>
  <si>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</si>
  <si>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</si>
  <si>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</si>
  <si>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</si>
  <si>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</si>
  <si>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</si>
  <si>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</si>
  <si>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</si>
  <si>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</si>
  <si>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</si>
  <si>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</si>
  <si>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</si>
  <si>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</si>
  <si>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</si>
  <si>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</si>
  <si>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</si>
  <si>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</si>
  <si>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</si>
  <si>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</si>
  <si>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</si>
  <si>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</si>
  <si>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</si>
  <si>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</si>
  <si>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</si>
  <si>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</si>
  <si>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</si>
  <si>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</si>
  <si>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</si>
  <si>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</si>
  <si>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</si>
  <si>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</si>
  <si>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</si>
  <si>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</si>
  <si>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</si>
  <si>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</si>
  <si>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</si>
  <si>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</si>
  <si>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</si>
  <si>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</si>
  <si>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</si>
  <si>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</si>
  <si>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</si>
  <si>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</si>
  <si>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</si>
  <si>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</si>
  <si>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</si>
  <si>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</si>
  <si>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</si>
  <si>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</si>
  <si>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</si>
  <si>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</si>
  <si>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</si>
  <si>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</si>
  <si>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</si>
  <si>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</si>
  <si>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</si>
  <si>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</si>
  <si>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</si>
  <si>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</si>
  <si>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</si>
  <si>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</si>
  <si>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</si>
  <si>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</si>
  <si>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</si>
  <si>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</si>
  <si>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</si>
  <si>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</si>
  <si>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</si>
  <si>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</si>
  <si>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</si>
  <si>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</si>
  <si>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</si>
  <si>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</si>
  <si>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</si>
  <si>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</si>
  <si>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</si>
  <si>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</si>
  <si>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</si>
  <si>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</si>
  <si>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</si>
  <si>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</si>
  <si>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</si>
  <si>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</si>
  <si>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</si>
  <si>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</si>
  <si>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</si>
  <si>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</si>
  <si>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</si>
  <si>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</si>
  <si>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</si>
  <si>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</si>
  <si>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</si>
  <si>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</si>
  <si>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</si>
  <si>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</si>
  <si>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</si>
  <si>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</si>
  <si>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</si>
  <si>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</si>
  <si>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</si>
  <si>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</si>
  <si>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</si>
  <si>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</si>
  <si>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</si>
  <si>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</si>
  <si>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</si>
  <si>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</si>
  <si>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</si>
  <si>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</si>
  <si>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</si>
  <si>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</si>
  <si>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</si>
  <si>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</si>
  <si>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</si>
  <si>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</si>
  <si>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</si>
  <si>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</si>
  <si>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</si>
  <si>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</si>
  <si>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</si>
  <si>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</si>
  <si>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</si>
  <si>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</si>
  <si>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</si>
  <si>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</si>
  <si>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</si>
  <si>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</si>
  <si>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</si>
  <si>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</si>
  <si>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</si>
  <si>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</si>
  <si>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</si>
  <si>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</si>
  <si>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</si>
  <si>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</si>
  <si>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</si>
  <si>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</si>
  <si>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</si>
  <si>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</si>
  <si>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</si>
  <si>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</si>
  <si>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</si>
  <si>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</si>
  <si>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</si>
  <si>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</si>
  <si>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</si>
  <si>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</si>
  <si>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</si>
  <si>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</si>
  <si>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</si>
  <si>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</si>
  <si>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</si>
  <si>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</si>
  <si>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</si>
  <si>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</si>
  <si>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</si>
  <si>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</si>
  <si>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</si>
  <si>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</si>
  <si>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</si>
  <si>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</si>
  <si>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</si>
  <si>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</si>
  <si>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</si>
  <si>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</si>
  <si>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</si>
  <si>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</si>
  <si>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</si>
  <si>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</si>
  <si>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</si>
  <si>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</si>
  <si>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</si>
  <si>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</si>
  <si>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</si>
  <si>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</si>
  <si>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</si>
  <si>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</si>
  <si>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</si>
  <si>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</si>
  <si>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</si>
  <si>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</si>
  <si>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</si>
  <si>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</si>
  <si>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</si>
  <si>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</si>
  <si>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</si>
  <si>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</si>
  <si>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</si>
  <si>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</si>
  <si>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</si>
  <si>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</si>
  <si>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</si>
  <si>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</si>
  <si>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</si>
  <si>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</si>
  <si>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</si>
  <si>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</si>
  <si>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</si>
  <si>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</si>
  <si>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</si>
  <si>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</si>
  <si>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</si>
  <si>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</si>
  <si>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</si>
  <si>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</si>
  <si>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</si>
  <si>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</si>
  <si>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</si>
  <si>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</si>
  <si>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</si>
  <si>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</si>
  <si>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</si>
  <si>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</si>
  <si>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</si>
  <si>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</si>
  <si>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</si>
  <si>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</si>
  <si>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</si>
  <si>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</si>
  <si>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</si>
  <si>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</si>
  <si>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</si>
  <si>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</si>
  <si>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</si>
  <si>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</si>
  <si>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</si>
  <si>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</si>
  <si>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</si>
  <si>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</si>
  <si>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</si>
  <si>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</si>
  <si>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</si>
  <si>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</si>
  <si>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</si>
  <si>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</si>
  <si>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</si>
  <si>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</si>
  <si>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</si>
  <si>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</si>
  <si>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</si>
  <si>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</si>
  <si>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</si>
  <si>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</si>
  <si>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</si>
  <si>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</si>
  <si>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</si>
  <si>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</si>
  <si>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</si>
  <si>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</si>
  <si>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</si>
  <si>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</si>
  <si>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</si>
  <si>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</si>
  <si>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</si>
  <si>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</si>
  <si>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</si>
  <si>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</si>
  <si>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</si>
  <si>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</si>
  <si>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</si>
  <si>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</si>
  <si>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</si>
  <si>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</si>
  <si>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</si>
  <si>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</si>
  <si>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</si>
  <si>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</si>
  <si>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</si>
  <si>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</si>
  <si>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</si>
  <si>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</si>
  <si>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</si>
  <si>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</si>
  <si>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</si>
  <si>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</si>
  <si>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</si>
  <si>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</si>
  <si>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</si>
  <si>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</si>
  <si>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</si>
  <si>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</si>
  <si>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</si>
  <si>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</si>
  <si>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</si>
  <si>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</si>
  <si>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</si>
  <si>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</si>
  <si>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</si>
  <si>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</si>
  <si>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</si>
  <si>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</si>
  <si>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</si>
  <si>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</si>
  <si>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</si>
  <si>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</si>
  <si>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</si>
  <si>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</si>
  <si>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</si>
  <si>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</si>
  <si>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</si>
  <si>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</si>
  <si>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</si>
  <si>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</si>
  <si>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</si>
  <si>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</si>
  <si>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</si>
  <si>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</si>
  <si>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</si>
  <si>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</si>
  <si>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</si>
  <si>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</si>
  <si>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</si>
  <si>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</si>
  <si>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</si>
  <si>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</si>
  <si>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</si>
  <si>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</si>
  <si>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</si>
  <si>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</si>
  <si>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</si>
  <si>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</si>
  <si>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</si>
  <si>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</si>
  <si>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</si>
  <si>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</si>
  <si>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</si>
  <si>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</si>
  <si>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</si>
  <si>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</si>
  <si>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</si>
  <si>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</si>
  <si>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</si>
  <si>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</si>
  <si>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</si>
  <si>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</si>
  <si>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</si>
  <si>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</si>
  <si>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</si>
  <si>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</si>
  <si>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</si>
  <si>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</si>
  <si>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</si>
  <si>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</si>
  <si>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</si>
  <si>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</si>
  <si>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</si>
  <si>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</si>
  <si>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</si>
  <si>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</si>
  <si>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</si>
  <si>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</si>
  <si>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</si>
  <si>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</si>
  <si>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</si>
  <si>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</si>
  <si>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</si>
  <si>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</si>
  <si>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</si>
  <si>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</si>
  <si>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</si>
  <si>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</si>
  <si>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</si>
  <si>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</si>
  <si>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</si>
  <si>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</si>
  <si>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</si>
  <si>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</si>
  <si>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</si>
  <si>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</si>
  <si>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</si>
  <si>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</si>
  <si>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</si>
  <si>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</si>
  <si>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</si>
  <si>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</si>
  <si>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</si>
  <si>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</si>
  <si>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</si>
  <si>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</si>
  <si>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</si>
  <si>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</si>
  <si>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</si>
  <si>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</si>
  <si>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</si>
  <si>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</si>
  <si>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</si>
  <si>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</si>
  <si>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</si>
  <si>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</si>
  <si>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</si>
  <si>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</si>
  <si>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</si>
  <si>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</si>
  <si>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</si>
  <si>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</si>
  <si>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</si>
  <si>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</si>
  <si>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</si>
  <si>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</si>
  <si>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</si>
  <si>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</si>
  <si>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</si>
  <si>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</si>
  <si>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</si>
  <si>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</si>
  <si>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</si>
  <si>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</si>
  <si>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</si>
  <si>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</si>
  <si>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</si>
  <si>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</si>
  <si>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</si>
  <si>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</si>
  <si>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</si>
  <si>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</si>
  <si>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</si>
  <si>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</si>
  <si>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</si>
  <si>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</si>
  <si>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</si>
  <si>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</si>
  <si>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</si>
  <si>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</si>
  <si>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</si>
  <si>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</si>
  <si>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</si>
  <si>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</si>
  <si>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</si>
  <si>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</si>
  <si>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</si>
  <si>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</si>
  <si>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</si>
  <si>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</si>
  <si>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</si>
  <si>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</si>
  <si>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</si>
  <si>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</si>
  <si>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</si>
  <si>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</si>
  <si>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</si>
  <si>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</si>
  <si>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</si>
  <si>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</si>
  <si>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</si>
  <si>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</si>
  <si>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</si>
  <si>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</si>
  <si>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</si>
  <si>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</si>
  <si>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</si>
  <si>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</si>
  <si>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</si>
  <si>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</si>
  <si>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</si>
  <si>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</si>
  <si>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</si>
  <si>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</si>
  <si>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</si>
  <si>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</si>
  <si>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</si>
  <si>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</si>
  <si>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</si>
  <si>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</si>
  <si>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</si>
  <si>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</si>
  <si>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</si>
  <si>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</si>
  <si>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</si>
  <si>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</si>
  <si>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</si>
  <si>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</si>
  <si>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</si>
  <si>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</si>
  <si>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</si>
  <si>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</si>
  <si>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</si>
  <si>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</si>
  <si>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</si>
  <si>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</si>
  <si>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</si>
  <si>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</si>
  <si>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</si>
  <si>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</si>
  <si>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</si>
  <si>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</si>
  <si>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</si>
  <si>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</si>
  <si>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</si>
  <si>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</si>
  <si>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</si>
  <si>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</si>
  <si>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</si>
  <si>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</si>
  <si>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</si>
  <si>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</si>
  <si>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</si>
  <si>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</si>
  <si>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</si>
  <si>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</si>
  <si>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</si>
  <si>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</si>
  <si>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</si>
  <si>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</si>
  <si>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</si>
  <si>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</si>
  <si>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</si>
  <si>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</si>
  <si>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</si>
  <si>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</si>
  <si>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</si>
  <si>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</si>
  <si>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</si>
  <si>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</si>
  <si>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</si>
  <si>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</si>
  <si>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</si>
  <si>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</si>
  <si>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</si>
  <si>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</si>
  <si>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</si>
  <si>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</si>
  <si>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</si>
  <si>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</si>
  <si>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</si>
  <si>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</si>
  <si>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</si>
  <si>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</si>
  <si>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</si>
  <si>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</si>
  <si>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</si>
  <si>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</si>
  <si>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</si>
  <si>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</si>
  <si>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</si>
  <si>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</si>
  <si>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</si>
  <si>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</si>
  <si>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</si>
  <si>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</si>
  <si>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</si>
  <si>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</si>
  <si>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</si>
  <si>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</si>
  <si>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</si>
  <si>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</si>
  <si>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</si>
  <si>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</si>
  <si>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</si>
  <si>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</si>
  <si>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</si>
  <si>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</si>
  <si>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</si>
  <si>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</si>
  <si>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</si>
  <si>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</si>
  <si>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</si>
  <si>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</si>
  <si>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</si>
  <si>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</si>
  <si>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</si>
  <si>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</si>
  <si>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</si>
  <si>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</si>
  <si>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</si>
  <si>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</si>
  <si>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</si>
  <si>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</si>
  <si>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</si>
  <si>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</si>
  <si>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</si>
  <si>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</si>
  <si>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</si>
  <si>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</si>
  <si>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</si>
  <si>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</si>
  <si>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</si>
  <si>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</si>
  <si>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</si>
  <si>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</si>
  <si>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</si>
  <si>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</si>
  <si>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</si>
  <si>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</si>
  <si>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</si>
  <si>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</si>
  <si>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</si>
  <si>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</si>
  <si>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</si>
  <si>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</si>
  <si>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</si>
  <si>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</si>
  <si>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</si>
  <si>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</si>
  <si>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</si>
  <si>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</si>
  <si>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</si>
  <si>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</si>
  <si>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</si>
  <si>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</si>
  <si>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</si>
  <si>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</si>
  <si>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</si>
  <si>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</si>
  <si>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</si>
  <si>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</si>
  <si>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</si>
  <si>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</si>
  <si>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</si>
  <si>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</si>
  <si>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</si>
  <si>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</si>
  <si>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</si>
  <si>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</si>
  <si>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</si>
  <si>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</si>
  <si>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</si>
  <si>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</si>
  <si>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</si>
  <si>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</si>
  <si>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</si>
  <si>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</si>
  <si>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</si>
  <si>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</si>
  <si>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</si>
  <si>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</si>
  <si>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</si>
  <si>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</si>
  <si>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</si>
  <si>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</si>
  <si>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</si>
  <si>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</si>
  <si>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</si>
  <si>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</si>
  <si>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</si>
  <si>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</si>
  <si>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</si>
  <si>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</si>
  <si>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</si>
  <si>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</si>
  <si>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</si>
  <si>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</si>
  <si>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</si>
  <si>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</si>
  <si>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</si>
  <si>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</si>
  <si>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</si>
  <si>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</si>
  <si>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</si>
  <si>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</si>
  <si>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</si>
  <si>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</si>
  <si>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</si>
  <si>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</si>
  <si>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</si>
  <si>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</si>
  <si>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</si>
  <si>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</si>
  <si>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</si>
  <si>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</si>
  <si>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</si>
  <si>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</si>
  <si>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</si>
  <si>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</si>
  <si>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</si>
  <si>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</si>
  <si>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</si>
  <si>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</si>
  <si>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</si>
  <si>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</si>
  <si>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</si>
  <si>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</si>
  <si>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</si>
  <si>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</si>
  <si>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</si>
  <si>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</si>
  <si>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</si>
  <si>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</si>
  <si>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</si>
  <si>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</si>
  <si>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</si>
  <si>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</si>
  <si>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</si>
  <si>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</si>
  <si>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</si>
  <si>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</si>
  <si>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</si>
  <si>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</si>
  <si>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</si>
  <si>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</si>
  <si>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</si>
  <si>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</si>
  <si>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</si>
  <si>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</si>
  <si>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</si>
  <si>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</si>
  <si>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</si>
  <si>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</si>
  <si>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</si>
  <si>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</si>
  <si>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</si>
  <si>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</si>
  <si>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</si>
  <si>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</si>
  <si>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</si>
  <si>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</si>
  <si>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</si>
  <si>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</si>
  <si>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</si>
  <si>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</si>
  <si>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</si>
  <si>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</si>
  <si>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</si>
  <si>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</si>
  <si>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</si>
  <si>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</si>
  <si>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</si>
  <si>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</si>
  <si>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</si>
  <si>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</si>
  <si>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</si>
  <si>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</si>
  <si>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</si>
  <si>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</si>
  <si>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</si>
  <si>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</si>
  <si>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</si>
  <si>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</si>
  <si>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</si>
  <si>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</si>
  <si>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</si>
  <si>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</si>
  <si>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</si>
  <si>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</si>
  <si>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</si>
  <si>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</si>
  <si>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</si>
  <si>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</si>
  <si>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</si>
  <si>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</si>
  <si>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</si>
  <si>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</si>
  <si>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</si>
  <si>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</si>
  <si>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</si>
  <si>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</si>
  <si>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</si>
  <si>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</si>
  <si>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</si>
  <si>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</si>
  <si>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</si>
  <si>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</si>
  <si>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</si>
  <si>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</si>
  <si>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</si>
  <si>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</si>
  <si>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</si>
  <si>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</si>
  <si>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</si>
  <si>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</si>
  <si>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</si>
  <si>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</si>
  <si>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</si>
  <si>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</si>
  <si>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</si>
  <si>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</si>
  <si>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</si>
  <si>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</si>
  <si>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</si>
  <si>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</si>
  <si>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</si>
  <si>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</si>
  <si>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</si>
  <si>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</si>
  <si>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</si>
  <si>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</si>
  <si>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</si>
  <si>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</si>
  <si>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</si>
  <si>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</si>
  <si>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</si>
  <si>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</si>
  <si>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</si>
  <si>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</si>
  <si>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</si>
  <si>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</si>
  <si>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</si>
  <si>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</si>
  <si>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</si>
  <si>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</si>
  <si>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</si>
  <si>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</si>
  <si>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</si>
  <si>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</si>
  <si>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</si>
  <si>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</si>
  <si>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</si>
  <si>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</si>
  <si>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</si>
  <si>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</si>
  <si>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</si>
  <si>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</si>
  <si>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</si>
  <si>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</si>
  <si>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</si>
  <si>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</si>
  <si>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</si>
  <si>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</si>
  <si>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</si>
  <si>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</si>
  <si>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</si>
  <si>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</si>
  <si>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</si>
  <si>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</si>
  <si>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</si>
  <si>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</si>
  <si>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</si>
  <si>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</si>
  <si>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</si>
  <si>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</si>
  <si>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</si>
  <si>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</si>
  <si>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</si>
  <si>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</si>
  <si>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</si>
  <si>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</si>
  <si>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</si>
  <si>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</si>
  <si>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</si>
  <si>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</si>
  <si>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</si>
  <si>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</si>
  <si>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</si>
  <si>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</si>
  <si>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</si>
  <si>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</si>
  <si>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</si>
  <si>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</si>
  <si>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</si>
  <si>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</si>
  <si>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</si>
  <si>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</si>
  <si>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</si>
  <si>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</si>
  <si>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</si>
  <si>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</si>
  <si>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</si>
  <si>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</si>
  <si>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</si>
  <si>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</si>
  <si>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</si>
  <si>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</si>
  <si>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</si>
  <si>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</si>
  <si>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</si>
  <si>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</si>
  <si>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</si>
  <si>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</si>
  <si>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</si>
  <si>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</si>
  <si>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</si>
  <si>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</si>
  <si>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</si>
  <si>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</si>
  <si>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</si>
  <si>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</si>
  <si>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</si>
  <si>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</si>
  <si>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</si>
  <si>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</si>
  <si>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</si>
  <si>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</si>
  <si>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</si>
  <si>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</si>
  <si>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</si>
  <si>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</si>
  <si>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</si>
  <si>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</si>
  <si>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</si>
  <si>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</si>
  <si>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</si>
  <si>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</si>
  <si>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</si>
  <si>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</si>
  <si>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</si>
  <si>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</si>
  <si>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</si>
  <si>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</si>
  <si>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</si>
  <si>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</si>
  <si>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</si>
  <si>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</si>
  <si>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</si>
  <si>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</si>
  <si>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</si>
  <si>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</si>
  <si>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</si>
  <si>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</si>
  <si>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</si>
  <si>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</si>
  <si>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</si>
  <si>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</si>
  <si>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</si>
  <si>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</si>
  <si>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</si>
  <si>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</si>
  <si>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</si>
  <si>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</si>
  <si>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</si>
  <si>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</si>
  <si>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</si>
  <si>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</si>
  <si>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</si>
  <si>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</si>
  <si>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</si>
  <si>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</si>
  <si>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</si>
  <si>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</si>
  <si>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</si>
  <si>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</si>
  <si>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</si>
  <si>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</si>
  <si>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</si>
  <si>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</si>
  <si>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</si>
  <si>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</si>
  <si>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</si>
  <si>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</si>
  <si>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</si>
  <si>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</si>
  <si>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</si>
  <si>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</si>
  <si>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</si>
  <si>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</si>
  <si>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</si>
  <si>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</si>
  <si>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</si>
  <si>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</si>
  <si>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</si>
  <si>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</si>
  <si>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</si>
  <si>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</si>
  <si>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</si>
  <si>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</si>
  <si>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</si>
  <si>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</si>
  <si>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</si>
  <si>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</si>
  <si>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</si>
  <si>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</si>
  <si>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</si>
  <si>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</si>
  <si>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</si>
  <si>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</si>
  <si>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</si>
  <si>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</si>
  <si>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</si>
  <si>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</si>
  <si>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</si>
  <si>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</si>
  <si>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</si>
  <si>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</si>
  <si>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</si>
  <si>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</si>
  <si>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</si>
  <si>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</si>
  <si>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</si>
  <si>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</si>
  <si>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</si>
  <si>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</si>
  <si>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</si>
  <si>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</si>
  <si>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</si>
  <si>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</si>
  <si>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</si>
  <si>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</si>
  <si>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</si>
  <si>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</si>
  <si>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</si>
  <si>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</si>
  <si>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</si>
  <si>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</si>
  <si>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</si>
  <si>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</si>
  <si>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</si>
  <si>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</si>
  <si>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</si>
  <si>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</si>
  <si>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</si>
  <si>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</si>
  <si>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</si>
  <si>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</si>
  <si>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</si>
  <si>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</si>
  <si>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</si>
  <si>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</si>
  <si>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</si>
  <si>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</si>
  <si>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</si>
  <si>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</si>
  <si>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</si>
  <si>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</si>
  <si>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</si>
  <si>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</si>
  <si>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</si>
  <si>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</si>
  <si>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</si>
  <si>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</si>
  <si>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</si>
  <si>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</si>
  <si>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</si>
  <si>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</si>
  <si>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</si>
  <si>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</si>
  <si>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</si>
  <si>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</si>
  <si>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</si>
  <si>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</si>
  <si>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</si>
  <si>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</si>
  <si>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</si>
  <si>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</si>
  <si>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</si>
  <si>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</si>
  <si>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</si>
  <si>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</si>
  <si>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</si>
  <si>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</si>
  <si>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</si>
  <si>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</si>
  <si>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</si>
  <si>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</si>
  <si>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</si>
  <si>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</si>
  <si>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</si>
  <si>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</si>
  <si>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</si>
  <si>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</si>
  <si>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</si>
  <si>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</si>
  <si>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</si>
  <si>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</si>
  <si>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</si>
  <si>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</si>
  <si>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</si>
  <si>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</si>
  <si>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</si>
  <si>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</si>
  <si>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</si>
  <si>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</si>
  <si>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</si>
  <si>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</si>
  <si>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</si>
  <si>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</si>
  <si>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</si>
  <si>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</si>
  <si>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</si>
  <si>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</si>
  <si>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</si>
  <si>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</si>
  <si>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</si>
  <si>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</si>
  <si>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</si>
  <si>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</si>
  <si>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</si>
  <si>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</si>
  <si>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</si>
  <si>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</si>
  <si>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</si>
  <si>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</si>
  <si>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</si>
  <si>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</si>
  <si>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</si>
  <si>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</si>
  <si>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</si>
  <si>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</si>
  <si>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</si>
  <si>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</si>
  <si>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</si>
  <si>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</si>
  <si>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</si>
  <si>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</si>
  <si>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</si>
  <si>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</si>
  <si>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</si>
  <si>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</si>
  <si>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</si>
  <si>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</si>
  <si>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</si>
  <si>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</si>
  <si>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</si>
  <si>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</si>
  <si>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</si>
  <si>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</si>
  <si>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</si>
  <si>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</si>
  <si>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</si>
  <si>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</si>
  <si>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</si>
  <si>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</si>
  <si>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</si>
  <si>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</si>
  <si>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</si>
  <si>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</si>
  <si>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</si>
  <si>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</si>
  <si>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</si>
  <si>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</si>
  <si>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</si>
  <si>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</si>
  <si>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</si>
  <si>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</si>
  <si>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</si>
  <si>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</si>
  <si>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</si>
  <si>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</si>
  <si>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</si>
  <si>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</si>
  <si>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</si>
  <si>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</si>
  <si>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</si>
  <si>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</si>
  <si>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</si>
  <si>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</si>
  <si>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</si>
  <si>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</si>
  <si>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</si>
  <si>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</si>
  <si>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</si>
  <si>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</si>
  <si>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</si>
  <si>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</si>
  <si>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</si>
  <si>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</si>
  <si>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</si>
  <si>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</si>
  <si>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</si>
  <si>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</si>
  <si>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</si>
  <si>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</si>
  <si>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</si>
  <si>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</si>
  <si>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</si>
  <si>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</si>
  <si>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</si>
  <si>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</si>
  <si>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</si>
  <si>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</si>
  <si>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</si>
  <si>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</si>
  <si>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</si>
  <si>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</si>
  <si>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</si>
  <si>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</si>
  <si>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</si>
  <si>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</si>
  <si>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</si>
  <si>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</si>
  <si>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</si>
  <si>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</si>
  <si>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</si>
  <si>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</si>
  <si>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</si>
  <si>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</si>
  <si>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</si>
  <si>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</si>
  <si>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</si>
  <si>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</si>
  <si>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</si>
  <si>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</si>
  <si>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</si>
  <si>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</si>
  <si>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</si>
  <si>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</si>
  <si>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</si>
  <si>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</si>
  <si>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</si>
  <si>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</si>
  <si>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</si>
  <si>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</si>
  <si>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</si>
  <si>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</si>
  <si>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</si>
  <si>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</si>
  <si>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</si>
  <si>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</si>
  <si>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</si>
  <si>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</si>
  <si>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</si>
  <si>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</si>
  <si>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</si>
  <si>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</si>
  <si>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</si>
  <si>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</si>
  <si>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</si>
  <si>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</si>
  <si>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</si>
  <si>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</si>
  <si>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</si>
  <si>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</si>
  <si>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</si>
  <si>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</si>
  <si>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</si>
  <si>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</si>
  <si>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</si>
  <si>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</si>
  <si>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</si>
  <si>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</si>
  <si>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</si>
  <si>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</si>
  <si>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</si>
  <si>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</si>
  <si>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</si>
  <si>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</si>
  <si>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</si>
  <si>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</si>
  <si>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</si>
  <si>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</si>
  <si>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</si>
  <si>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</si>
  <si>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</si>
  <si>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</si>
  <si>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</si>
  <si>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</si>
  <si>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</si>
  <si>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</si>
  <si>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</si>
  <si>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</si>
  <si>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</si>
  <si>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</si>
  <si>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</si>
  <si>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</si>
  <si>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</si>
  <si>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</si>
  <si>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</si>
  <si>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</si>
  <si>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</si>
  <si>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</si>
  <si>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</si>
  <si>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</si>
  <si>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</si>
  <si>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</si>
  <si>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</si>
  <si>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</si>
  <si>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</si>
  <si>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</si>
  <si>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</si>
  <si>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</si>
  <si>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</si>
  <si>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</si>
  <si>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</si>
  <si>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</si>
  <si>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</si>
  <si>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</si>
  <si>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</si>
  <si>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</si>
  <si>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</si>
  <si>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</si>
  <si>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</si>
  <si>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</si>
  <si>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</si>
  <si>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</si>
  <si>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</si>
  <si>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</si>
  <si>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</si>
  <si>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</si>
  <si>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</si>
  <si>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</si>
  <si>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</si>
  <si>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</si>
  <si>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</si>
  <si>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</si>
  <si>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</si>
  <si>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</si>
  <si>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</si>
  <si>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</si>
  <si>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</si>
  <si>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</si>
  <si>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</si>
  <si>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</si>
  <si>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</si>
  <si>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</si>
  <si>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</si>
  <si>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</si>
  <si>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</si>
  <si>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</si>
  <si>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</si>
  <si>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</si>
  <si>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</si>
  <si>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</si>
  <si>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</si>
  <si>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</si>
  <si>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</si>
  <si>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</si>
  <si>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</si>
  <si>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</si>
  <si>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</si>
  <si>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</si>
  <si>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</si>
  <si>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</si>
  <si>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</si>
  <si>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</si>
  <si>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</si>
  <si>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</si>
  <si>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</si>
  <si>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</si>
  <si>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</si>
  <si>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</si>
  <si>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</si>
  <si>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</si>
  <si>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</si>
  <si>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</si>
  <si>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</si>
  <si>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</si>
  <si>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</si>
  <si>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</si>
  <si>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</si>
  <si>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</si>
  <si>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</si>
  <si>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</si>
  <si>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</si>
  <si>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</si>
  <si>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</si>
  <si>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</si>
  <si>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</si>
  <si>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</si>
  <si>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</si>
  <si>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</si>
  <si>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</si>
  <si>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</si>
  <si>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</si>
  <si>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</si>
  <si>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</si>
  <si>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</si>
  <si>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</si>
  <si>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</si>
  <si>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</si>
  <si>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</si>
  <si>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</si>
  <si>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</si>
  <si>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</si>
  <si>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</si>
  <si>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</si>
  <si>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</si>
  <si>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</si>
  <si>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</si>
  <si>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</si>
  <si>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</si>
  <si>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</si>
  <si>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</si>
  <si>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</si>
  <si>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</si>
  <si>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</si>
  <si>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</si>
  <si>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</si>
  <si>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</si>
  <si>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</si>
  <si>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</si>
  <si>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</si>
  <si>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</si>
  <si>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</si>
  <si>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</si>
  <si>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</si>
  <si>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</si>
  <si>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</si>
  <si>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</si>
  <si>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</si>
  <si>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</si>
  <si>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</si>
  <si>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</si>
  <si>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</si>
  <si>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</si>
  <si>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</si>
  <si>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</si>
  <si>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</si>
  <si>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</si>
  <si>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</si>
  <si>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</si>
  <si>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</si>
  <si>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</si>
  <si>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</si>
  <si>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</si>
  <si>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</si>
  <si>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</si>
  <si>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</si>
  <si>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</si>
  <si>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</si>
  <si>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</si>
  <si>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</si>
  <si>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</si>
  <si>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</si>
  <si>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</si>
  <si>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</si>
  <si>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</si>
  <si>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</si>
  <si>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</si>
  <si>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</si>
  <si>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</si>
  <si>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</si>
  <si>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</si>
  <si>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</si>
  <si>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</si>
  <si>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</si>
  <si>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</si>
  <si>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</si>
  <si>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</si>
  <si>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</si>
  <si>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</si>
  <si>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</si>
  <si>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</si>
  <si>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</si>
  <si>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</si>
  <si>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</si>
  <si>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</si>
  <si>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</si>
  <si>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</si>
  <si>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</si>
  <si>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</si>
  <si>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</si>
  <si>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</si>
  <si>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</si>
  <si>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</si>
  <si>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</si>
  <si>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</si>
  <si>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</si>
  <si>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</si>
  <si>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</si>
  <si>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</si>
  <si>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</si>
  <si>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</si>
  <si>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</si>
  <si>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</si>
  <si>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</si>
  <si>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</si>
  <si>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</si>
  <si>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</si>
  <si>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</si>
  <si>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</si>
  <si>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</si>
  <si>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</si>
  <si>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</si>
  <si>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</si>
  <si>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</si>
  <si>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</si>
  <si>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</si>
  <si>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</si>
  <si>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</si>
  <si>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</si>
  <si>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</si>
  <si>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</si>
  <si>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</si>
  <si>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</si>
  <si>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</si>
  <si>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</si>
  <si>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</si>
  <si>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</si>
  <si>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</si>
  <si>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</si>
  <si>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</si>
  <si>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</si>
  <si>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</si>
  <si>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</si>
  <si>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</si>
  <si>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</si>
  <si>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</si>
  <si>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</si>
  <si>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</si>
  <si>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</si>
  <si>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</si>
  <si>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</si>
  <si>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</si>
  <si>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</si>
  <si>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</si>
  <si>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</si>
  <si>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</si>
  <si>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</si>
  <si>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</si>
  <si>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</si>
  <si>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</si>
  <si>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</si>
  <si>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</si>
  <si>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</si>
  <si>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</si>
  <si>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</si>
  <si>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</si>
  <si>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</si>
  <si>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</si>
  <si>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</si>
  <si>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</si>
  <si>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</si>
  <si>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</si>
  <si>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</si>
  <si>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</si>
  <si>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</si>
  <si>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</si>
  <si>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</si>
  <si>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</si>
  <si>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</si>
  <si>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</si>
  <si>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</si>
  <si>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</si>
  <si>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</si>
  <si>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</si>
  <si>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</si>
  <si>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</si>
  <si>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</si>
  <si>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</si>
  <si>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</si>
  <si>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</si>
  <si>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</si>
  <si>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</si>
  <si>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</si>
  <si>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</si>
  <si>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</si>
  <si>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</si>
  <si>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</si>
  <si>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</si>
  <si>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</si>
  <si>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</si>
  <si>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</si>
  <si>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</si>
  <si>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</si>
  <si>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</si>
  <si>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</si>
  <si>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</si>
  <si>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</si>
  <si>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</si>
  <si>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</si>
  <si>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</si>
  <si>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</si>
  <si>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</si>
  <si>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</si>
  <si>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</si>
  <si>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</si>
  <si>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</si>
  <si>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</si>
  <si>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</si>
  <si>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</si>
  <si>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</si>
  <si>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</si>
  <si>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</si>
  <si>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</si>
  <si>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</si>
  <si>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</si>
  <si>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</si>
  <si>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</si>
  <si>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</si>
  <si>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</si>
  <si>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</si>
  <si>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</si>
  <si>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</si>
  <si>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</si>
  <si>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</si>
  <si>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</si>
  <si>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</si>
  <si>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</si>
  <si>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</si>
  <si>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</si>
  <si>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</si>
  <si>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</si>
  <si>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</si>
  <si>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</si>
  <si>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</si>
  <si>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</si>
  <si>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</si>
  <si>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</si>
  <si>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</si>
  <si>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</si>
  <si>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</si>
  <si>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</si>
  <si>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</si>
  <si>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</si>
  <si>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</si>
  <si>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</si>
  <si>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</si>
  <si>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</si>
  <si>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</si>
  <si>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</si>
  <si>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</si>
  <si>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</si>
  <si>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</si>
  <si>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</si>
  <si>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</si>
  <si>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</si>
  <si>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</si>
  <si>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</si>
  <si>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</si>
  <si>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</si>
  <si>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</si>
  <si>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</si>
  <si>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</si>
  <si>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</si>
  <si>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</si>
  <si>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</si>
  <si>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</si>
  <si>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</si>
  <si>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</si>
  <si>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</si>
  <si>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</si>
  <si>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</si>
  <si>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</si>
  <si>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</si>
  <si>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</si>
  <si>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</si>
  <si>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</si>
  <si>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</si>
  <si>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</si>
  <si>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</si>
  <si>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</si>
  <si>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</si>
  <si>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</si>
  <si>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</si>
  <si>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</si>
  <si>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</si>
  <si>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</si>
  <si>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</si>
  <si>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</si>
  <si>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</si>
  <si>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</si>
  <si>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</si>
  <si>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</si>
  <si>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</si>
  <si>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</si>
  <si>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</si>
  <si>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</si>
  <si>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</si>
  <si>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</si>
  <si>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</si>
  <si>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</si>
  <si>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</si>
  <si>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</si>
  <si>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</si>
  <si>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</si>
  <si>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</si>
  <si>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</si>
  <si>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</si>
  <si>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</si>
  <si>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</si>
  <si>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</si>
  <si>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</si>
  <si>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</si>
  <si>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</si>
  <si>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</si>
  <si>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</si>
  <si>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</si>
  <si>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</si>
  <si>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</si>
  <si>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</si>
  <si>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</si>
  <si>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</si>
  <si>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</si>
  <si>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</si>
  <si>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</si>
  <si>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</si>
  <si>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</si>
  <si>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</si>
  <si>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</si>
  <si>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</si>
  <si>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</si>
  <si>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</si>
  <si>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</si>
  <si>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</si>
  <si>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</si>
  <si>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</si>
  <si>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</si>
  <si>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</si>
  <si>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</si>
  <si>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</si>
  <si>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</si>
  <si>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</si>
  <si>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</si>
  <si>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</si>
  <si>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</si>
  <si>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</si>
  <si>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</si>
  <si>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</si>
  <si>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</si>
  <si>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</si>
  <si>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</si>
  <si>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</si>
  <si>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</si>
  <si>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</si>
  <si>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</si>
  <si>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</si>
  <si>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</si>
  <si>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</si>
  <si>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</si>
  <si>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</si>
  <si>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</si>
  <si>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</si>
  <si>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</si>
  <si>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</si>
  <si>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</si>
  <si>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</si>
  <si>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</si>
  <si>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</si>
  <si>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</si>
  <si>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</si>
  <si>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</si>
  <si>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</si>
  <si>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</si>
  <si>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</si>
  <si>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</si>
  <si>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</si>
  <si>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</si>
  <si>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</si>
  <si>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</si>
  <si>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</si>
  <si>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</si>
  <si>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</si>
  <si>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</si>
  <si>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</si>
  <si>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</si>
  <si>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</si>
  <si>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</si>
  <si>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</si>
  <si>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</si>
  <si>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</si>
  <si>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</si>
  <si>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</si>
  <si>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</si>
  <si>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</si>
  <si>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</si>
  <si>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</si>
  <si>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</si>
  <si>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</si>
  <si>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</si>
  <si>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</si>
  <si>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</si>
  <si>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</si>
  <si>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</si>
  <si>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</si>
  <si>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</si>
  <si>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</si>
  <si>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</si>
  <si>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</si>
  <si>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</si>
  <si>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</si>
  <si>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</si>
  <si>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</si>
  <si>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</si>
  <si>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</si>
  <si>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</si>
  <si>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</si>
  <si>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</si>
  <si>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</si>
  <si>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</si>
  <si>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</si>
  <si>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</si>
  <si>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</si>
  <si>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</si>
  <si>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</si>
  <si>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</si>
  <si>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</si>
  <si>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</si>
  <si>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</si>
  <si>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</si>
  <si>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</si>
  <si>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</si>
  <si>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</si>
  <si>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</si>
  <si>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</si>
  <si>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Count of name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</si>
  <si>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</si>
  <si>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</si>
  <si>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</si>
  <si>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</si>
  <si>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</si>
  <si>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</si>
  <si>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</si>
  <si>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</si>
  <si>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</si>
  <si>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</si>
  <si>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</si>
  <si>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</si>
  <si>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</si>
  <si>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</si>
  <si>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</si>
  <si>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</si>
  <si>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</si>
  <si>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</si>
  <si>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</si>
  <si>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</si>
  <si>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</si>
  <si>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</si>
  <si>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</si>
  <si>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</si>
  <si>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</si>
  <si>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</si>
  <si>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</si>
  <si>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</si>
  <si>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</si>
  <si>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</si>
  <si>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</si>
  <si>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</si>
  <si>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</si>
  <si>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</si>
  <si>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</si>
  <si>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</si>
  <si>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</si>
  <si>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</si>
  <si>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</si>
  <si>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</si>
  <si>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</si>
  <si>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</si>
  <si>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</si>
  <si>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</si>
  <si>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</si>
  <si>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</si>
  <si>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</si>
  <si>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</si>
  <si>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</si>
  <si>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</si>
  <si>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</si>
  <si>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</si>
  <si>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</si>
  <si>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</si>
  <si>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</si>
  <si>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</si>
  <si>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</si>
  <si>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</si>
  <si>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</si>
  <si>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</si>
  <si>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</si>
  <si>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</si>
  <si>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</si>
  <si>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</si>
  <si>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</si>
  <si>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</si>
  <si>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</si>
  <si>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</si>
  <si>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</si>
  <si>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</si>
  <si>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Count of outcome</t>
  </si>
  <si>
    <t>Count of Sub-Category</t>
  </si>
  <si>
    <t>1st set of text formula</t>
  </si>
  <si>
    <t>statistics</t>
  </si>
  <si>
    <t>mean</t>
  </si>
  <si>
    <t>median</t>
  </si>
  <si>
    <t>minimum</t>
  </si>
  <si>
    <t>maximum</t>
  </si>
  <si>
    <t>variance</t>
  </si>
  <si>
    <t>standard</t>
  </si>
  <si>
    <t># of backers = successful</t>
  </si>
  <si>
    <t># of backers = unsuccessful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</si>
</sst>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[CrowdfundingBook_KLewis.xlsx]Category Stats!Crowdfunding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E-4B15-BA66-19C993429631}"/>
            </c:ext>
          </c:extLst>
        </c:ser>
        <c:ser>
          <c:idx val="1"/>
          <c:order val="1"/>
          <c:tx>
            <c:strRef>
              <c:f>'Category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E-4B15-BA66-19C993429631}"/>
            </c:ext>
          </c:extLst>
        </c:ser>
        <c:ser>
          <c:idx val="2"/>
          <c:order val="2"/>
          <c:tx>
            <c:strRef>
              <c:f>'Category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E-4B15-BA66-19C993429631}"/>
            </c:ext>
          </c:extLst>
        </c:ser>
        <c:ser>
          <c:idx val="3"/>
          <c:order val="3"/>
          <c:tx>
            <c:strRef>
              <c:f>'Category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Stats'!$A$6:$A$15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4E-4B15-BA66-19C993429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3041512"/>
        <c:axId val="783040856"/>
      </c:barChart>
      <c:catAx>
        <c:axId val="78304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0856"/>
        <c:crosses val="autoZero"/>
        <c:auto val="1"/>
        <c:lblAlgn val="ctr"/>
        <c:lblOffset val="100"/>
        <c:noMultiLvlLbl val="0"/>
      </c:catAx>
      <c:valAx>
        <c:axId val="7830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4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[CrowdfundingBook_KLewis.xlsx]Subcategory Stats!PivotTable3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6-4642-A619-229B6C85D326}"/>
            </c:ext>
          </c:extLst>
        </c:ser>
        <c:ser>
          <c:idx val="1"/>
          <c:order val="1"/>
          <c:tx>
            <c:strRef>
              <c:f>'Subcategory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76-4642-A619-229B6C85D326}"/>
            </c:ext>
          </c:extLst>
        </c:ser>
        <c:ser>
          <c:idx val="2"/>
          <c:order val="2"/>
          <c:tx>
            <c:strRef>
              <c:f>'Subcategory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76-4642-A619-229B6C85D326}"/>
            </c:ext>
          </c:extLst>
        </c:ser>
        <c:ser>
          <c:idx val="3"/>
          <c:order val="3"/>
          <c:tx>
            <c:strRef>
              <c:f>'Subcategory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76-4642-A619-229B6C85D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82606256"/>
        <c:axId val="782605928"/>
      </c:barChart>
      <c:catAx>
        <c:axId val="7826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05928"/>
        <c:crosses val="autoZero"/>
        <c:auto val="1"/>
        <c:lblAlgn val="ctr"/>
        <c:lblOffset val="100"/>
        <c:noMultiLvlLbl val="0"/>
      </c:catAx>
      <c:valAx>
        <c:axId val="78260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6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[CrowdfundingBook_KLewis.xlsx]Outcomes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B-4E3A-BCBB-D1A437F8C44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B-4E3A-BCBB-D1A437F8C44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B-4E3A-BCBB-D1A437F8C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44392"/>
        <c:axId val="375944720"/>
      </c:lineChart>
      <c:catAx>
        <c:axId val="37594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4720"/>
        <c:crosses val="autoZero"/>
        <c:auto val="1"/>
        <c:lblAlgn val="ctr"/>
        <c:lblOffset val="100"/>
        <c:noMultiLvlLbl val="0"/>
      </c:catAx>
      <c:valAx>
        <c:axId val="37594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9C-40EF-812C-F6014486530A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9C-40EF-812C-F6014486530A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9C-40EF-812C-F60144865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528200"/>
        <c:axId val="472534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9C-40EF-812C-F6014486530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9C-40EF-812C-F6014486530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9C-40EF-812C-F6014486530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9C-40EF-812C-F6014486530A}"/>
                  </c:ext>
                </c:extLst>
              </c15:ser>
            </c15:filteredLineSeries>
          </c:ext>
        </c:extLst>
      </c:lineChart>
      <c:catAx>
        <c:axId val="47252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34432"/>
        <c:crosses val="autoZero"/>
        <c:auto val="1"/>
        <c:lblAlgn val="ctr"/>
        <c:lblOffset val="100"/>
        <c:noMultiLvlLbl val="0"/>
      </c:catAx>
      <c:valAx>
        <c:axId val="4725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2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290511</xdr:colOff>
      <xdr:row>0</xdr:row>
      <xdr:rowOff>180975</xdr:rowOff>
    </xdr:from>
    <xdr:to>
      <xdr:col>19</xdr:col>
      <xdr:colOff>638175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B4F9E-0B57-4543-BFF5-C64FDCA98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1</xdr:row>
      <xdr:rowOff>104775</xdr:rowOff>
    </xdr:from>
    <xdr:to>
      <xdr:col>17</xdr:col>
      <xdr:colOff>47624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3F4016-CD06-4AEC-ADB4-5D44CE1D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4</xdr:row>
      <xdr:rowOff>85725</xdr:rowOff>
    </xdr:from>
    <xdr:to>
      <xdr:col>13</xdr:col>
      <xdr:colOff>481012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D9245-6274-4B1D-A044-B4026B711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376237</xdr:colOff>
      <xdr:row>13</xdr:row>
      <xdr:rowOff>57150</xdr:rowOff>
    </xdr:from>
    <xdr:to>
      <xdr:col>7</xdr:col>
      <xdr:colOff>1381125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5922A-2467-41B4-B560-253D51F59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ystal Lewis" refreshedDate="44637.918418518515" createdVersion="7" refreshedVersion="7" minRefreshableVersion="3" recordCount="1000" xr:uid="{41B0D975-8294-4FCC-BCB2-C06DD9E9945B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1" maxValue="113.17073170731707"/>
    </cacheField>
    <cacheField name="Column1" numFmtId="0">
      <sharedItems containsSemiMixedTypes="0" containsString="0" containsNumber="1" containsInteger="1" minValue="4" maxValue="12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Column2" numFmtId="0">
      <sharedItems containsString="0" containsBlank="1" containsNumber="1" containsInteger="1" minValue="16" maxValue="16"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3" base="2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2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2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N/A"/>
    <n v="4"/>
    <x v="0"/>
    <n v="16"/>
    <x v="0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n v="5"/>
    <x v="1"/>
    <m/>
    <x v="1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n v="10"/>
    <x v="2"/>
    <m/>
    <x v="2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n v="5"/>
    <x v="1"/>
    <m/>
    <x v="1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n v="7"/>
    <x v="3"/>
    <m/>
    <x v="3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n v="7"/>
    <x v="3"/>
    <m/>
    <x v="3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n v="12"/>
    <x v="4"/>
    <m/>
    <x v="4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n v="7"/>
    <x v="3"/>
    <m/>
    <x v="3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n v="7"/>
    <x v="3"/>
    <m/>
    <x v="3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n v="5"/>
    <x v="1"/>
    <m/>
    <x v="5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n v="12"/>
    <x v="4"/>
    <m/>
    <x v="6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n v="7"/>
    <x v="3"/>
    <m/>
    <x v="3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n v="12"/>
    <x v="4"/>
    <m/>
    <x v="6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n v="5"/>
    <x v="1"/>
    <m/>
    <x v="7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n v="5"/>
    <x v="1"/>
    <m/>
    <x v="7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n v="10"/>
    <x v="2"/>
    <m/>
    <x v="8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n v="10"/>
    <x v="5"/>
    <m/>
    <x v="9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n v="12"/>
    <x v="4"/>
    <m/>
    <x v="10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n v="7"/>
    <x v="3"/>
    <m/>
    <x v="3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n v="7"/>
    <x v="3"/>
    <m/>
    <x v="3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n v="12"/>
    <x v="4"/>
    <m/>
    <x v="6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n v="7"/>
    <x v="3"/>
    <m/>
    <x v="3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n v="7"/>
    <x v="3"/>
    <m/>
    <x v="3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n v="12"/>
    <x v="4"/>
    <m/>
    <x v="4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n v="10"/>
    <x v="2"/>
    <m/>
    <x v="8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n v="5"/>
    <x v="6"/>
    <m/>
    <x v="11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n v="7"/>
    <x v="3"/>
    <m/>
    <x v="3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n v="5"/>
    <x v="1"/>
    <m/>
    <x v="1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n v="7"/>
    <x v="3"/>
    <m/>
    <x v="3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n v="12"/>
    <x v="4"/>
    <m/>
    <x v="12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n v="12"/>
    <x v="4"/>
    <m/>
    <x v="10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n v="5"/>
    <x v="6"/>
    <m/>
    <x v="11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n v="12"/>
    <x v="4"/>
    <m/>
    <x v="4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n v="7"/>
    <x v="3"/>
    <m/>
    <x v="3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n v="12"/>
    <x v="4"/>
    <m/>
    <x v="4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n v="12"/>
    <x v="4"/>
    <m/>
    <x v="6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n v="7"/>
    <x v="3"/>
    <m/>
    <x v="3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n v="10"/>
    <x v="5"/>
    <m/>
    <x v="13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n v="11"/>
    <x v="7"/>
    <m/>
    <x v="14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n v="7"/>
    <x v="3"/>
    <m/>
    <x v="3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n v="10"/>
    <x v="2"/>
    <m/>
    <x v="8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n v="5"/>
    <x v="1"/>
    <m/>
    <x v="1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n v="4"/>
    <x v="0"/>
    <m/>
    <x v="0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n v="10"/>
    <x v="5"/>
    <m/>
    <x v="15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n v="10"/>
    <x v="5"/>
    <m/>
    <x v="13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n v="7"/>
    <x v="3"/>
    <m/>
    <x v="3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n v="5"/>
    <x v="1"/>
    <m/>
    <x v="1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n v="7"/>
    <x v="3"/>
    <m/>
    <x v="3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n v="7"/>
    <x v="3"/>
    <m/>
    <x v="3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n v="5"/>
    <x v="1"/>
    <m/>
    <x v="1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n v="5"/>
    <x v="1"/>
    <m/>
    <x v="16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n v="10"/>
    <x v="2"/>
    <m/>
    <x v="8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n v="7"/>
    <x v="3"/>
    <m/>
    <x v="3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n v="12"/>
    <x v="4"/>
    <m/>
    <x v="6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n v="10"/>
    <x v="2"/>
    <m/>
    <x v="8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n v="5"/>
    <x v="1"/>
    <m/>
    <x v="17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n v="10"/>
    <x v="2"/>
    <m/>
    <x v="8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n v="5"/>
    <x v="6"/>
    <m/>
    <x v="11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n v="7"/>
    <x v="3"/>
    <m/>
    <x v="3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n v="7"/>
    <x v="3"/>
    <m/>
    <x v="3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n v="7"/>
    <x v="3"/>
    <m/>
    <x v="3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n v="7"/>
    <x v="3"/>
    <m/>
    <x v="3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n v="10"/>
    <x v="2"/>
    <m/>
    <x v="2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n v="7"/>
    <x v="3"/>
    <m/>
    <x v="3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n v="10"/>
    <x v="2"/>
    <m/>
    <x v="2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n v="7"/>
    <x v="3"/>
    <m/>
    <x v="3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n v="7"/>
    <x v="3"/>
    <m/>
    <x v="3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n v="10"/>
    <x v="2"/>
    <m/>
    <x v="8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n v="7"/>
    <x v="3"/>
    <m/>
    <x v="3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n v="7"/>
    <x v="3"/>
    <m/>
    <x v="3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n v="7"/>
    <x v="3"/>
    <m/>
    <x v="3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n v="7"/>
    <x v="3"/>
    <m/>
    <x v="3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n v="12"/>
    <x v="4"/>
    <m/>
    <x v="10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n v="5"/>
    <x v="1"/>
    <m/>
    <x v="17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n v="5"/>
    <x v="1"/>
    <m/>
    <x v="16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n v="11"/>
    <x v="7"/>
    <m/>
    <x v="14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n v="7"/>
    <x v="3"/>
    <m/>
    <x v="3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n v="12"/>
    <x v="4"/>
    <m/>
    <x v="10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n v="10"/>
    <x v="5"/>
    <m/>
    <x v="18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n v="7"/>
    <x v="3"/>
    <m/>
    <x v="3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n v="5"/>
    <x v="6"/>
    <m/>
    <x v="11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n v="5"/>
    <x v="1"/>
    <m/>
    <x v="1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n v="5"/>
    <x v="6"/>
    <m/>
    <x v="11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n v="5"/>
    <x v="1"/>
    <m/>
    <x v="5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n v="10"/>
    <x v="2"/>
    <m/>
    <x v="8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n v="5"/>
    <x v="1"/>
    <m/>
    <x v="7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n v="7"/>
    <x v="3"/>
    <m/>
    <x v="3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n v="5"/>
    <x v="1"/>
    <m/>
    <x v="1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n v="10"/>
    <x v="5"/>
    <m/>
    <x v="18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n v="7"/>
    <x v="3"/>
    <m/>
    <x v="3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n v="7"/>
    <x v="3"/>
    <m/>
    <x v="3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n v="10"/>
    <x v="5"/>
    <m/>
    <x v="18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n v="5"/>
    <x v="6"/>
    <m/>
    <x v="11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n v="7"/>
    <x v="3"/>
    <m/>
    <x v="3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n v="10"/>
    <x v="2"/>
    <m/>
    <x v="2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n v="12"/>
    <x v="4"/>
    <m/>
    <x v="4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n v="7"/>
    <x v="3"/>
    <m/>
    <x v="3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n v="4"/>
    <x v="0"/>
    <m/>
    <x v="0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n v="5"/>
    <x v="6"/>
    <m/>
    <x v="11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n v="7"/>
    <x v="3"/>
    <m/>
    <x v="3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n v="7"/>
    <x v="3"/>
    <m/>
    <x v="3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n v="5"/>
    <x v="1"/>
    <m/>
    <x v="5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n v="10"/>
    <x v="2"/>
    <m/>
    <x v="8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n v="5"/>
    <x v="1"/>
    <m/>
    <x v="5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n v="5"/>
    <x v="1"/>
    <m/>
    <x v="7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n v="10"/>
    <x v="2"/>
    <m/>
    <x v="2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n v="7"/>
    <x v="3"/>
    <m/>
    <x v="3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n v="7"/>
    <x v="3"/>
    <m/>
    <x v="3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n v="12"/>
    <x v="4"/>
    <m/>
    <x v="4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n v="12"/>
    <x v="4"/>
    <m/>
    <x v="19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n v="4"/>
    <x v="0"/>
    <m/>
    <x v="0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n v="10"/>
    <x v="5"/>
    <m/>
    <x v="15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n v="10"/>
    <x v="2"/>
    <m/>
    <x v="2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n v="4"/>
    <x v="0"/>
    <m/>
    <x v="0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n v="10"/>
    <x v="2"/>
    <m/>
    <x v="8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n v="10"/>
    <x v="5"/>
    <m/>
    <x v="13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n v="7"/>
    <x v="3"/>
    <m/>
    <x v="3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n v="12"/>
    <x v="4"/>
    <m/>
    <x v="19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n v="11"/>
    <x v="7"/>
    <m/>
    <x v="14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n v="12"/>
    <x v="4"/>
    <m/>
    <x v="4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n v="5"/>
    <x v="6"/>
    <m/>
    <x v="20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n v="5"/>
    <x v="6"/>
    <m/>
    <x v="11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n v="10"/>
    <x v="5"/>
    <m/>
    <x v="13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n v="7"/>
    <x v="3"/>
    <m/>
    <x v="3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n v="11"/>
    <x v="7"/>
    <m/>
    <x v="14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n v="7"/>
    <x v="3"/>
    <m/>
    <x v="3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n v="7"/>
    <x v="3"/>
    <m/>
    <x v="3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n v="7"/>
    <x v="3"/>
    <m/>
    <x v="3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n v="5"/>
    <x v="1"/>
    <m/>
    <x v="1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n v="4"/>
    <x v="0"/>
    <m/>
    <x v="0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n v="12"/>
    <x v="4"/>
    <m/>
    <x v="6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n v="10"/>
    <x v="2"/>
    <m/>
    <x v="2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n v="7"/>
    <x v="3"/>
    <m/>
    <x v="3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n v="5"/>
    <x v="1"/>
    <m/>
    <x v="21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n v="12"/>
    <x v="4"/>
    <m/>
    <x v="4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n v="7"/>
    <x v="3"/>
    <m/>
    <x v="3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n v="12"/>
    <x v="4"/>
    <m/>
    <x v="6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n v="10"/>
    <x v="5"/>
    <m/>
    <x v="9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n v="5"/>
    <x v="6"/>
    <m/>
    <x v="20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n v="10"/>
    <x v="2"/>
    <m/>
    <x v="8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n v="12"/>
    <x v="4"/>
    <m/>
    <x v="4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n v="10"/>
    <x v="2"/>
    <m/>
    <x v="2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n v="10"/>
    <x v="2"/>
    <m/>
    <x v="2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n v="5"/>
    <x v="1"/>
    <m/>
    <x v="7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n v="7"/>
    <x v="3"/>
    <m/>
    <x v="3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n v="10"/>
    <x v="2"/>
    <m/>
    <x v="8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n v="7"/>
    <x v="3"/>
    <m/>
    <x v="3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n v="7"/>
    <x v="3"/>
    <m/>
    <x v="3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n v="10"/>
    <x v="2"/>
    <m/>
    <x v="8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n v="5"/>
    <x v="1"/>
    <m/>
    <x v="7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n v="5"/>
    <x v="1"/>
    <m/>
    <x v="1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n v="5"/>
    <x v="1"/>
    <m/>
    <x v="5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n v="5"/>
    <x v="1"/>
    <m/>
    <x v="7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n v="7"/>
    <x v="3"/>
    <m/>
    <x v="3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n v="5"/>
    <x v="1"/>
    <m/>
    <x v="7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n v="7"/>
    <x v="3"/>
    <m/>
    <x v="3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n v="5"/>
    <x v="1"/>
    <m/>
    <x v="1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n v="11"/>
    <x v="7"/>
    <m/>
    <x v="14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n v="5"/>
    <x v="1"/>
    <m/>
    <x v="1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n v="7"/>
    <x v="3"/>
    <m/>
    <x v="3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n v="10"/>
    <x v="2"/>
    <m/>
    <x v="8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n v="10"/>
    <x v="2"/>
    <m/>
    <x v="2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n v="5"/>
    <x v="1"/>
    <m/>
    <x v="1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n v="11"/>
    <x v="7"/>
    <m/>
    <x v="14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n v="7"/>
    <x v="3"/>
    <m/>
    <x v="3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n v="10"/>
    <x v="2"/>
    <m/>
    <x v="2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n v="11"/>
    <x v="7"/>
    <m/>
    <x v="14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n v="7"/>
    <x v="3"/>
    <m/>
    <x v="3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n v="5"/>
    <x v="1"/>
    <m/>
    <x v="7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n v="12"/>
    <x v="4"/>
    <m/>
    <x v="12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n v="5"/>
    <x v="1"/>
    <m/>
    <x v="7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n v="10"/>
    <x v="5"/>
    <m/>
    <x v="18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n v="12"/>
    <x v="4"/>
    <m/>
    <x v="4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n v="7"/>
    <x v="3"/>
    <m/>
    <x v="3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n v="10"/>
    <x v="2"/>
    <m/>
    <x v="8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n v="7"/>
    <x v="3"/>
    <m/>
    <x v="3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n v="7"/>
    <x v="3"/>
    <m/>
    <x v="3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n v="7"/>
    <x v="3"/>
    <m/>
    <x v="3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n v="4"/>
    <x v="0"/>
    <m/>
    <x v="0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n v="7"/>
    <x v="3"/>
    <m/>
    <x v="3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n v="10"/>
    <x v="2"/>
    <m/>
    <x v="8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n v="10"/>
    <x v="2"/>
    <m/>
    <x v="2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n v="7"/>
    <x v="3"/>
    <m/>
    <x v="3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n v="5"/>
    <x v="1"/>
    <m/>
    <x v="1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n v="7"/>
    <x v="3"/>
    <m/>
    <x v="3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n v="12"/>
    <x v="4"/>
    <m/>
    <x v="19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n v="7"/>
    <x v="3"/>
    <m/>
    <x v="3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n v="12"/>
    <x v="4"/>
    <m/>
    <x v="12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n v="7"/>
    <x v="3"/>
    <m/>
    <x v="3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n v="7"/>
    <x v="3"/>
    <m/>
    <x v="3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n v="7"/>
    <x v="3"/>
    <m/>
    <x v="3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n v="7"/>
    <x v="3"/>
    <m/>
    <x v="3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n v="5"/>
    <x v="1"/>
    <m/>
    <x v="1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n v="5"/>
    <x v="1"/>
    <m/>
    <x v="7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n v="5"/>
    <x v="1"/>
    <m/>
    <x v="16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n v="5"/>
    <x v="1"/>
    <m/>
    <x v="5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n v="10"/>
    <x v="2"/>
    <m/>
    <x v="8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n v="12"/>
    <x v="4"/>
    <m/>
    <x v="6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n v="5"/>
    <x v="1"/>
    <m/>
    <x v="5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n v="5"/>
    <x v="1"/>
    <m/>
    <x v="1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n v="7"/>
    <x v="3"/>
    <m/>
    <x v="3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n v="10"/>
    <x v="2"/>
    <m/>
    <x v="2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n v="4"/>
    <x v="0"/>
    <m/>
    <x v="0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n v="7"/>
    <x v="3"/>
    <m/>
    <x v="3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n v="5"/>
    <x v="1"/>
    <m/>
    <x v="17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n v="7"/>
    <x v="3"/>
    <m/>
    <x v="3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n v="10"/>
    <x v="5"/>
    <m/>
    <x v="13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n v="5"/>
    <x v="1"/>
    <m/>
    <x v="1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n v="12"/>
    <x v="4"/>
    <m/>
    <x v="4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n v="12"/>
    <x v="4"/>
    <m/>
    <x v="4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n v="12"/>
    <x v="4"/>
    <m/>
    <x v="22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n v="7"/>
    <x v="3"/>
    <m/>
    <x v="3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n v="7"/>
    <x v="3"/>
    <m/>
    <x v="3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n v="5"/>
    <x v="1"/>
    <m/>
    <x v="7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n v="5"/>
    <x v="1"/>
    <m/>
    <x v="1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n v="7"/>
    <x v="3"/>
    <m/>
    <x v="3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n v="7"/>
    <x v="3"/>
    <m/>
    <x v="3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n v="12"/>
    <x v="4"/>
    <m/>
    <x v="22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n v="12"/>
    <x v="4"/>
    <m/>
    <x v="12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n v="12"/>
    <x v="4"/>
    <m/>
    <x v="10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n v="7"/>
    <x v="3"/>
    <m/>
    <x v="3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n v="4"/>
    <x v="0"/>
    <m/>
    <x v="0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n v="11"/>
    <x v="7"/>
    <m/>
    <x v="14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n v="7"/>
    <x v="3"/>
    <m/>
    <x v="3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n v="12"/>
    <x v="4"/>
    <m/>
    <x v="22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n v="5"/>
    <x v="1"/>
    <m/>
    <x v="1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n v="11"/>
    <x v="7"/>
    <m/>
    <x v="14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n v="5"/>
    <x v="6"/>
    <m/>
    <x v="20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n v="12"/>
    <x v="4"/>
    <m/>
    <x v="10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n v="5"/>
    <x v="6"/>
    <m/>
    <x v="20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n v="5"/>
    <x v="6"/>
    <m/>
    <x v="11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n v="7"/>
    <x v="3"/>
    <m/>
    <x v="3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n v="7"/>
    <x v="3"/>
    <m/>
    <x v="3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n v="12"/>
    <x v="4"/>
    <m/>
    <x v="10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n v="5"/>
    <x v="6"/>
    <m/>
    <x v="11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n v="12"/>
    <x v="4"/>
    <m/>
    <x v="10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n v="5"/>
    <x v="1"/>
    <m/>
    <x v="1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n v="12"/>
    <x v="4"/>
    <m/>
    <x v="10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n v="7"/>
    <x v="3"/>
    <m/>
    <x v="3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n v="10"/>
    <x v="2"/>
    <m/>
    <x v="8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n v="7"/>
    <x v="3"/>
    <m/>
    <x v="3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n v="10"/>
    <x v="5"/>
    <m/>
    <x v="9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n v="5"/>
    <x v="1"/>
    <m/>
    <x v="1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n v="7"/>
    <x v="3"/>
    <m/>
    <x v="3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n v="7"/>
    <x v="3"/>
    <m/>
    <x v="3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n v="7"/>
    <x v="3"/>
    <m/>
    <x v="3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n v="10"/>
    <x v="2"/>
    <m/>
    <x v="2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n v="10"/>
    <x v="5"/>
    <m/>
    <x v="13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n v="5"/>
    <x v="6"/>
    <m/>
    <x v="20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n v="10"/>
    <x v="5"/>
    <m/>
    <x v="18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n v="5"/>
    <x v="1"/>
    <m/>
    <x v="1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n v="7"/>
    <x v="3"/>
    <m/>
    <x v="3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n v="7"/>
    <x v="3"/>
    <m/>
    <x v="3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n v="12"/>
    <x v="4"/>
    <m/>
    <x v="6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n v="10"/>
    <x v="5"/>
    <m/>
    <x v="9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n v="5"/>
    <x v="1"/>
    <m/>
    <x v="1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n v="5"/>
    <x v="1"/>
    <m/>
    <x v="1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n v="7"/>
    <x v="3"/>
    <m/>
    <x v="3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n v="7"/>
    <x v="3"/>
    <m/>
    <x v="3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n v="11"/>
    <x v="7"/>
    <m/>
    <x v="14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n v="5"/>
    <x v="1"/>
    <m/>
    <x v="1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n v="5"/>
    <x v="1"/>
    <m/>
    <x v="1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n v="5"/>
    <x v="1"/>
    <m/>
    <x v="7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n v="11"/>
    <x v="7"/>
    <m/>
    <x v="14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n v="7"/>
    <x v="3"/>
    <m/>
    <x v="3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n v="7"/>
    <x v="3"/>
    <m/>
    <x v="3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n v="5"/>
    <x v="1"/>
    <m/>
    <x v="17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n v="7"/>
    <x v="3"/>
    <m/>
    <x v="3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n v="12"/>
    <x v="4"/>
    <m/>
    <x v="4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n v="12"/>
    <x v="4"/>
    <m/>
    <x v="19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n v="5"/>
    <x v="6"/>
    <m/>
    <x v="11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n v="11"/>
    <x v="7"/>
    <m/>
    <x v="14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n v="7"/>
    <x v="3"/>
    <m/>
    <x v="3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n v="7"/>
    <x v="3"/>
    <m/>
    <x v="3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n v="7"/>
    <x v="3"/>
    <m/>
    <x v="3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n v="10"/>
    <x v="5"/>
    <m/>
    <x v="18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n v="5"/>
    <x v="6"/>
    <m/>
    <x v="11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n v="7"/>
    <x v="3"/>
    <m/>
    <x v="3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n v="10"/>
    <x v="2"/>
    <m/>
    <x v="2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n v="7"/>
    <x v="3"/>
    <m/>
    <x v="3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n v="12"/>
    <x v="4"/>
    <m/>
    <x v="10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n v="7"/>
    <x v="3"/>
    <m/>
    <x v="3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n v="12"/>
    <x v="4"/>
    <m/>
    <x v="19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n v="5"/>
    <x v="1"/>
    <m/>
    <x v="1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n v="10"/>
    <x v="2"/>
    <m/>
    <x v="2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n v="7"/>
    <x v="3"/>
    <m/>
    <x v="3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n v="7"/>
    <x v="3"/>
    <m/>
    <x v="3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n v="5"/>
    <x v="1"/>
    <m/>
    <x v="5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n v="5"/>
    <x v="1"/>
    <m/>
    <x v="16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n v="7"/>
    <x v="3"/>
    <m/>
    <x v="3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n v="12"/>
    <x v="4"/>
    <m/>
    <x v="4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n v="10"/>
    <x v="2"/>
    <m/>
    <x v="2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n v="4"/>
    <x v="0"/>
    <m/>
    <x v="0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n v="7"/>
    <x v="3"/>
    <m/>
    <x v="3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n v="7"/>
    <x v="3"/>
    <m/>
    <x v="3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n v="7"/>
    <x v="3"/>
    <m/>
    <x v="3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n v="7"/>
    <x v="3"/>
    <m/>
    <x v="3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n v="7"/>
    <x v="3"/>
    <m/>
    <x v="3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n v="5"/>
    <x v="1"/>
    <m/>
    <x v="1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n v="4"/>
    <x v="0"/>
    <m/>
    <x v="0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n v="10"/>
    <x v="5"/>
    <m/>
    <x v="9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n v="12"/>
    <x v="4"/>
    <m/>
    <x v="4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n v="7"/>
    <x v="3"/>
    <m/>
    <x v="3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n v="5"/>
    <x v="1"/>
    <m/>
    <x v="7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n v="12"/>
    <x v="4"/>
    <m/>
    <x v="4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n v="7"/>
    <x v="3"/>
    <m/>
    <x v="3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n v="7"/>
    <x v="3"/>
    <m/>
    <x v="3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n v="10"/>
    <x v="5"/>
    <m/>
    <x v="13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n v="7"/>
    <x v="3"/>
    <m/>
    <x v="3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n v="5"/>
    <x v="1"/>
    <m/>
    <x v="7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n v="5"/>
    <x v="6"/>
    <m/>
    <x v="11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n v="7"/>
    <x v="3"/>
    <m/>
    <x v="3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n v="7"/>
    <x v="3"/>
    <m/>
    <x v="3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n v="5"/>
    <x v="1"/>
    <m/>
    <x v="1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n v="12"/>
    <x v="4"/>
    <m/>
    <x v="4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n v="7"/>
    <x v="3"/>
    <m/>
    <x v="3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n v="4"/>
    <x v="0"/>
    <m/>
    <x v="0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n v="7"/>
    <x v="3"/>
    <m/>
    <x v="3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n v="5"/>
    <x v="1"/>
    <m/>
    <x v="1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n v="10"/>
    <x v="2"/>
    <m/>
    <x v="2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n v="10"/>
    <x v="5"/>
    <m/>
    <x v="13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n v="12"/>
    <x v="4"/>
    <m/>
    <x v="12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n v="7"/>
    <x v="3"/>
    <m/>
    <x v="3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n v="12"/>
    <x v="4"/>
    <m/>
    <x v="4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n v="7"/>
    <x v="3"/>
    <m/>
    <x v="3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n v="7"/>
    <x v="3"/>
    <m/>
    <x v="3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n v="12"/>
    <x v="4"/>
    <m/>
    <x v="10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n v="7"/>
    <x v="3"/>
    <m/>
    <x v="3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n v="5"/>
    <x v="1"/>
    <m/>
    <x v="1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n v="5"/>
    <x v="6"/>
    <m/>
    <x v="11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n v="12"/>
    <x v="4"/>
    <m/>
    <x v="4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n v="4"/>
    <x v="0"/>
    <m/>
    <x v="0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n v="10"/>
    <x v="2"/>
    <m/>
    <x v="8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n v="7"/>
    <x v="3"/>
    <m/>
    <x v="3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n v="5"/>
    <x v="1"/>
    <m/>
    <x v="1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n v="5"/>
    <x v="1"/>
    <m/>
    <x v="1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n v="5"/>
    <x v="1"/>
    <m/>
    <x v="1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n v="7"/>
    <x v="3"/>
    <m/>
    <x v="3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n v="7"/>
    <x v="3"/>
    <m/>
    <x v="3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n v="7"/>
    <x v="3"/>
    <m/>
    <x v="3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n v="11"/>
    <x v="7"/>
    <m/>
    <x v="14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n v="5"/>
    <x v="1"/>
    <m/>
    <x v="7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n v="7"/>
    <x v="3"/>
    <m/>
    <x v="3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n v="7"/>
    <x v="3"/>
    <m/>
    <x v="3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n v="5"/>
    <x v="6"/>
    <m/>
    <x v="11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n v="12"/>
    <x v="4"/>
    <m/>
    <x v="6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n v="5"/>
    <x v="1"/>
    <m/>
    <x v="7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n v="10"/>
    <x v="2"/>
    <m/>
    <x v="2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n v="4"/>
    <x v="0"/>
    <m/>
    <x v="0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n v="7"/>
    <x v="3"/>
    <m/>
    <x v="3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n v="5"/>
    <x v="1"/>
    <m/>
    <x v="17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n v="5"/>
    <x v="1"/>
    <m/>
    <x v="1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n v="7"/>
    <x v="3"/>
    <m/>
    <x v="3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n v="7"/>
    <x v="3"/>
    <m/>
    <x v="3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n v="12"/>
    <x v="4"/>
    <m/>
    <x v="4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n v="10"/>
    <x v="2"/>
    <m/>
    <x v="8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n v="7"/>
    <x v="3"/>
    <m/>
    <x v="3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n v="5"/>
    <x v="6"/>
    <m/>
    <x v="11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n v="11"/>
    <x v="7"/>
    <m/>
    <x v="14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n v="12"/>
    <x v="4"/>
    <m/>
    <x v="10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n v="7"/>
    <x v="3"/>
    <m/>
    <x v="3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n v="7"/>
    <x v="3"/>
    <m/>
    <x v="3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n v="5"/>
    <x v="1"/>
    <m/>
    <x v="1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n v="5"/>
    <x v="1"/>
    <m/>
    <x v="1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n v="5"/>
    <x v="1"/>
    <m/>
    <x v="7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n v="7"/>
    <x v="3"/>
    <m/>
    <x v="3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n v="7"/>
    <x v="3"/>
    <m/>
    <x v="3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n v="7"/>
    <x v="3"/>
    <m/>
    <x v="3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n v="12"/>
    <x v="4"/>
    <m/>
    <x v="4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n v="12"/>
    <x v="4"/>
    <m/>
    <x v="19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n v="7"/>
    <x v="3"/>
    <m/>
    <x v="3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n v="7"/>
    <x v="3"/>
    <m/>
    <x v="3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n v="12"/>
    <x v="4"/>
    <m/>
    <x v="4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n v="7"/>
    <x v="3"/>
    <m/>
    <x v="3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n v="12"/>
    <x v="4"/>
    <m/>
    <x v="4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n v="5"/>
    <x v="1"/>
    <m/>
    <x v="7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n v="5"/>
    <x v="1"/>
    <m/>
    <x v="1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n v="7"/>
    <x v="3"/>
    <m/>
    <x v="3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n v="12"/>
    <x v="4"/>
    <m/>
    <x v="4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n v="7"/>
    <x v="3"/>
    <m/>
    <x v="3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n v="7"/>
    <x v="3"/>
    <m/>
    <x v="3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n v="7"/>
    <x v="3"/>
    <m/>
    <x v="3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n v="11"/>
    <x v="7"/>
    <m/>
    <x v="14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n v="4"/>
    <x v="0"/>
    <m/>
    <x v="0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n v="12"/>
    <x v="4"/>
    <m/>
    <x v="4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n v="10"/>
    <x v="5"/>
    <m/>
    <x v="9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n v="7"/>
    <x v="3"/>
    <m/>
    <x v="3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n v="10"/>
    <x v="2"/>
    <m/>
    <x v="8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n v="5"/>
    <x v="1"/>
    <m/>
    <x v="7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n v="7"/>
    <x v="3"/>
    <m/>
    <x v="3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n v="11"/>
    <x v="7"/>
    <m/>
    <x v="14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n v="10"/>
    <x v="5"/>
    <m/>
    <x v="9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n v="10"/>
    <x v="2"/>
    <m/>
    <x v="8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n v="5"/>
    <x v="1"/>
    <m/>
    <x v="17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n v="12"/>
    <x v="4"/>
    <m/>
    <x v="4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n v="7"/>
    <x v="3"/>
    <m/>
    <x v="3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n v="12"/>
    <x v="4"/>
    <m/>
    <x v="6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n v="5"/>
    <x v="1"/>
    <m/>
    <x v="1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n v="12"/>
    <x v="4"/>
    <m/>
    <x v="10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n v="5"/>
    <x v="1"/>
    <m/>
    <x v="7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n v="11"/>
    <x v="7"/>
    <m/>
    <x v="14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n v="7"/>
    <x v="3"/>
    <m/>
    <x v="3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n v="12"/>
    <x v="4"/>
    <m/>
    <x v="12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n v="7"/>
    <x v="3"/>
    <m/>
    <x v="3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n v="7"/>
    <x v="3"/>
    <m/>
    <x v="3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n v="7"/>
    <x v="3"/>
    <m/>
    <x v="3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n v="12"/>
    <x v="4"/>
    <m/>
    <x v="4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n v="7"/>
    <x v="3"/>
    <m/>
    <x v="3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n v="12"/>
    <x v="4"/>
    <m/>
    <x v="4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n v="5"/>
    <x v="1"/>
    <m/>
    <x v="1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n v="5"/>
    <x v="6"/>
    <m/>
    <x v="20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n v="7"/>
    <x v="3"/>
    <m/>
    <x v="3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n v="10"/>
    <x v="5"/>
    <m/>
    <x v="13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n v="12"/>
    <x v="4"/>
    <m/>
    <x v="10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n v="4"/>
    <x v="0"/>
    <m/>
    <x v="0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n v="7"/>
    <x v="3"/>
    <m/>
    <x v="3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n v="12"/>
    <x v="4"/>
    <m/>
    <x v="4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n v="7"/>
    <x v="3"/>
    <m/>
    <x v="3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n v="12"/>
    <x v="4"/>
    <m/>
    <x v="4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n v="10"/>
    <x v="2"/>
    <m/>
    <x v="2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n v="7"/>
    <x v="3"/>
    <m/>
    <x v="3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n v="10"/>
    <x v="2"/>
    <m/>
    <x v="8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n v="7"/>
    <x v="3"/>
    <m/>
    <x v="3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n v="4"/>
    <x v="0"/>
    <m/>
    <x v="0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n v="5"/>
    <x v="1"/>
    <m/>
    <x v="7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n v="11"/>
    <x v="7"/>
    <m/>
    <x v="14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n v="7"/>
    <x v="3"/>
    <m/>
    <x v="3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n v="7"/>
    <x v="3"/>
    <m/>
    <x v="3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n v="12"/>
    <x v="4"/>
    <m/>
    <x v="10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n v="11"/>
    <x v="7"/>
    <m/>
    <x v="14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n v="7"/>
    <x v="3"/>
    <m/>
    <x v="3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n v="7"/>
    <x v="3"/>
    <m/>
    <x v="3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n v="7"/>
    <x v="3"/>
    <m/>
    <x v="3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n v="12"/>
    <x v="4"/>
    <m/>
    <x v="4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n v="7"/>
    <x v="3"/>
    <m/>
    <x v="3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n v="7"/>
    <x v="3"/>
    <m/>
    <x v="3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n v="5"/>
    <x v="1"/>
    <m/>
    <x v="17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n v="12"/>
    <x v="4"/>
    <m/>
    <x v="10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n v="7"/>
    <x v="3"/>
    <m/>
    <x v="3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n v="12"/>
    <x v="4"/>
    <m/>
    <x v="22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n v="12"/>
    <x v="4"/>
    <m/>
    <x v="19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n v="10"/>
    <x v="2"/>
    <m/>
    <x v="8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n v="7"/>
    <x v="3"/>
    <m/>
    <x v="3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n v="7"/>
    <x v="3"/>
    <m/>
    <x v="3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n v="5"/>
    <x v="1"/>
    <m/>
    <x v="7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n v="7"/>
    <x v="3"/>
    <m/>
    <x v="3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n v="10"/>
    <x v="2"/>
    <m/>
    <x v="8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n v="12"/>
    <x v="4"/>
    <m/>
    <x v="19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n v="5"/>
    <x v="6"/>
    <m/>
    <x v="11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n v="5"/>
    <x v="6"/>
    <m/>
    <x v="11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n v="12"/>
    <x v="4"/>
    <m/>
    <x v="10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n v="5"/>
    <x v="1"/>
    <m/>
    <x v="1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n v="12"/>
    <x v="4"/>
    <m/>
    <x v="6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n v="12"/>
    <x v="4"/>
    <m/>
    <x v="22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n v="12"/>
    <x v="4"/>
    <m/>
    <x v="6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n v="7"/>
    <x v="3"/>
    <m/>
    <x v="3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n v="5"/>
    <x v="1"/>
    <m/>
    <x v="7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n v="7"/>
    <x v="3"/>
    <m/>
    <x v="3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n v="7"/>
    <x v="3"/>
    <m/>
    <x v="3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n v="12"/>
    <x v="4"/>
    <m/>
    <x v="4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n v="7"/>
    <x v="3"/>
    <m/>
    <x v="3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n v="12"/>
    <x v="4"/>
    <m/>
    <x v="6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n v="5"/>
    <x v="6"/>
    <m/>
    <x v="20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n v="12"/>
    <x v="4"/>
    <m/>
    <x v="10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n v="7"/>
    <x v="3"/>
    <m/>
    <x v="3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n v="10"/>
    <x v="5"/>
    <m/>
    <x v="18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n v="10"/>
    <x v="2"/>
    <m/>
    <x v="8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n v="10"/>
    <x v="2"/>
    <m/>
    <x v="2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n v="7"/>
    <x v="3"/>
    <m/>
    <x v="3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n v="12"/>
    <x v="4"/>
    <m/>
    <x v="6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n v="10"/>
    <x v="2"/>
    <m/>
    <x v="8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n v="4"/>
    <x v="0"/>
    <m/>
    <x v="0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n v="5"/>
    <x v="1"/>
    <m/>
    <x v="1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n v="5"/>
    <x v="1"/>
    <m/>
    <x v="5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n v="12"/>
    <x v="4"/>
    <m/>
    <x v="19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n v="10"/>
    <x v="5"/>
    <m/>
    <x v="18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n v="10"/>
    <x v="5"/>
    <m/>
    <x v="13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n v="12"/>
    <x v="4"/>
    <m/>
    <x v="22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n v="10"/>
    <x v="2"/>
    <m/>
    <x v="8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n v="4"/>
    <x v="0"/>
    <m/>
    <x v="0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n v="11"/>
    <x v="7"/>
    <m/>
    <x v="14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n v="7"/>
    <x v="3"/>
    <m/>
    <x v="3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n v="10"/>
    <x v="5"/>
    <m/>
    <x v="13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n v="7"/>
    <x v="3"/>
    <m/>
    <x v="3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n v="4"/>
    <x v="0"/>
    <m/>
    <x v="0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n v="7"/>
    <x v="3"/>
    <m/>
    <x v="3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n v="10"/>
    <x v="5"/>
    <m/>
    <x v="18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n v="7"/>
    <x v="3"/>
    <m/>
    <x v="3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n v="7"/>
    <x v="3"/>
    <m/>
    <x v="3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n v="10"/>
    <x v="2"/>
    <m/>
    <x v="8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n v="10"/>
    <x v="8"/>
    <m/>
    <x v="23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n v="4"/>
    <x v="0"/>
    <m/>
    <x v="0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n v="12"/>
    <x v="4"/>
    <m/>
    <x v="12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n v="11"/>
    <x v="7"/>
    <m/>
    <x v="14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n v="10"/>
    <x v="2"/>
    <m/>
    <x v="8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n v="7"/>
    <x v="3"/>
    <m/>
    <x v="3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n v="12"/>
    <x v="4"/>
    <m/>
    <x v="10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n v="10"/>
    <x v="2"/>
    <m/>
    <x v="8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n v="10"/>
    <x v="2"/>
    <m/>
    <x v="2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n v="12"/>
    <x v="4"/>
    <m/>
    <x v="4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N/A"/>
    <n v="7"/>
    <x v="3"/>
    <m/>
    <x v="3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n v="12"/>
    <x v="4"/>
    <m/>
    <x v="4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n v="5"/>
    <x v="6"/>
    <m/>
    <x v="11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n v="12"/>
    <x v="4"/>
    <m/>
    <x v="6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n v="5"/>
    <x v="1"/>
    <m/>
    <x v="1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n v="10"/>
    <x v="5"/>
    <m/>
    <x v="15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n v="7"/>
    <x v="3"/>
    <m/>
    <x v="3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n v="10"/>
    <x v="2"/>
    <m/>
    <x v="2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n v="7"/>
    <x v="3"/>
    <m/>
    <x v="3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n v="7"/>
    <x v="3"/>
    <m/>
    <x v="3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n v="12"/>
    <x v="4"/>
    <m/>
    <x v="6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n v="7"/>
    <x v="3"/>
    <m/>
    <x v="3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n v="5"/>
    <x v="6"/>
    <m/>
    <x v="11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n v="12"/>
    <x v="4"/>
    <m/>
    <x v="19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n v="5"/>
    <x v="1"/>
    <m/>
    <x v="1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n v="7"/>
    <x v="3"/>
    <m/>
    <x v="3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n v="10"/>
    <x v="5"/>
    <m/>
    <x v="9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n v="4"/>
    <x v="0"/>
    <m/>
    <x v="0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n v="12"/>
    <x v="4"/>
    <m/>
    <x v="10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n v="5"/>
    <x v="1"/>
    <m/>
    <x v="1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n v="7"/>
    <x v="3"/>
    <m/>
    <x v="3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n v="12"/>
    <x v="4"/>
    <m/>
    <x v="6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n v="12"/>
    <x v="4"/>
    <m/>
    <x v="12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n v="12"/>
    <x v="4"/>
    <m/>
    <x v="12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n v="7"/>
    <x v="3"/>
    <m/>
    <x v="3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n v="10"/>
    <x v="2"/>
    <m/>
    <x v="8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n v="7"/>
    <x v="3"/>
    <m/>
    <x v="3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n v="12"/>
    <x v="4"/>
    <m/>
    <x v="10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n v="5"/>
    <x v="1"/>
    <m/>
    <x v="7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n v="5"/>
    <x v="6"/>
    <m/>
    <x v="11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n v="10"/>
    <x v="5"/>
    <m/>
    <x v="13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n v="5"/>
    <x v="6"/>
    <m/>
    <x v="11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n v="7"/>
    <x v="3"/>
    <m/>
    <x v="3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n v="5"/>
    <x v="1"/>
    <m/>
    <x v="7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n v="12"/>
    <x v="4"/>
    <m/>
    <x v="6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n v="7"/>
    <x v="3"/>
    <m/>
    <x v="3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n v="10"/>
    <x v="5"/>
    <m/>
    <x v="13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n v="12"/>
    <x v="4"/>
    <m/>
    <x v="4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n v="5"/>
    <x v="6"/>
    <m/>
    <x v="20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n v="4"/>
    <x v="0"/>
    <m/>
    <x v="0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n v="11"/>
    <x v="7"/>
    <m/>
    <x v="14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n v="5"/>
    <x v="6"/>
    <m/>
    <x v="20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n v="5"/>
    <x v="1"/>
    <m/>
    <x v="7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n v="5"/>
    <x v="6"/>
    <m/>
    <x v="11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n v="5"/>
    <x v="1"/>
    <m/>
    <x v="1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n v="7"/>
    <x v="3"/>
    <m/>
    <x v="3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n v="7"/>
    <x v="3"/>
    <m/>
    <x v="3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n v="12"/>
    <x v="4"/>
    <m/>
    <x v="6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n v="7"/>
    <x v="3"/>
    <m/>
    <x v="3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n v="10"/>
    <x v="2"/>
    <m/>
    <x v="8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n v="5"/>
    <x v="1"/>
    <m/>
    <x v="7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n v="10"/>
    <x v="2"/>
    <m/>
    <x v="2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n v="7"/>
    <x v="3"/>
    <m/>
    <x v="3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n v="5"/>
    <x v="1"/>
    <m/>
    <x v="1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n v="5"/>
    <x v="1"/>
    <m/>
    <x v="7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n v="5"/>
    <x v="1"/>
    <m/>
    <x v="1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n v="10"/>
    <x v="5"/>
    <m/>
    <x v="18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n v="12"/>
    <x v="4"/>
    <m/>
    <x v="22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n v="7"/>
    <x v="3"/>
    <m/>
    <x v="3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n v="7"/>
    <x v="3"/>
    <m/>
    <x v="3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n v="12"/>
    <x v="4"/>
    <m/>
    <x v="10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n v="7"/>
    <x v="3"/>
    <m/>
    <x v="3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n v="5"/>
    <x v="1"/>
    <m/>
    <x v="1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n v="12"/>
    <x v="4"/>
    <m/>
    <x v="4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n v="7"/>
    <x v="3"/>
    <m/>
    <x v="3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n v="7"/>
    <x v="3"/>
    <m/>
    <x v="3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n v="5"/>
    <x v="1"/>
    <m/>
    <x v="5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n v="5"/>
    <x v="1"/>
    <m/>
    <x v="1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n v="7"/>
    <x v="3"/>
    <m/>
    <x v="3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n v="12"/>
    <x v="4"/>
    <m/>
    <x v="10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n v="5"/>
    <x v="1"/>
    <m/>
    <x v="1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n v="12"/>
    <x v="4"/>
    <m/>
    <x v="12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n v="5"/>
    <x v="1"/>
    <m/>
    <x v="1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n v="10"/>
    <x v="8"/>
    <m/>
    <x v="23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n v="4"/>
    <x v="0"/>
    <m/>
    <x v="0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n v="7"/>
    <x v="3"/>
    <m/>
    <x v="3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n v="7"/>
    <x v="3"/>
    <m/>
    <x v="3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n v="5"/>
    <x v="1"/>
    <m/>
    <x v="17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n v="12"/>
    <x v="4"/>
    <m/>
    <x v="22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n v="5"/>
    <x v="1"/>
    <m/>
    <x v="17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n v="7"/>
    <x v="3"/>
    <m/>
    <x v="3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n v="10"/>
    <x v="2"/>
    <m/>
    <x v="2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n v="5"/>
    <x v="6"/>
    <m/>
    <x v="11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n v="12"/>
    <x v="4"/>
    <m/>
    <x v="4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n v="10"/>
    <x v="2"/>
    <m/>
    <x v="2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n v="10"/>
    <x v="5"/>
    <m/>
    <x v="18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n v="5"/>
    <x v="1"/>
    <m/>
    <x v="1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n v="4"/>
    <x v="0"/>
    <m/>
    <x v="0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n v="7"/>
    <x v="3"/>
    <m/>
    <x v="3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n v="12"/>
    <x v="4"/>
    <m/>
    <x v="4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n v="10"/>
    <x v="5"/>
    <m/>
    <x v="15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n v="5"/>
    <x v="6"/>
    <m/>
    <x v="11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n v="7"/>
    <x v="3"/>
    <m/>
    <x v="3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n v="12"/>
    <x v="4"/>
    <m/>
    <x v="10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n v="7"/>
    <x v="3"/>
    <m/>
    <x v="3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n v="7"/>
    <x v="3"/>
    <m/>
    <x v="3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n v="12"/>
    <x v="4"/>
    <m/>
    <x v="6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n v="7"/>
    <x v="3"/>
    <m/>
    <x v="3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n v="5"/>
    <x v="1"/>
    <m/>
    <x v="1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n v="12"/>
    <x v="4"/>
    <m/>
    <x v="4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n v="4"/>
    <x v="0"/>
    <m/>
    <x v="0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n v="10"/>
    <x v="2"/>
    <m/>
    <x v="8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n v="7"/>
    <x v="3"/>
    <m/>
    <x v="3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n v="7"/>
    <x v="3"/>
    <m/>
    <x v="3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n v="7"/>
    <x v="3"/>
    <m/>
    <x v="3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n v="10"/>
    <x v="5"/>
    <m/>
    <x v="9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n v="5"/>
    <x v="1"/>
    <m/>
    <x v="1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n v="4"/>
    <x v="0"/>
    <m/>
    <x v="0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n v="5"/>
    <x v="1"/>
    <m/>
    <x v="17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n v="12"/>
    <x v="4"/>
    <m/>
    <x v="22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n v="7"/>
    <x v="3"/>
    <m/>
    <x v="3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n v="7"/>
    <x v="3"/>
    <m/>
    <x v="3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n v="5"/>
    <x v="1"/>
    <m/>
    <x v="5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n v="7"/>
    <x v="3"/>
    <m/>
    <x v="3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n v="7"/>
    <x v="3"/>
    <m/>
    <x v="3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n v="7"/>
    <x v="3"/>
    <m/>
    <x v="3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n v="5"/>
    <x v="1"/>
    <m/>
    <x v="7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n v="7"/>
    <x v="3"/>
    <m/>
    <x v="3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n v="10"/>
    <x v="5"/>
    <m/>
    <x v="9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n v="7"/>
    <x v="3"/>
    <m/>
    <x v="3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n v="11"/>
    <x v="7"/>
    <m/>
    <x v="14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n v="7"/>
    <x v="3"/>
    <m/>
    <x v="3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n v="5"/>
    <x v="1"/>
    <m/>
    <x v="7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n v="7"/>
    <x v="3"/>
    <m/>
    <x v="3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n v="11"/>
    <x v="7"/>
    <m/>
    <x v="14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n v="7"/>
    <x v="3"/>
    <m/>
    <x v="3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n v="7"/>
    <x v="3"/>
    <m/>
    <x v="3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n v="4"/>
    <x v="0"/>
    <m/>
    <x v="0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n v="5"/>
    <x v="1"/>
    <m/>
    <x v="7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n v="7"/>
    <x v="3"/>
    <m/>
    <x v="3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n v="7"/>
    <x v="3"/>
    <m/>
    <x v="3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n v="7"/>
    <x v="3"/>
    <m/>
    <x v="3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n v="7"/>
    <x v="3"/>
    <m/>
    <x v="3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n v="12"/>
    <x v="4"/>
    <m/>
    <x v="10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n v="12"/>
    <x v="4"/>
    <m/>
    <x v="19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n v="12"/>
    <x v="4"/>
    <m/>
    <x v="19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n v="12"/>
    <x v="4"/>
    <m/>
    <x v="10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n v="7"/>
    <x v="3"/>
    <m/>
    <x v="3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n v="7"/>
    <x v="3"/>
    <m/>
    <x v="3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n v="12"/>
    <x v="4"/>
    <m/>
    <x v="6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n v="7"/>
    <x v="3"/>
    <m/>
    <x v="3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n v="7"/>
    <x v="3"/>
    <m/>
    <x v="3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n v="10"/>
    <x v="2"/>
    <m/>
    <x v="8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n v="7"/>
    <x v="3"/>
    <m/>
    <x v="3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n v="7"/>
    <x v="3"/>
    <m/>
    <x v="3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n v="5"/>
    <x v="1"/>
    <m/>
    <x v="1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n v="5"/>
    <x v="6"/>
    <m/>
    <x v="11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n v="10"/>
    <x v="5"/>
    <m/>
    <x v="18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n v="4"/>
    <x v="0"/>
    <m/>
    <x v="0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n v="7"/>
    <x v="3"/>
    <m/>
    <x v="3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n v="5"/>
    <x v="1"/>
    <m/>
    <x v="17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n v="12"/>
    <x v="4"/>
    <m/>
    <x v="12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n v="10"/>
    <x v="2"/>
    <m/>
    <x v="2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n v="10"/>
    <x v="2"/>
    <m/>
    <x v="2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n v="5"/>
    <x v="1"/>
    <m/>
    <x v="16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n v="11"/>
    <x v="7"/>
    <m/>
    <x v="14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n v="4"/>
    <x v="0"/>
    <m/>
    <x v="0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n v="12"/>
    <x v="4"/>
    <m/>
    <x v="22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n v="5"/>
    <x v="1"/>
    <m/>
    <x v="1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n v="12"/>
    <x v="4"/>
    <m/>
    <x v="4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n v="7"/>
    <x v="3"/>
    <m/>
    <x v="3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n v="5"/>
    <x v="1"/>
    <m/>
    <x v="17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n v="7"/>
    <x v="3"/>
    <m/>
    <x v="3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n v="7"/>
    <x v="3"/>
    <m/>
    <x v="3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n v="5"/>
    <x v="1"/>
    <m/>
    <x v="17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n v="12"/>
    <x v="4"/>
    <m/>
    <x v="4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n v="7"/>
    <x v="3"/>
    <m/>
    <x v="3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n v="10"/>
    <x v="8"/>
    <m/>
    <x v="23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n v="7"/>
    <x v="3"/>
    <m/>
    <x v="3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n v="7"/>
    <x v="3"/>
    <m/>
    <x v="3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n v="5"/>
    <x v="1"/>
    <m/>
    <x v="7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n v="7"/>
    <x v="3"/>
    <m/>
    <x v="3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n v="7"/>
    <x v="3"/>
    <m/>
    <x v="3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n v="5"/>
    <x v="1"/>
    <m/>
    <x v="7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n v="11"/>
    <x v="7"/>
    <m/>
    <x v="14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n v="10"/>
    <x v="8"/>
    <m/>
    <x v="23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n v="11"/>
    <x v="7"/>
    <m/>
    <x v="14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n v="10"/>
    <x v="5"/>
    <m/>
    <x v="13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n v="12"/>
    <x v="4"/>
    <m/>
    <x v="6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n v="4"/>
    <x v="0"/>
    <m/>
    <x v="0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n v="5"/>
    <x v="6"/>
    <m/>
    <x v="20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n v="7"/>
    <x v="3"/>
    <m/>
    <x v="3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n v="7"/>
    <x v="3"/>
    <m/>
    <x v="3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n v="7"/>
    <x v="3"/>
    <m/>
    <x v="3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n v="10"/>
    <x v="5"/>
    <m/>
    <x v="9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n v="7"/>
    <x v="3"/>
    <m/>
    <x v="3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n v="10"/>
    <x v="2"/>
    <m/>
    <x v="8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n v="7"/>
    <x v="3"/>
    <m/>
    <x v="3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n v="12"/>
    <x v="4"/>
    <m/>
    <x v="19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n v="10"/>
    <x v="2"/>
    <m/>
    <x v="2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n v="12"/>
    <x v="4"/>
    <m/>
    <x v="4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n v="12"/>
    <x v="4"/>
    <m/>
    <x v="4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n v="5"/>
    <x v="1"/>
    <m/>
    <x v="1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n v="7"/>
    <x v="3"/>
    <m/>
    <x v="3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n v="7"/>
    <x v="3"/>
    <m/>
    <x v="3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n v="5"/>
    <x v="1"/>
    <m/>
    <x v="1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n v="7"/>
    <x v="3"/>
    <m/>
    <x v="3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n v="5"/>
    <x v="1"/>
    <m/>
    <x v="5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n v="10"/>
    <x v="2"/>
    <m/>
    <x v="8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n v="12"/>
    <x v="4"/>
    <m/>
    <x v="6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n v="10"/>
    <x v="2"/>
    <m/>
    <x v="8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n v="7"/>
    <x v="3"/>
    <m/>
    <x v="3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n v="10"/>
    <x v="2"/>
    <m/>
    <x v="8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n v="10"/>
    <x v="5"/>
    <m/>
    <x v="18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n v="12"/>
    <x v="4"/>
    <m/>
    <x v="10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n v="10"/>
    <x v="5"/>
    <m/>
    <x v="9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n v="10"/>
    <x v="2"/>
    <m/>
    <x v="2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n v="12"/>
    <x v="4"/>
    <m/>
    <x v="6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n v="7"/>
    <x v="3"/>
    <m/>
    <x v="3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n v="7"/>
    <x v="3"/>
    <m/>
    <x v="3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n v="7"/>
    <x v="3"/>
    <m/>
    <x v="3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n v="7"/>
    <x v="3"/>
    <m/>
    <x v="3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n v="7"/>
    <x v="3"/>
    <m/>
    <x v="3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n v="10"/>
    <x v="5"/>
    <m/>
    <x v="15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n v="5"/>
    <x v="1"/>
    <m/>
    <x v="1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n v="5"/>
    <x v="6"/>
    <m/>
    <x v="20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n v="7"/>
    <x v="3"/>
    <m/>
    <x v="3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n v="12"/>
    <x v="4"/>
    <m/>
    <x v="4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n v="10"/>
    <x v="2"/>
    <m/>
    <x v="8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n v="10"/>
    <x v="5"/>
    <m/>
    <x v="13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n v="7"/>
    <x v="3"/>
    <m/>
    <x v="3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n v="5"/>
    <x v="1"/>
    <m/>
    <x v="1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n v="12"/>
    <x v="4"/>
    <m/>
    <x v="4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n v="7"/>
    <x v="3"/>
    <m/>
    <x v="3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n v="7"/>
    <x v="3"/>
    <m/>
    <x v="3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n v="5"/>
    <x v="6"/>
    <m/>
    <x v="20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n v="7"/>
    <x v="3"/>
    <m/>
    <x v="3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n v="10"/>
    <x v="2"/>
    <m/>
    <x v="2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n v="7"/>
    <x v="3"/>
    <m/>
    <x v="3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n v="12"/>
    <x v="4"/>
    <m/>
    <x v="6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n v="10"/>
    <x v="2"/>
    <m/>
    <x v="8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n v="10"/>
    <x v="2"/>
    <m/>
    <x v="2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n v="5"/>
    <x v="1"/>
    <m/>
    <x v="1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n v="5"/>
    <x v="1"/>
    <m/>
    <x v="16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n v="7"/>
    <x v="3"/>
    <m/>
    <x v="3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n v="11"/>
    <x v="7"/>
    <m/>
    <x v="14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n v="10"/>
    <x v="5"/>
    <m/>
    <x v="9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n v="5"/>
    <x v="1"/>
    <m/>
    <x v="7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n v="7"/>
    <x v="3"/>
    <m/>
    <x v="3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n v="5"/>
    <x v="1"/>
    <m/>
    <x v="7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n v="7"/>
    <x v="3"/>
    <m/>
    <x v="3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n v="7"/>
    <x v="3"/>
    <m/>
    <x v="3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n v="5"/>
    <x v="1"/>
    <m/>
    <x v="5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n v="7"/>
    <x v="3"/>
    <m/>
    <x v="3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n v="7"/>
    <x v="3"/>
    <m/>
    <x v="3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n v="10"/>
    <x v="2"/>
    <m/>
    <x v="8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n v="10"/>
    <x v="2"/>
    <m/>
    <x v="2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n v="7"/>
    <x v="3"/>
    <m/>
    <x v="3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n v="12"/>
    <x v="4"/>
    <m/>
    <x v="10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n v="10"/>
    <x v="2"/>
    <m/>
    <x v="8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n v="5"/>
    <x v="1"/>
    <m/>
    <x v="5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n v="10"/>
    <x v="5"/>
    <m/>
    <x v="9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n v="7"/>
    <x v="3"/>
    <m/>
    <x v="3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n v="11"/>
    <x v="7"/>
    <m/>
    <x v="14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n v="7"/>
    <x v="3"/>
    <m/>
    <x v="3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n v="7"/>
    <x v="3"/>
    <m/>
    <x v="3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n v="7"/>
    <x v="3"/>
    <m/>
    <x v="3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n v="12"/>
    <x v="4"/>
    <m/>
    <x v="6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n v="5"/>
    <x v="1"/>
    <m/>
    <x v="1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n v="5"/>
    <x v="1"/>
    <m/>
    <x v="5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n v="5"/>
    <x v="6"/>
    <m/>
    <x v="11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n v="5"/>
    <x v="1"/>
    <m/>
    <x v="1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n v="5"/>
    <x v="1"/>
    <m/>
    <x v="17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n v="7"/>
    <x v="3"/>
    <m/>
    <x v="3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n v="5"/>
    <x v="1"/>
    <m/>
    <x v="1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n v="5"/>
    <x v="1"/>
    <m/>
    <x v="7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n v="12"/>
    <x v="4"/>
    <m/>
    <x v="22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n v="10"/>
    <x v="5"/>
    <m/>
    <x v="18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n v="7"/>
    <x v="3"/>
    <m/>
    <x v="3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n v="5"/>
    <x v="6"/>
    <m/>
    <x v="11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n v="7"/>
    <x v="3"/>
    <m/>
    <x v="3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n v="7"/>
    <x v="3"/>
    <m/>
    <x v="3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n v="5"/>
    <x v="1"/>
    <m/>
    <x v="7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n v="7"/>
    <x v="3"/>
    <m/>
    <x v="3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n v="10"/>
    <x v="2"/>
    <m/>
    <x v="2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n v="5"/>
    <x v="1"/>
    <m/>
    <x v="1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n v="7"/>
    <x v="3"/>
    <m/>
    <x v="3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n v="7"/>
    <x v="3"/>
    <m/>
    <x v="3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n v="12"/>
    <x v="4"/>
    <m/>
    <x v="10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n v="7"/>
    <x v="3"/>
    <m/>
    <x v="3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n v="12"/>
    <x v="4"/>
    <m/>
    <x v="6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n v="7"/>
    <x v="3"/>
    <m/>
    <x v="3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n v="12"/>
    <x v="4"/>
    <m/>
    <x v="10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n v="5"/>
    <x v="1"/>
    <m/>
    <x v="1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n v="10"/>
    <x v="2"/>
    <m/>
    <x v="2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n v="12"/>
    <x v="4"/>
    <m/>
    <x v="10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n v="5"/>
    <x v="1"/>
    <m/>
    <x v="17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n v="5"/>
    <x v="1"/>
    <m/>
    <x v="1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n v="12"/>
    <x v="4"/>
    <m/>
    <x v="10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n v="7"/>
    <x v="3"/>
    <m/>
    <x v="3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n v="7"/>
    <x v="3"/>
    <m/>
    <x v="3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n v="4"/>
    <x v="0"/>
    <m/>
    <x v="0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n v="7"/>
    <x v="3"/>
    <m/>
    <x v="3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n v="10"/>
    <x v="5"/>
    <m/>
    <x v="9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n v="5"/>
    <x v="1"/>
    <m/>
    <x v="1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n v="12"/>
    <x v="4"/>
    <m/>
    <x v="6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n v="5"/>
    <x v="6"/>
    <m/>
    <x v="20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n v="10"/>
    <x v="2"/>
    <m/>
    <x v="2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n v="7"/>
    <x v="3"/>
    <m/>
    <x v="3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n v="7"/>
    <x v="3"/>
    <m/>
    <x v="3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n v="5"/>
    <x v="1"/>
    <m/>
    <x v="1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n v="11"/>
    <x v="7"/>
    <m/>
    <x v="14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n v="11"/>
    <x v="7"/>
    <m/>
    <x v="14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n v="7"/>
    <x v="3"/>
    <m/>
    <x v="3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n v="5"/>
    <x v="1"/>
    <m/>
    <x v="1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n v="12"/>
    <x v="4"/>
    <m/>
    <x v="4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n v="12"/>
    <x v="4"/>
    <m/>
    <x v="6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n v="7"/>
    <x v="3"/>
    <m/>
    <x v="3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n v="4"/>
    <x v="0"/>
    <m/>
    <x v="0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n v="12"/>
    <x v="4"/>
    <m/>
    <x v="4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n v="7"/>
    <x v="3"/>
    <m/>
    <x v="3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n v="5"/>
    <x v="6"/>
    <m/>
    <x v="11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n v="10"/>
    <x v="5"/>
    <m/>
    <x v="9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n v="5"/>
    <x v="6"/>
    <m/>
    <x v="11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n v="5"/>
    <x v="1"/>
    <m/>
    <x v="1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n v="5"/>
    <x v="1"/>
    <m/>
    <x v="1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n v="7"/>
    <x v="3"/>
    <m/>
    <x v="3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n v="10"/>
    <x v="5"/>
    <m/>
    <x v="9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n v="7"/>
    <x v="3"/>
    <m/>
    <x v="3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n v="5"/>
    <x v="6"/>
    <m/>
    <x v="11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n v="5"/>
    <x v="1"/>
    <m/>
    <x v="1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n v="12"/>
    <x v="4"/>
    <m/>
    <x v="4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n v="5"/>
    <x v="1"/>
    <m/>
    <x v="1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n v="5"/>
    <x v="1"/>
    <m/>
    <x v="1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n v="10"/>
    <x v="5"/>
    <m/>
    <x v="9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n v="12"/>
    <x v="4"/>
    <m/>
    <x v="12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n v="7"/>
    <x v="3"/>
    <m/>
    <x v="3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n v="12"/>
    <x v="4"/>
    <m/>
    <x v="6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n v="7"/>
    <x v="3"/>
    <m/>
    <x v="3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n v="7"/>
    <x v="3"/>
    <m/>
    <x v="3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n v="7"/>
    <x v="3"/>
    <m/>
    <x v="3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n v="11"/>
    <x v="7"/>
    <m/>
    <x v="14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n v="10"/>
    <x v="5"/>
    <m/>
    <x v="18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n v="10"/>
    <x v="5"/>
    <m/>
    <x v="18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n v="7"/>
    <x v="3"/>
    <m/>
    <x v="3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n v="10"/>
    <x v="2"/>
    <m/>
    <x v="2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n v="5"/>
    <x v="1"/>
    <m/>
    <x v="7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n v="5"/>
    <x v="1"/>
    <m/>
    <x v="17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n v="7"/>
    <x v="3"/>
    <m/>
    <x v="3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n v="12"/>
    <x v="4"/>
    <m/>
    <x v="4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n v="7"/>
    <x v="3"/>
    <m/>
    <x v="3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n v="10"/>
    <x v="2"/>
    <m/>
    <x v="2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n v="10"/>
    <x v="2"/>
    <m/>
    <x v="8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n v="11"/>
    <x v="7"/>
    <m/>
    <x v="14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n v="12"/>
    <x v="4"/>
    <m/>
    <x v="4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n v="10"/>
    <x v="2"/>
    <m/>
    <x v="2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n v="10"/>
    <x v="2"/>
    <m/>
    <x v="2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n v="4"/>
    <x v="0"/>
    <m/>
    <x v="0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n v="12"/>
    <x v="4"/>
    <m/>
    <x v="6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n v="5"/>
    <x v="1"/>
    <m/>
    <x v="7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n v="5"/>
    <x v="1"/>
    <m/>
    <x v="1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n v="5"/>
    <x v="1"/>
    <m/>
    <x v="5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n v="5"/>
    <x v="6"/>
    <m/>
    <x v="11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n v="5"/>
    <x v="1"/>
    <m/>
    <x v="7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n v="10"/>
    <x v="5"/>
    <m/>
    <x v="13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n v="7"/>
    <x v="3"/>
    <m/>
    <x v="3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n v="4"/>
    <x v="0"/>
    <m/>
    <x v="0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n v="12"/>
    <x v="4"/>
    <m/>
    <x v="12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n v="4"/>
    <x v="0"/>
    <m/>
    <x v="0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n v="7"/>
    <x v="3"/>
    <m/>
    <x v="3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n v="10"/>
    <x v="2"/>
    <m/>
    <x v="8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n v="7"/>
    <x v="3"/>
    <m/>
    <x v="3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n v="7"/>
    <x v="3"/>
    <m/>
    <x v="3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n v="12"/>
    <x v="4"/>
    <m/>
    <x v="19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n v="12"/>
    <x v="4"/>
    <m/>
    <x v="12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n v="7"/>
    <x v="3"/>
    <m/>
    <x v="3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n v="11"/>
    <x v="7"/>
    <m/>
    <x v="14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n v="4"/>
    <x v="0"/>
    <m/>
    <x v="0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n v="7"/>
    <x v="3"/>
    <m/>
    <x v="3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n v="12"/>
    <x v="4"/>
    <m/>
    <x v="6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n v="7"/>
    <x v="3"/>
    <m/>
    <x v="3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n v="7"/>
    <x v="3"/>
    <m/>
    <x v="3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n v="12"/>
    <x v="4"/>
    <m/>
    <x v="22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n v="11"/>
    <x v="7"/>
    <m/>
    <x v="14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n v="11"/>
    <x v="7"/>
    <m/>
    <x v="14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n v="5"/>
    <x v="1"/>
    <m/>
    <x v="1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n v="11"/>
    <x v="7"/>
    <m/>
    <x v="14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n v="4"/>
    <x v="0"/>
    <m/>
    <x v="0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n v="5"/>
    <x v="1"/>
    <m/>
    <x v="16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n v="10"/>
    <x v="5"/>
    <m/>
    <x v="9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n v="5"/>
    <x v="1"/>
    <m/>
    <x v="5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n v="7"/>
    <x v="3"/>
    <m/>
    <x v="3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n v="7"/>
    <x v="3"/>
    <m/>
    <x v="3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n v="12"/>
    <x v="4"/>
    <m/>
    <x v="12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n v="7"/>
    <x v="3"/>
    <m/>
    <x v="3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n v="7"/>
    <x v="3"/>
    <m/>
    <x v="3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n v="5"/>
    <x v="1"/>
    <m/>
    <x v="7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n v="7"/>
    <x v="3"/>
    <m/>
    <x v="3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n v="7"/>
    <x v="3"/>
    <m/>
    <x v="3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n v="5"/>
    <x v="1"/>
    <m/>
    <x v="5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n v="5"/>
    <x v="1"/>
    <m/>
    <x v="7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n v="12"/>
    <x v="4"/>
    <m/>
    <x v="4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n v="10"/>
    <x v="5"/>
    <m/>
    <x v="18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n v="12"/>
    <x v="4"/>
    <m/>
    <x v="4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n v="12"/>
    <x v="4"/>
    <m/>
    <x v="19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n v="7"/>
    <x v="3"/>
    <m/>
    <x v="3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n v="4"/>
    <x v="0"/>
    <m/>
    <x v="0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n v="7"/>
    <x v="3"/>
    <m/>
    <x v="3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n v="12"/>
    <x v="4"/>
    <m/>
    <x v="4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n v="5"/>
    <x v="1"/>
    <m/>
    <x v="17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n v="10"/>
    <x v="2"/>
    <m/>
    <x v="2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n v="5"/>
    <x v="1"/>
    <m/>
    <x v="1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n v="10"/>
    <x v="2"/>
    <m/>
    <x v="2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n v="10"/>
    <x v="5"/>
    <m/>
    <x v="9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n v="10"/>
    <x v="5"/>
    <m/>
    <x v="15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n v="7"/>
    <x v="3"/>
    <m/>
    <x v="3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n v="12"/>
    <x v="4"/>
    <m/>
    <x v="4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n v="7"/>
    <x v="3"/>
    <m/>
    <x v="3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n v="5"/>
    <x v="6"/>
    <m/>
    <x v="11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n v="7"/>
    <x v="3"/>
    <m/>
    <x v="3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n v="7"/>
    <x v="3"/>
    <m/>
    <x v="3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n v="10"/>
    <x v="2"/>
    <m/>
    <x v="2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n v="12"/>
    <x v="4"/>
    <m/>
    <x v="6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n v="12"/>
    <x v="4"/>
    <m/>
    <x v="6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n v="7"/>
    <x v="3"/>
    <m/>
    <x v="3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n v="12"/>
    <x v="4"/>
    <m/>
    <x v="19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n v="11"/>
    <x v="7"/>
    <m/>
    <x v="14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n v="12"/>
    <x v="4"/>
    <m/>
    <x v="12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n v="10"/>
    <x v="5"/>
    <m/>
    <x v="15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n v="7"/>
    <x v="3"/>
    <m/>
    <x v="3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n v="12"/>
    <x v="4"/>
    <m/>
    <x v="10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n v="10"/>
    <x v="2"/>
    <m/>
    <x v="2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n v="5"/>
    <x v="1"/>
    <m/>
    <x v="21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n v="7"/>
    <x v="3"/>
    <m/>
    <x v="3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n v="7"/>
    <x v="3"/>
    <m/>
    <x v="3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n v="7"/>
    <x v="3"/>
    <m/>
    <x v="3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n v="4"/>
    <x v="0"/>
    <m/>
    <x v="0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n v="7"/>
    <x v="3"/>
    <m/>
    <x v="3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n v="10"/>
    <x v="2"/>
    <m/>
    <x v="2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n v="7"/>
    <x v="3"/>
    <m/>
    <x v="3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n v="7"/>
    <x v="3"/>
    <m/>
    <x v="3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n v="7"/>
    <x v="3"/>
    <m/>
    <x v="3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n v="5"/>
    <x v="1"/>
    <m/>
    <x v="1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n v="7"/>
    <x v="3"/>
    <m/>
    <x v="3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n v="7"/>
    <x v="3"/>
    <m/>
    <x v="3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n v="7"/>
    <x v="3"/>
    <m/>
    <x v="3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n v="7"/>
    <x v="3"/>
    <m/>
    <x v="3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n v="12"/>
    <x v="4"/>
    <m/>
    <x v="4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n v="10"/>
    <x v="5"/>
    <m/>
    <x v="13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n v="5"/>
    <x v="6"/>
    <m/>
    <x v="11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n v="10"/>
    <x v="2"/>
    <m/>
    <x v="2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n v="7"/>
    <x v="3"/>
    <m/>
    <x v="3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n v="7"/>
    <x v="3"/>
    <m/>
    <x v="3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n v="4"/>
    <x v="0"/>
    <m/>
    <x v="0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n v="11"/>
    <x v="7"/>
    <m/>
    <x v="14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n v="11"/>
    <x v="7"/>
    <m/>
    <x v="14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n v="7"/>
    <x v="3"/>
    <m/>
    <x v="3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n v="7"/>
    <x v="3"/>
    <m/>
    <x v="3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n v="12"/>
    <x v="4"/>
    <m/>
    <x v="4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n v="10"/>
    <x v="2"/>
    <m/>
    <x v="2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n v="7"/>
    <x v="3"/>
    <m/>
    <x v="3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n v="5"/>
    <x v="1"/>
    <m/>
    <x v="1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n v="12"/>
    <x v="4"/>
    <m/>
    <x v="4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n v="12"/>
    <x v="4"/>
    <m/>
    <x v="22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n v="10"/>
    <x v="2"/>
    <m/>
    <x v="2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n v="7"/>
    <x v="3"/>
    <m/>
    <x v="3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n v="12"/>
    <x v="4"/>
    <m/>
    <x v="22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n v="7"/>
    <x v="3"/>
    <m/>
    <x v="3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n v="12"/>
    <x v="4"/>
    <m/>
    <x v="10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n v="10"/>
    <x v="5"/>
    <m/>
    <x v="18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n v="10"/>
    <x v="2"/>
    <m/>
    <x v="2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n v="10"/>
    <x v="5"/>
    <m/>
    <x v="18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n v="4"/>
    <x v="0"/>
    <m/>
    <x v="0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n v="11"/>
    <x v="7"/>
    <m/>
    <x v="14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n v="7"/>
    <x v="3"/>
    <m/>
    <x v="3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n v="5"/>
    <x v="1"/>
    <m/>
    <x v="1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n v="7"/>
    <x v="3"/>
    <m/>
    <x v="3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n v="5"/>
    <x v="1"/>
    <m/>
    <x v="21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n v="4"/>
    <x v="0"/>
    <m/>
    <x v="0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n v="7"/>
    <x v="3"/>
    <m/>
    <x v="3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n v="7"/>
    <x v="3"/>
    <m/>
    <x v="3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n v="12"/>
    <x v="4"/>
    <m/>
    <x v="19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n v="10"/>
    <x v="2"/>
    <m/>
    <x v="2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n v="7"/>
    <x v="3"/>
    <m/>
    <x v="3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n v="5"/>
    <x v="1"/>
    <m/>
    <x v="7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n v="7"/>
    <x v="3"/>
    <m/>
    <x v="3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n v="7"/>
    <x v="3"/>
    <m/>
    <x v="3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n v="4"/>
    <x v="0"/>
    <m/>
    <x v="0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n v="5"/>
    <x v="6"/>
    <m/>
    <x v="11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n v="7"/>
    <x v="3"/>
    <m/>
    <x v="3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n v="10"/>
    <x v="5"/>
    <m/>
    <x v="9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n v="10"/>
    <x v="2"/>
    <m/>
    <x v="2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n v="12"/>
    <x v="4"/>
    <m/>
    <x v="4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n v="12"/>
    <x v="4"/>
    <m/>
    <x v="4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n v="7"/>
    <x v="3"/>
    <m/>
    <x v="3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n v="5"/>
    <x v="1"/>
    <m/>
    <x v="1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n v="5"/>
    <x v="1"/>
    <m/>
    <x v="1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n v="12"/>
    <x v="4"/>
    <m/>
    <x v="4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n v="10"/>
    <x v="5"/>
    <m/>
    <x v="15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n v="10"/>
    <x v="5"/>
    <m/>
    <x v="18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n v="12"/>
    <x v="4"/>
    <m/>
    <x v="6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n v="5"/>
    <x v="1"/>
    <m/>
    <x v="1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n v="12"/>
    <x v="4"/>
    <m/>
    <x v="6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n v="11"/>
    <x v="7"/>
    <m/>
    <x v="14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n v="10"/>
    <x v="5"/>
    <m/>
    <x v="18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n v="4"/>
    <x v="0"/>
    <m/>
    <x v="0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n v="7"/>
    <x v="3"/>
    <m/>
    <x v="3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n v="7"/>
    <x v="3"/>
    <m/>
    <x v="3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n v="5"/>
    <x v="1"/>
    <m/>
    <x v="7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n v="4"/>
    <x v="0"/>
    <m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15217-07D8-4F6F-A93D-A5608002A1D5}" name="Crowdfunding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5" firstHeaderRow="1" firstDataRow="2" firstDataCol="1" rowPageCount="1" colPageCount="1"/>
  <pivotFields count="24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8"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5C9AF-1645-4B77-B607-D7C084B46A7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outline="1" outlineData="1" compactData="0" multipleFieldFilters="0" chartFormat="1">
  <location ref="A4:F30" firstHeaderRow="1" firstDataRow="2" firstDataCol="1" rowPageCount="2" colPageCount="1"/>
  <pivotFields count="24"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5">
        <item x="3"/>
        <item x="0"/>
        <item x="2"/>
        <item x="1"/>
        <item t="default"/>
      </items>
    </pivotField>
    <pivotField compact="0" showAll="0"/>
    <pivotField axis="axisPage" compact="0" showAll="0">
      <items count="8">
        <item x="2"/>
        <item x="0"/>
        <item x="5"/>
        <item x="3"/>
        <item x="4"/>
        <item x="6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9" showAll="0"/>
    <pivotField compact="0" showAll="0"/>
    <pivotField compact="0" showAll="0"/>
    <pivotField axis="axisPage" compact="0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showAll="0"/>
    <pivotField axis="axisRow" dataField="1" compact="0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compact="0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14" showAll="0"/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7" hier="-1"/>
  </pageFields>
  <dataFields count="1">
    <dataField name="Count of Sub-Category" fld="19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1B2990-4EFE-4CD6-9C3F-6336B831677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3" hier="-1"/>
  </pageFields>
  <dataFields count="1">
    <dataField name="Count of outcom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E33CB-9EAD-40F2-9CFC-F99A7587EF20}" name="Table1" displayName="Table1" ref="A1:U1001" totalsRowShown="0" headerRowDxfId="2">
  <autoFilter ref="A1:U1001" xr:uid="{D05E33CB-9EAD-40F2-9CFC-F99A7587EF20}"/>
  <tableColumns count="21">
    <tableColumn id="1" xr3:uid="{48484C9F-3A8F-494A-872C-606E8B8FB59D}" name="id"/>
    <tableColumn id="2" xr3:uid="{1ADCA5D9-9F02-4791-84B2-7379F676C446}" name="name" dataDxfId="1"/>
    <tableColumn id="3" xr3:uid="{0AADA13B-B55D-4609-8EBE-5D3FD79F0255}" name="blurb" dataDxfId="0"/>
    <tableColumn id="4" xr3:uid="{0B5E175D-93BF-4D0D-B1F0-4E237CC1A7CA}" name="goal"/>
    <tableColumn id="5" xr3:uid="{175B85D7-E2BA-4E3A-9C97-967C0963EAEA}" name="pledged"/>
    <tableColumn id="6" xr3:uid="{C3FE33C1-9E4B-4726-82EB-DEDF64E70D51}" name="outcome"/>
    <tableColumn id="7" xr3:uid="{F26D8945-1D14-4D90-9777-D31211ADBA7E}" name="backers_count"/>
    <tableColumn id="8" xr3:uid="{AAB546A3-C091-4D46-A733-123E9310C945}" name="country"/>
    <tableColumn id="9" xr3:uid="{8CF4EAC7-5F8B-42BA-8142-3CA5040292F8}" name="currency"/>
    <tableColumn id="10" xr3:uid="{198A9DE5-BADD-4ED5-971E-6D4BCE921F92}" name="launched_at"/>
    <tableColumn id="11" xr3:uid="{4F8A5398-39BB-4E97-BB3C-E091218C261A}" name="deadline"/>
    <tableColumn id="12" xr3:uid="{6756497E-4F77-49DA-9D1E-2FCDBBBD8ED7}" name="staff_pick"/>
    <tableColumn id="13" xr3:uid="{50AC4DA4-E81F-4126-8C41-A2B83C4B9047}" name="spotlight"/>
    <tableColumn id="14" xr3:uid="{5DB590CD-781E-4D12-A4C8-5CC1CD21BDDD}" name="category &amp; sub-category"/>
    <tableColumn id="15" xr3:uid="{DAD49ACA-F42A-4A2D-B3EA-84CCBAB9BC04}" name="Percent Funded" dataCellStyle="Percent">
      <calculatedColumnFormula>Table1[[#This Row],[pledged]]/Table1[[#This Row],[goal]]</calculatedColumnFormula>
    </tableColumn>
    <tableColumn id="16" xr3:uid="{E7DB5736-8EF2-4978-9626-656C63F52E9F}" name="Average Donation">
      <calculatedColumnFormula>IFERROR(Table1[[#This Row],[pledged]]/Table1[[#This Row],[backers_count]],"N/A")</calculatedColumnFormula>
    </tableColumn>
    <tableColumn id="17" xr3:uid="{18EDA437-0330-48E4-A1E1-9ACFF61B217E}" name="1st set of text formula">
      <calculatedColumnFormula>SEARCH("/",Table1[[#This Row],[category &amp; sub-category]])-1</calculatedColumnFormula>
    </tableColumn>
    <tableColumn id="18" xr3:uid="{2478C9EC-B3CE-487F-B330-73F482B4D014}" name="Parent Category">
      <calculatedColumnFormula>LEFT(Table1[[#This Row],[category &amp; sub-category]],Table1[[#This Row],[1st set of text formula]])</calculatedColumnFormula>
    </tableColumn>
    <tableColumn id="20" xr3:uid="{30A8BBF9-0F75-4CF6-B300-35803045A714}" name="Sub-Category">
      <calculatedColumnFormula>RIGHT(Table1[[#This Row],[category &amp; sub-category]],LEN(Table1[[#This Row],[category &amp; sub-category]])-SEARCH("/",Table1[[#This Row],[category &amp; sub-category]]))</calculatedColumnFormula>
    </tableColumn>
    <tableColumn id="21" xr3:uid="{CE3EF6A9-27CE-4495-BD98-69CF8CEFD9F6}" name="Date Created Conversion">
      <calculatedColumnFormula>(((Table1[[#This Row],[launched_at]]/60)/60)/24)+DATE(1970,1,1)</calculatedColumnFormula>
    </tableColumn>
    <tableColumn id="22" xr3:uid="{1BD1E376-D7A7-4077-A902-6DC3A054A69D}" name="Date Ended Conversion">
      <calculatedColumnFormula>(((Table1[[#This Row],[deadline]]/60)/60)/24)+DATE(1970,1,1)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91F823-4B42-4BF1-836E-940F5AC577C3}" name="Table2" displayName="Table2" ref="A1:H13" totalsRowShown="0">
  <autoFilter ref="A1:H13" xr:uid="{D591F823-4B42-4BF1-836E-940F5AC577C3}"/>
  <tableColumns count="8">
    <tableColumn id="1" xr3:uid="{2EA63DAC-BB35-4B4D-B225-E0842EA8D542}" name="Goal"/>
    <tableColumn id="2" xr3:uid="{65983E19-7D38-4AB8-80D9-030F5E33E289}" name="Number Successful"/>
    <tableColumn id="3" xr3:uid="{752B48E0-50F2-4EC0-B7E3-9D682A727742}" name="Number Failed"/>
    <tableColumn id="4" xr3:uid="{110B23C1-2B48-4C1C-98CC-C9A2EF71182C}" name="Number Canceled"/>
    <tableColumn id="5" xr3:uid="{14032C2D-10B2-4047-9FA8-2CED7B3CA832}" name="Total Projects">
      <calculatedColumnFormula>SUM(B2:D2)</calculatedColumnFormula>
    </tableColumn>
    <tableColumn id="6" xr3:uid="{02519A19-F564-43F7-9E95-B851569F5C6C}" name="Percentage Successful">
      <calculatedColumnFormula>Table2[[#This Row],[Number Successful]]/Table2[[#This Row],[Total Projects]]</calculatedColumnFormula>
    </tableColumn>
    <tableColumn id="7" xr3:uid="{3B4FAD8A-0AC1-4AE7-A1CB-443AD8E42BFB}" name="Percentage Failed">
      <calculatedColumnFormula>Table2[[#This Row],[Number Failed]]/Table2[[#This Row],[Total Projects]]</calculatedColumnFormula>
    </tableColumn>
    <tableColumn id="8" xr3:uid="{810531D5-7AA4-4CF0-AD2E-17DA586376EF}" name="Percentage Canceled">
      <calculatedColumnFormula>Table2[[#This Row],[Number Canceled]]/Table2[[#This Row],[Total Projects]]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6562C-2D95-4AD2-ACD4-B7E003863AE4}" name="Table3" displayName="Table3" ref="A1:C7" totalsRowShown="0">
  <autoFilter ref="A1:C7" xr:uid="{5206562C-2D95-4AD2-ACD4-B7E003863AE4}"/>
  <tableColumns count="3">
    <tableColumn id="1" xr3:uid="{4E45752D-E4E9-436B-9089-F0662D5F49DE}" name="statistics"/>
    <tableColumn id="2" xr3:uid="{E54BFBB1-248E-4CEB-93BC-28BCDCFF5ADD}" name="# of backers = successful"/>
    <tableColumn id="3" xr3:uid="{BC39B340-5FEE-4FE6-AAA0-A82192CBB9D5}" name="# of backers = unsuccessfu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51A8-37E0-4E5D-96CE-717164A15424}">
  <dimension ref="A2:F15"/>
  <sheetViews>
    <sheetView showGridLines="0" workbookViewId="0"/>
  </sheetViews>
  <sheetFormatPr defaultRowHeight="15.75" x14ac:dyDescent="0.25"/>
  <cols>
    <col min="1" max="1" width="13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7" t="s">
        <v>6</v>
      </c>
      <c r="B2" t="s">
        <v>2060</v>
      </c>
    </row>
    <row r="4" spans="1:6" x14ac:dyDescent="0.25">
      <c r="A4" s="7" t="s">
        <v>2035</v>
      </c>
      <c r="B4" s="7" t="s">
        <v>2070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2061</v>
      </c>
      <c r="B6" s="9">
        <v>11</v>
      </c>
      <c r="C6" s="9">
        <v>60</v>
      </c>
      <c r="D6" s="9">
        <v>5</v>
      </c>
      <c r="E6" s="9">
        <v>102</v>
      </c>
      <c r="F6" s="9">
        <v>178</v>
      </c>
    </row>
    <row r="7" spans="1:6" x14ac:dyDescent="0.25">
      <c r="A7" s="8" t="s">
        <v>2062</v>
      </c>
      <c r="B7" s="9">
        <v>4</v>
      </c>
      <c r="C7" s="9">
        <v>20</v>
      </c>
      <c r="D7" s="9"/>
      <c r="E7" s="9">
        <v>22</v>
      </c>
      <c r="F7" s="9">
        <v>46</v>
      </c>
    </row>
    <row r="8" spans="1:6" x14ac:dyDescent="0.25">
      <c r="A8" s="8" t="s">
        <v>2063</v>
      </c>
      <c r="B8" s="9">
        <v>1</v>
      </c>
      <c r="C8" s="9">
        <v>23</v>
      </c>
      <c r="D8" s="9">
        <v>3</v>
      </c>
      <c r="E8" s="9">
        <v>21</v>
      </c>
      <c r="F8" s="9">
        <v>48</v>
      </c>
    </row>
    <row r="9" spans="1:6" x14ac:dyDescent="0.25">
      <c r="A9" s="8" t="s">
        <v>2064</v>
      </c>
      <c r="B9" s="9"/>
      <c r="C9" s="9"/>
      <c r="D9" s="9"/>
      <c r="E9" s="9">
        <v>4</v>
      </c>
      <c r="F9" s="9">
        <v>4</v>
      </c>
    </row>
    <row r="10" spans="1:6" x14ac:dyDescent="0.25">
      <c r="A10" s="8" t="s">
        <v>2065</v>
      </c>
      <c r="B10" s="9">
        <v>10</v>
      </c>
      <c r="C10" s="9">
        <v>66</v>
      </c>
      <c r="D10" s="9"/>
      <c r="E10" s="9">
        <v>99</v>
      </c>
      <c r="F10" s="9">
        <v>175</v>
      </c>
    </row>
    <row r="11" spans="1:6" x14ac:dyDescent="0.25">
      <c r="A11" s="8" t="s">
        <v>2066</v>
      </c>
      <c r="B11" s="9">
        <v>4</v>
      </c>
      <c r="C11" s="9">
        <v>11</v>
      </c>
      <c r="D11" s="9">
        <v>1</v>
      </c>
      <c r="E11" s="9">
        <v>26</v>
      </c>
      <c r="F11" s="9">
        <v>42</v>
      </c>
    </row>
    <row r="12" spans="1:6" x14ac:dyDescent="0.25">
      <c r="A12" s="8" t="s">
        <v>2067</v>
      </c>
      <c r="B12" s="9">
        <v>2</v>
      </c>
      <c r="C12" s="9">
        <v>24</v>
      </c>
      <c r="D12" s="9">
        <v>1</v>
      </c>
      <c r="E12" s="9">
        <v>40</v>
      </c>
      <c r="F12" s="9">
        <v>67</v>
      </c>
    </row>
    <row r="13" spans="1:6" x14ac:dyDescent="0.25">
      <c r="A13" s="8" t="s">
        <v>2068</v>
      </c>
      <c r="B13" s="9">
        <v>2</v>
      </c>
      <c r="C13" s="9">
        <v>28</v>
      </c>
      <c r="D13" s="9">
        <v>2</v>
      </c>
      <c r="E13" s="9">
        <v>64</v>
      </c>
      <c r="F13" s="9">
        <v>96</v>
      </c>
    </row>
    <row r="14" spans="1:6" x14ac:dyDescent="0.25">
      <c r="A14" s="8" t="s">
        <v>2069</v>
      </c>
      <c r="B14" s="9">
        <v>23</v>
      </c>
      <c r="C14" s="9">
        <v>132</v>
      </c>
      <c r="D14" s="9">
        <v>2</v>
      </c>
      <c r="E14" s="9">
        <v>187</v>
      </c>
      <c r="F14" s="9">
        <v>344</v>
      </c>
    </row>
    <row r="15" spans="1:6" x14ac:dyDescent="0.25">
      <c r="A15" s="8" t="s">
        <v>2034</v>
      </c>
      <c r="B15" s="9">
        <v>57</v>
      </c>
      <c r="C15" s="9">
        <v>364</v>
      </c>
      <c r="D15" s="9">
        <v>14</v>
      </c>
      <c r="E15" s="9">
        <v>565</v>
      </c>
      <c r="F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A7B8-38F1-4FA6-9588-6CD8EB542F62}">
  <dimension ref="A1:F30"/>
  <sheetViews>
    <sheetView showGridLines="0" workbookViewId="0"/>
  </sheetViews>
  <sheetFormatPr defaultRowHeight="15.75" x14ac:dyDescent="0.25"/>
  <cols>
    <col min="1" max="1" width="20.5" bestFit="1" customWidth="1"/>
    <col min="2" max="5" width="10.5" bestFit="1" customWidth="1"/>
    <col min="6" max="7" width="11" bestFit="1" customWidth="1"/>
  </cols>
  <sheetData>
    <row r="1" spans="1:6" x14ac:dyDescent="0.25">
      <c r="A1" s="7" t="s">
        <v>6</v>
      </c>
      <c r="B1" t="s">
        <v>2060</v>
      </c>
    </row>
    <row r="2" spans="1:6" x14ac:dyDescent="0.25">
      <c r="A2" s="7" t="s">
        <v>2031</v>
      </c>
      <c r="B2" t="s">
        <v>2060</v>
      </c>
    </row>
    <row r="4" spans="1:6" x14ac:dyDescent="0.25">
      <c r="A4" s="7" t="s">
        <v>2107</v>
      </c>
      <c r="B4" s="7" t="s">
        <v>4</v>
      </c>
    </row>
    <row r="5" spans="1:6" x14ac:dyDescent="0.25">
      <c r="A5" s="7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t="s">
        <v>2036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t="s">
        <v>2037</v>
      </c>
      <c r="B7" s="9"/>
      <c r="C7" s="9"/>
      <c r="D7" s="9"/>
      <c r="E7" s="9">
        <v>4</v>
      </c>
      <c r="F7" s="9">
        <v>4</v>
      </c>
    </row>
    <row r="8" spans="1:6" x14ac:dyDescent="0.25">
      <c r="A8" t="s">
        <v>2038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t="s">
        <v>2039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t="s">
        <v>2040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t="s">
        <v>2041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t="s">
        <v>2042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t="s">
        <v>2043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t="s">
        <v>2044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t="s">
        <v>2045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t="s">
        <v>2046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t="s">
        <v>2048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t="s">
        <v>2049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t="s">
        <v>2050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t="s">
        <v>2051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t="s">
        <v>2052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t="s">
        <v>2053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t="s">
        <v>2054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t="s">
        <v>2055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t="s">
        <v>2056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t="s">
        <v>2057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t="s">
        <v>2058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t="s">
        <v>2059</v>
      </c>
      <c r="B29" s="9"/>
      <c r="C29" s="9"/>
      <c r="D29" s="9"/>
      <c r="E29" s="9">
        <v>3</v>
      </c>
      <c r="F29" s="9">
        <v>3</v>
      </c>
    </row>
    <row r="30" spans="1:6" x14ac:dyDescent="0.25">
      <c r="A30" t="s">
        <v>2034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7F92-C672-4888-BE97-7C338AA054D0}">
  <dimension ref="A1:E18"/>
  <sheetViews>
    <sheetView showGridLines="0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7" t="s">
        <v>2031</v>
      </c>
      <c r="B1" t="s">
        <v>2060</v>
      </c>
    </row>
    <row r="2" spans="1:5" x14ac:dyDescent="0.25">
      <c r="A2" s="7" t="s">
        <v>2105</v>
      </c>
      <c r="B2" t="s">
        <v>2060</v>
      </c>
    </row>
    <row r="4" spans="1:5" x14ac:dyDescent="0.25">
      <c r="A4" s="7" t="s">
        <v>2106</v>
      </c>
      <c r="B4" s="7" t="s">
        <v>2070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11" t="s">
        <v>2093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11" t="s">
        <v>2094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11" t="s">
        <v>2095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11" t="s">
        <v>2096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11" t="s">
        <v>2097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11" t="s">
        <v>2098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11" t="s">
        <v>2099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11" t="s">
        <v>2100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11" t="s">
        <v>2101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11" t="s">
        <v>2102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11" t="s">
        <v>2103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11" t="s">
        <v>2104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11" t="s">
        <v>2034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/>
  </sheetViews>
  <sheetFormatPr defaultColWidth="11" defaultRowHeight="15.75" x14ac:dyDescent="0.25"/>
  <cols>
    <col min="1" max="1" width="4.375" customWidth="1"/>
    <col min="2" max="2" width="30.625" style="4" bestFit="1" customWidth="1"/>
    <col min="3" max="3" width="33.5" style="3" customWidth="1"/>
    <col min="7" max="7" width="17.5" bestFit="1" customWidth="1"/>
    <col min="10" max="10" width="13.375" customWidth="1"/>
    <col min="11" max="11" width="11.125" bestFit="1" customWidth="1"/>
    <col min="14" max="14" width="28" bestFit="1" customWidth="1"/>
    <col min="17" max="17" width="11" customWidth="1"/>
    <col min="20" max="20" width="2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2108</v>
      </c>
      <c r="R1" s="1" t="s">
        <v>2031</v>
      </c>
      <c r="S1" s="1" t="s">
        <v>2032</v>
      </c>
      <c r="T1" s="1" t="s">
        <v>2091</v>
      </c>
      <c r="U1" s="1" t="s">
        <v>2092</v>
      </c>
    </row>
    <row r="2" spans="1:2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Table1[[#This Row],[pledged]]/Table1[[#This Row],[goal]]</f>
        <v>0</v>
      </c>
      <c r="P2" s="6" t="str">
        <f>IFERROR(Table1[[#This Row],[pledged]]/Table1[[#This Row],[backers_count]],"N/A")</f>
        <v>N/A</v>
      </c>
      <c r="Q2">
        <f>SEARCH("/",Table1[[#This Row],[category &amp; sub-category]])-1</f>
        <v>4</v>
      </c>
      <c r="R2" t="str">
        <f>LEFT(Table1[[#This Row],[category &amp; sub-category]],Table1[[#This Row],[1st set of text formula]])</f>
        <v>food</v>
      </c>
      <c r="S2" t="str">
        <f>RIGHT(Table1[[#This Row],[category &amp; sub-category]],LEN(Table1[[#This Row],[category &amp; sub-category]])-SEARCH("/",Table1[[#This Row],[category &amp; sub-category]]))</f>
        <v>food trucks</v>
      </c>
      <c r="T2" s="10">
        <f>(((Table1[[#This Row],[launched_at]]/60)/60)/24)+DATE(1970,1,1)</f>
        <v>42336.25</v>
      </c>
      <c r="U2" s="10">
        <f>(((Table1[[#This Row],[deadline]]/60)/60)/24)+DATE(1970,1,1)</f>
        <v>42353.25</v>
      </c>
    </row>
    <row r="3" spans="1:2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Table1[[#This Row],[pledged]]/Table1[[#This Row],[goal]]</f>
        <v>10.4</v>
      </c>
      <c r="P3" s="6">
        <f>IFERROR(Table1[[#This Row],[pledged]]/Table1[[#This Row],[backers_count]],"N/A")</f>
        <v>92.151898734177209</v>
      </c>
      <c r="Q3">
        <f>SEARCH("/",Table1[[#This Row],[category &amp; sub-category]])-1</f>
        <v>5</v>
      </c>
      <c r="R3" t="str">
        <f>LEFT(Table1[[#This Row],[category &amp; sub-category]],Table1[[#This Row],[1st set of text formula]])</f>
        <v>music</v>
      </c>
      <c r="S3" t="str">
        <f>RIGHT(Table1[[#This Row],[category &amp; sub-category]],LEN(Table1[[#This Row],[category &amp; sub-category]])-SEARCH("/",Table1[[#This Row],[category &amp; sub-category]]))</f>
        <v>rock</v>
      </c>
      <c r="T3" s="10">
        <f>(((Table1[[#This Row],[launched_at]]/60)/60)/24)+DATE(1970,1,1)</f>
        <v>41870.208333333336</v>
      </c>
      <c r="U3" s="10">
        <f>(((Table1[[#This Row],[deadline]]/60)/60)/24)+DATE(1970,1,1)</f>
        <v>41872.208333333336</v>
      </c>
    </row>
    <row r="4" spans="1:21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Table1[[#This Row],[pledged]]/Table1[[#This Row],[goal]]</f>
        <v>1.3147878228782288</v>
      </c>
      <c r="P4" s="6">
        <f>IFERROR(Table1[[#This Row],[pledged]]/Table1[[#This Row],[backers_count]],"N/A")</f>
        <v>100.01614035087719</v>
      </c>
      <c r="Q4">
        <f>SEARCH("/",Table1[[#This Row],[category &amp; sub-category]])-1</f>
        <v>10</v>
      </c>
      <c r="R4" t="str">
        <f>LEFT(Table1[[#This Row],[category &amp; sub-category]],Table1[[#This Row],[1st set of text formula]])</f>
        <v>technology</v>
      </c>
      <c r="S4" t="str">
        <f>RIGHT(Table1[[#This Row],[category &amp; sub-category]],LEN(Table1[[#This Row],[category &amp; sub-category]])-SEARCH("/",Table1[[#This Row],[category &amp; sub-category]]))</f>
        <v>web</v>
      </c>
      <c r="T4" s="10">
        <f>(((Table1[[#This Row],[launched_at]]/60)/60)/24)+DATE(1970,1,1)</f>
        <v>41595.25</v>
      </c>
      <c r="U4" s="10">
        <f>(((Table1[[#This Row],[deadline]]/60)/60)/24)+DATE(1970,1,1)</f>
        <v>41597.25</v>
      </c>
    </row>
    <row r="5" spans="1:21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Table1[[#This Row],[pledged]]/Table1[[#This Row],[goal]]</f>
        <v>0.58976190476190471</v>
      </c>
      <c r="P5" s="6">
        <f>IFERROR(Table1[[#This Row],[pledged]]/Table1[[#This Row],[backers_count]],"N/A")</f>
        <v>103.20833333333333</v>
      </c>
      <c r="Q5">
        <f>SEARCH("/",Table1[[#This Row],[category &amp; sub-category]])-1</f>
        <v>5</v>
      </c>
      <c r="R5" t="str">
        <f>LEFT(Table1[[#This Row],[category &amp; sub-category]],Table1[[#This Row],[1st set of text formula]])</f>
        <v>music</v>
      </c>
      <c r="S5" t="str">
        <f>RIGHT(Table1[[#This Row],[category &amp; sub-category]],LEN(Table1[[#This Row],[category &amp; sub-category]])-SEARCH("/",Table1[[#This Row],[category &amp; sub-category]]))</f>
        <v>rock</v>
      </c>
      <c r="T5" s="10">
        <f>(((Table1[[#This Row],[launched_at]]/60)/60)/24)+DATE(1970,1,1)</f>
        <v>43688.208333333328</v>
      </c>
      <c r="U5" s="10">
        <f>(((Table1[[#This Row],[deadline]]/60)/60)/24)+DATE(1970,1,1)</f>
        <v>43728.208333333328</v>
      </c>
    </row>
    <row r="6" spans="1:2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Table1[[#This Row],[pledged]]/Table1[[#This Row],[goal]]</f>
        <v>0.69276315789473686</v>
      </c>
      <c r="P6" s="6">
        <f>IFERROR(Table1[[#This Row],[pledged]]/Table1[[#This Row],[backers_count]],"N/A")</f>
        <v>99.339622641509436</v>
      </c>
      <c r="Q6">
        <f>SEARCH("/",Table1[[#This Row],[category &amp; sub-category]])-1</f>
        <v>7</v>
      </c>
      <c r="R6" t="str">
        <f>LEFT(Table1[[#This Row],[category &amp; sub-category]],Table1[[#This Row],[1st set of text formula]])</f>
        <v>theater</v>
      </c>
      <c r="S6" t="str">
        <f>RIGHT(Table1[[#This Row],[category &amp; sub-category]],LEN(Table1[[#This Row],[category &amp; sub-category]])-SEARCH("/",Table1[[#This Row],[category &amp; sub-category]]))</f>
        <v>plays</v>
      </c>
      <c r="T6" s="10">
        <f>(((Table1[[#This Row],[launched_at]]/60)/60)/24)+DATE(1970,1,1)</f>
        <v>43485.25</v>
      </c>
      <c r="U6" s="10">
        <f>(((Table1[[#This Row],[deadline]]/60)/60)/24)+DATE(1970,1,1)</f>
        <v>43489.25</v>
      </c>
    </row>
    <row r="7" spans="1:2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Table1[[#This Row],[pledged]]/Table1[[#This Row],[goal]]</f>
        <v>1.7361842105263159</v>
      </c>
      <c r="P7" s="6">
        <f>IFERROR(Table1[[#This Row],[pledged]]/Table1[[#This Row],[backers_count]],"N/A")</f>
        <v>75.833333333333329</v>
      </c>
      <c r="Q7">
        <f>SEARCH("/",Table1[[#This Row],[category &amp; sub-category]])-1</f>
        <v>7</v>
      </c>
      <c r="R7" t="str">
        <f>LEFT(Table1[[#This Row],[category &amp; sub-category]],Table1[[#This Row],[1st set of text formula]])</f>
        <v>theater</v>
      </c>
      <c r="S7" t="str">
        <f>RIGHT(Table1[[#This Row],[category &amp; sub-category]],LEN(Table1[[#This Row],[category &amp; sub-category]])-SEARCH("/",Table1[[#This Row],[category &amp; sub-category]]))</f>
        <v>plays</v>
      </c>
      <c r="T7" s="10">
        <f>(((Table1[[#This Row],[launched_at]]/60)/60)/24)+DATE(1970,1,1)</f>
        <v>41149.208333333336</v>
      </c>
      <c r="U7" s="10">
        <f>(((Table1[[#This Row],[deadline]]/60)/60)/24)+DATE(1970,1,1)</f>
        <v>41160.208333333336</v>
      </c>
    </row>
    <row r="8" spans="1:2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Table1[[#This Row],[pledged]]/Table1[[#This Row],[goal]]</f>
        <v>0.20961538461538462</v>
      </c>
      <c r="P8" s="6">
        <f>IFERROR(Table1[[#This Row],[pledged]]/Table1[[#This Row],[backers_count]],"N/A")</f>
        <v>60.555555555555557</v>
      </c>
      <c r="Q8">
        <f>SEARCH("/",Table1[[#This Row],[category &amp; sub-category]])-1</f>
        <v>12</v>
      </c>
      <c r="R8" t="str">
        <f>LEFT(Table1[[#This Row],[category &amp; sub-category]],Table1[[#This Row],[1st set of text formula]])</f>
        <v>film &amp; video</v>
      </c>
      <c r="S8" t="str">
        <f>RIGHT(Table1[[#This Row],[category &amp; sub-category]],LEN(Table1[[#This Row],[category &amp; sub-category]])-SEARCH("/",Table1[[#This Row],[category &amp; sub-category]]))</f>
        <v>documentary</v>
      </c>
      <c r="T8" s="10">
        <f>(((Table1[[#This Row],[launched_at]]/60)/60)/24)+DATE(1970,1,1)</f>
        <v>42991.208333333328</v>
      </c>
      <c r="U8" s="10">
        <f>(((Table1[[#This Row],[deadline]]/60)/60)/24)+DATE(1970,1,1)</f>
        <v>42992.208333333328</v>
      </c>
    </row>
    <row r="9" spans="1:2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Table1[[#This Row],[pledged]]/Table1[[#This Row],[goal]]</f>
        <v>3.2757777777777779</v>
      </c>
      <c r="P9" s="6">
        <f>IFERROR(Table1[[#This Row],[pledged]]/Table1[[#This Row],[backers_count]],"N/A")</f>
        <v>64.93832599118943</v>
      </c>
      <c r="Q9">
        <f>SEARCH("/",Table1[[#This Row],[category &amp; sub-category]])-1</f>
        <v>7</v>
      </c>
      <c r="R9" t="str">
        <f>LEFT(Table1[[#This Row],[category &amp; sub-category]],Table1[[#This Row],[1st set of text formula]])</f>
        <v>theater</v>
      </c>
      <c r="S9" t="str">
        <f>RIGHT(Table1[[#This Row],[category &amp; sub-category]],LEN(Table1[[#This Row],[category &amp; sub-category]])-SEARCH("/",Table1[[#This Row],[category &amp; sub-category]]))</f>
        <v>plays</v>
      </c>
      <c r="T9" s="10">
        <f>(((Table1[[#This Row],[launched_at]]/60)/60)/24)+DATE(1970,1,1)</f>
        <v>42229.208333333328</v>
      </c>
      <c r="U9" s="10">
        <f>(((Table1[[#This Row],[deadline]]/60)/60)/24)+DATE(1970,1,1)</f>
        <v>42231.208333333328</v>
      </c>
    </row>
    <row r="10" spans="1:2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Table1[[#This Row],[pledged]]/Table1[[#This Row],[goal]]</f>
        <v>0.19932788374205268</v>
      </c>
      <c r="P10" s="6">
        <f>IFERROR(Table1[[#This Row],[pledged]]/Table1[[#This Row],[backers_count]],"N/A")</f>
        <v>30.997175141242938</v>
      </c>
      <c r="Q10">
        <f>SEARCH("/",Table1[[#This Row],[category &amp; sub-category]])-1</f>
        <v>7</v>
      </c>
      <c r="R10" t="str">
        <f>LEFT(Table1[[#This Row],[category &amp; sub-category]],Table1[[#This Row],[1st set of text formula]])</f>
        <v>theater</v>
      </c>
      <c r="S10" t="str">
        <f>RIGHT(Table1[[#This Row],[category &amp; sub-category]],LEN(Table1[[#This Row],[category &amp; sub-category]])-SEARCH("/",Table1[[#This Row],[category &amp; sub-category]]))</f>
        <v>plays</v>
      </c>
      <c r="T10" s="10">
        <f>(((Table1[[#This Row],[launched_at]]/60)/60)/24)+DATE(1970,1,1)</f>
        <v>40399.208333333336</v>
      </c>
      <c r="U10" s="10">
        <f>(((Table1[[#This Row],[deadline]]/60)/60)/24)+DATE(1970,1,1)</f>
        <v>40401.208333333336</v>
      </c>
    </row>
    <row r="11" spans="1:2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Table1[[#This Row],[pledged]]/Table1[[#This Row],[goal]]</f>
        <v>0.51741935483870971</v>
      </c>
      <c r="P11" s="6">
        <f>IFERROR(Table1[[#This Row],[pledged]]/Table1[[#This Row],[backers_count]],"N/A")</f>
        <v>72.909090909090907</v>
      </c>
      <c r="Q11">
        <f>SEARCH("/",Table1[[#This Row],[category &amp; sub-category]])-1</f>
        <v>5</v>
      </c>
      <c r="R11" t="str">
        <f>LEFT(Table1[[#This Row],[category &amp; sub-category]],Table1[[#This Row],[1st set of text formula]])</f>
        <v>music</v>
      </c>
      <c r="S11" t="str">
        <f>RIGHT(Table1[[#This Row],[category &amp; sub-category]],LEN(Table1[[#This Row],[category &amp; sub-category]])-SEARCH("/",Table1[[#This Row],[category &amp; sub-category]]))</f>
        <v>electric music</v>
      </c>
      <c r="T11" s="10">
        <f>(((Table1[[#This Row],[launched_at]]/60)/60)/24)+DATE(1970,1,1)</f>
        <v>41536.208333333336</v>
      </c>
      <c r="U11" s="10">
        <f>(((Table1[[#This Row],[deadline]]/60)/60)/24)+DATE(1970,1,1)</f>
        <v>41585.25</v>
      </c>
    </row>
    <row r="12" spans="1:2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Table1[[#This Row],[pledged]]/Table1[[#This Row],[goal]]</f>
        <v>2.6611538461538462</v>
      </c>
      <c r="P12" s="6">
        <f>IFERROR(Table1[[#This Row],[pledged]]/Table1[[#This Row],[backers_count]],"N/A")</f>
        <v>62.9</v>
      </c>
      <c r="Q12">
        <f>SEARCH("/",Table1[[#This Row],[category &amp; sub-category]])-1</f>
        <v>12</v>
      </c>
      <c r="R12" t="str">
        <f>LEFT(Table1[[#This Row],[category &amp; sub-category]],Table1[[#This Row],[1st set of text formula]])</f>
        <v>film &amp; video</v>
      </c>
      <c r="S12" t="str">
        <f>RIGHT(Table1[[#This Row],[category &amp; sub-category]],LEN(Table1[[#This Row],[category &amp; sub-category]])-SEARCH("/",Table1[[#This Row],[category &amp; sub-category]]))</f>
        <v>drama</v>
      </c>
      <c r="T12" s="10">
        <f>(((Table1[[#This Row],[launched_at]]/60)/60)/24)+DATE(1970,1,1)</f>
        <v>40404.208333333336</v>
      </c>
      <c r="U12" s="10">
        <f>(((Table1[[#This Row],[deadline]]/60)/60)/24)+DATE(1970,1,1)</f>
        <v>40452.208333333336</v>
      </c>
    </row>
    <row r="13" spans="1:21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Table1[[#This Row],[pledged]]/Table1[[#This Row],[goal]]</f>
        <v>0.48095238095238096</v>
      </c>
      <c r="P13" s="6">
        <f>IFERROR(Table1[[#This Row],[pledged]]/Table1[[#This Row],[backers_count]],"N/A")</f>
        <v>112.22222222222223</v>
      </c>
      <c r="Q13">
        <f>SEARCH("/",Table1[[#This Row],[category &amp; sub-category]])-1</f>
        <v>7</v>
      </c>
      <c r="R13" t="str">
        <f>LEFT(Table1[[#This Row],[category &amp; sub-category]],Table1[[#This Row],[1st set of text formula]])</f>
        <v>theater</v>
      </c>
      <c r="S13" t="str">
        <f>RIGHT(Table1[[#This Row],[category &amp; sub-category]],LEN(Table1[[#This Row],[category &amp; sub-category]])-SEARCH("/",Table1[[#This Row],[category &amp; sub-category]]))</f>
        <v>plays</v>
      </c>
      <c r="T13" s="10">
        <f>(((Table1[[#This Row],[launched_at]]/60)/60)/24)+DATE(1970,1,1)</f>
        <v>40442.208333333336</v>
      </c>
      <c r="U13" s="10">
        <f>(((Table1[[#This Row],[deadline]]/60)/60)/24)+DATE(1970,1,1)</f>
        <v>40448.208333333336</v>
      </c>
    </row>
    <row r="14" spans="1:2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Table1[[#This Row],[pledged]]/Table1[[#This Row],[goal]]</f>
        <v>0.89349206349206345</v>
      </c>
      <c r="P14" s="6">
        <f>IFERROR(Table1[[#This Row],[pledged]]/Table1[[#This Row],[backers_count]],"N/A")</f>
        <v>102.34545454545454</v>
      </c>
      <c r="Q14">
        <f>SEARCH("/",Table1[[#This Row],[category &amp; sub-category]])-1</f>
        <v>12</v>
      </c>
      <c r="R14" t="str">
        <f>LEFT(Table1[[#This Row],[category &amp; sub-category]],Table1[[#This Row],[1st set of text formula]])</f>
        <v>film &amp; video</v>
      </c>
      <c r="S14" t="str">
        <f>RIGHT(Table1[[#This Row],[category &amp; sub-category]],LEN(Table1[[#This Row],[category &amp; sub-category]])-SEARCH("/",Table1[[#This Row],[category &amp; sub-category]]))</f>
        <v>drama</v>
      </c>
      <c r="T14" s="10">
        <f>(((Table1[[#This Row],[launched_at]]/60)/60)/24)+DATE(1970,1,1)</f>
        <v>43760.208333333328</v>
      </c>
      <c r="U14" s="10">
        <f>(((Table1[[#This Row],[deadline]]/60)/60)/24)+DATE(1970,1,1)</f>
        <v>43768.208333333328</v>
      </c>
    </row>
    <row r="15" spans="1:21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Table1[[#This Row],[pledged]]/Table1[[#This Row],[goal]]</f>
        <v>2.4511904761904764</v>
      </c>
      <c r="P15" s="6">
        <f>IFERROR(Table1[[#This Row],[pledged]]/Table1[[#This Row],[backers_count]],"N/A")</f>
        <v>105.05102040816327</v>
      </c>
      <c r="Q15">
        <f>SEARCH("/",Table1[[#This Row],[category &amp; sub-category]])-1</f>
        <v>5</v>
      </c>
      <c r="R15" t="str">
        <f>LEFT(Table1[[#This Row],[category &amp; sub-category]],Table1[[#This Row],[1st set of text formula]])</f>
        <v>music</v>
      </c>
      <c r="S15" t="str">
        <f>RIGHT(Table1[[#This Row],[category &amp; sub-category]],LEN(Table1[[#This Row],[category &amp; sub-category]])-SEARCH("/",Table1[[#This Row],[category &amp; sub-category]]))</f>
        <v>indie rock</v>
      </c>
      <c r="T15" s="10">
        <f>(((Table1[[#This Row],[launched_at]]/60)/60)/24)+DATE(1970,1,1)</f>
        <v>42532.208333333328</v>
      </c>
      <c r="U15" s="10">
        <f>(((Table1[[#This Row],[deadline]]/60)/60)/24)+DATE(1970,1,1)</f>
        <v>42544.208333333328</v>
      </c>
    </row>
    <row r="16" spans="1:2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Table1[[#This Row],[pledged]]/Table1[[#This Row],[goal]]</f>
        <v>0.66769503546099296</v>
      </c>
      <c r="P16" s="6">
        <f>IFERROR(Table1[[#This Row],[pledged]]/Table1[[#This Row],[backers_count]],"N/A")</f>
        <v>94.144999999999996</v>
      </c>
      <c r="Q16">
        <f>SEARCH("/",Table1[[#This Row],[category &amp; sub-category]])-1</f>
        <v>5</v>
      </c>
      <c r="R16" t="str">
        <f>LEFT(Table1[[#This Row],[category &amp; sub-category]],Table1[[#This Row],[1st set of text formula]])</f>
        <v>music</v>
      </c>
      <c r="S16" t="str">
        <f>RIGHT(Table1[[#This Row],[category &amp; sub-category]],LEN(Table1[[#This Row],[category &amp; sub-category]])-SEARCH("/",Table1[[#This Row],[category &amp; sub-category]]))</f>
        <v>indie rock</v>
      </c>
      <c r="T16" s="10">
        <f>(((Table1[[#This Row],[launched_at]]/60)/60)/24)+DATE(1970,1,1)</f>
        <v>40974.25</v>
      </c>
      <c r="U16" s="10">
        <f>(((Table1[[#This Row],[deadline]]/60)/60)/24)+DATE(1970,1,1)</f>
        <v>41001.208333333336</v>
      </c>
    </row>
    <row r="17" spans="1:2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Table1[[#This Row],[pledged]]/Table1[[#This Row],[goal]]</f>
        <v>0.47307881773399013</v>
      </c>
      <c r="P17" s="6">
        <f>IFERROR(Table1[[#This Row],[pledged]]/Table1[[#This Row],[backers_count]],"N/A")</f>
        <v>84.986725663716811</v>
      </c>
      <c r="Q17">
        <f>SEARCH("/",Table1[[#This Row],[category &amp; sub-category]])-1</f>
        <v>10</v>
      </c>
      <c r="R17" t="str">
        <f>LEFT(Table1[[#This Row],[category &amp; sub-category]],Table1[[#This Row],[1st set of text formula]])</f>
        <v>technology</v>
      </c>
      <c r="S17" t="str">
        <f>RIGHT(Table1[[#This Row],[category &amp; sub-category]],LEN(Table1[[#This Row],[category &amp; sub-category]])-SEARCH("/",Table1[[#This Row],[category &amp; sub-category]]))</f>
        <v>wearables</v>
      </c>
      <c r="T17" s="10">
        <f>(((Table1[[#This Row],[launched_at]]/60)/60)/24)+DATE(1970,1,1)</f>
        <v>43809.25</v>
      </c>
      <c r="U17" s="10">
        <f>(((Table1[[#This Row],[deadline]]/60)/60)/24)+DATE(1970,1,1)</f>
        <v>43813.25</v>
      </c>
    </row>
    <row r="18" spans="1:2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Table1[[#This Row],[pledged]]/Table1[[#This Row],[goal]]</f>
        <v>6.4947058823529416</v>
      </c>
      <c r="P18" s="6">
        <f>IFERROR(Table1[[#This Row],[pledged]]/Table1[[#This Row],[backers_count]],"N/A")</f>
        <v>110.41</v>
      </c>
      <c r="Q18">
        <f>SEARCH("/",Table1[[#This Row],[category &amp; sub-category]])-1</f>
        <v>10</v>
      </c>
      <c r="R18" t="str">
        <f>LEFT(Table1[[#This Row],[category &amp; sub-category]],Table1[[#This Row],[1st set of text formula]])</f>
        <v>publishing</v>
      </c>
      <c r="S18" t="str">
        <f>RIGHT(Table1[[#This Row],[category &amp; sub-category]],LEN(Table1[[#This Row],[category &amp; sub-category]])-SEARCH("/",Table1[[#This Row],[category &amp; sub-category]]))</f>
        <v>nonfiction</v>
      </c>
      <c r="T18" s="10">
        <f>(((Table1[[#This Row],[launched_at]]/60)/60)/24)+DATE(1970,1,1)</f>
        <v>41661.25</v>
      </c>
      <c r="U18" s="10">
        <f>(((Table1[[#This Row],[deadline]]/60)/60)/24)+DATE(1970,1,1)</f>
        <v>41683.25</v>
      </c>
    </row>
    <row r="19" spans="1:2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Table1[[#This Row],[pledged]]/Table1[[#This Row],[goal]]</f>
        <v>1.5939125295508274</v>
      </c>
      <c r="P19" s="6">
        <f>IFERROR(Table1[[#This Row],[pledged]]/Table1[[#This Row],[backers_count]],"N/A")</f>
        <v>107.96236989591674</v>
      </c>
      <c r="Q19">
        <f>SEARCH("/",Table1[[#This Row],[category &amp; sub-category]])-1</f>
        <v>12</v>
      </c>
      <c r="R19" t="str">
        <f>LEFT(Table1[[#This Row],[category &amp; sub-category]],Table1[[#This Row],[1st set of text formula]])</f>
        <v>film &amp; video</v>
      </c>
      <c r="S19" t="str">
        <f>RIGHT(Table1[[#This Row],[category &amp; sub-category]],LEN(Table1[[#This Row],[category &amp; sub-category]])-SEARCH("/",Table1[[#This Row],[category &amp; sub-category]]))</f>
        <v>animation</v>
      </c>
      <c r="T19" s="10">
        <f>(((Table1[[#This Row],[launched_at]]/60)/60)/24)+DATE(1970,1,1)</f>
        <v>40555.25</v>
      </c>
      <c r="U19" s="10">
        <f>(((Table1[[#This Row],[deadline]]/60)/60)/24)+DATE(1970,1,1)</f>
        <v>40556.25</v>
      </c>
    </row>
    <row r="20" spans="1:2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Table1[[#This Row],[pledged]]/Table1[[#This Row],[goal]]</f>
        <v>0.66912087912087914</v>
      </c>
      <c r="P20" s="6">
        <f>IFERROR(Table1[[#This Row],[pledged]]/Table1[[#This Row],[backers_count]],"N/A")</f>
        <v>45.103703703703701</v>
      </c>
      <c r="Q20">
        <f>SEARCH("/",Table1[[#This Row],[category &amp; sub-category]])-1</f>
        <v>7</v>
      </c>
      <c r="R20" t="str">
        <f>LEFT(Table1[[#This Row],[category &amp; sub-category]],Table1[[#This Row],[1st set of text formula]])</f>
        <v>theater</v>
      </c>
      <c r="S20" t="str">
        <f>RIGHT(Table1[[#This Row],[category &amp; sub-category]],LEN(Table1[[#This Row],[category &amp; sub-category]])-SEARCH("/",Table1[[#This Row],[category &amp; sub-category]]))</f>
        <v>plays</v>
      </c>
      <c r="T20" s="10">
        <f>(((Table1[[#This Row],[launched_at]]/60)/60)/24)+DATE(1970,1,1)</f>
        <v>43351.208333333328</v>
      </c>
      <c r="U20" s="10">
        <f>(((Table1[[#This Row],[deadline]]/60)/60)/24)+DATE(1970,1,1)</f>
        <v>43359.208333333328</v>
      </c>
    </row>
    <row r="21" spans="1:2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Table1[[#This Row],[pledged]]/Table1[[#This Row],[goal]]</f>
        <v>0.48529600000000001</v>
      </c>
      <c r="P21" s="6">
        <f>IFERROR(Table1[[#This Row],[pledged]]/Table1[[#This Row],[backers_count]],"N/A")</f>
        <v>45.001483679525222</v>
      </c>
      <c r="Q21">
        <f>SEARCH("/",Table1[[#This Row],[category &amp; sub-category]])-1</f>
        <v>7</v>
      </c>
      <c r="R21" t="str">
        <f>LEFT(Table1[[#This Row],[category &amp; sub-category]],Table1[[#This Row],[1st set of text formula]])</f>
        <v>theater</v>
      </c>
      <c r="S21" t="str">
        <f>RIGHT(Table1[[#This Row],[category &amp; sub-category]],LEN(Table1[[#This Row],[category &amp; sub-category]])-SEARCH("/",Table1[[#This Row],[category &amp; sub-category]]))</f>
        <v>plays</v>
      </c>
      <c r="T21" s="10">
        <f>(((Table1[[#This Row],[launched_at]]/60)/60)/24)+DATE(1970,1,1)</f>
        <v>43528.25</v>
      </c>
      <c r="U21" s="10">
        <f>(((Table1[[#This Row],[deadline]]/60)/60)/24)+DATE(1970,1,1)</f>
        <v>43549.208333333328</v>
      </c>
    </row>
    <row r="22" spans="1:2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Table1[[#This Row],[pledged]]/Table1[[#This Row],[goal]]</f>
        <v>1.1224279210925645</v>
      </c>
      <c r="P22" s="6">
        <f>IFERROR(Table1[[#This Row],[pledged]]/Table1[[#This Row],[backers_count]],"N/A")</f>
        <v>105.97134670487107</v>
      </c>
      <c r="Q22">
        <f>SEARCH("/",Table1[[#This Row],[category &amp; sub-category]])-1</f>
        <v>12</v>
      </c>
      <c r="R22" t="str">
        <f>LEFT(Table1[[#This Row],[category &amp; sub-category]],Table1[[#This Row],[1st set of text formula]])</f>
        <v>film &amp; video</v>
      </c>
      <c r="S22" t="str">
        <f>RIGHT(Table1[[#This Row],[category &amp; sub-category]],LEN(Table1[[#This Row],[category &amp; sub-category]])-SEARCH("/",Table1[[#This Row],[category &amp; sub-category]]))</f>
        <v>drama</v>
      </c>
      <c r="T22" s="10">
        <f>(((Table1[[#This Row],[launched_at]]/60)/60)/24)+DATE(1970,1,1)</f>
        <v>41848.208333333336</v>
      </c>
      <c r="U22" s="10">
        <f>(((Table1[[#This Row],[deadline]]/60)/60)/24)+DATE(1970,1,1)</f>
        <v>41848.208333333336</v>
      </c>
    </row>
    <row r="23" spans="1:2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Table1[[#This Row],[pledged]]/Table1[[#This Row],[goal]]</f>
        <v>0.40992553191489361</v>
      </c>
      <c r="P23" s="6">
        <f>IFERROR(Table1[[#This Row],[pledged]]/Table1[[#This Row],[backers_count]],"N/A")</f>
        <v>69.055555555555557</v>
      </c>
      <c r="Q23">
        <f>SEARCH("/",Table1[[#This Row],[category &amp; sub-category]])-1</f>
        <v>7</v>
      </c>
      <c r="R23" t="str">
        <f>LEFT(Table1[[#This Row],[category &amp; sub-category]],Table1[[#This Row],[1st set of text formula]])</f>
        <v>theater</v>
      </c>
      <c r="S23" t="str">
        <f>RIGHT(Table1[[#This Row],[category &amp; sub-category]],LEN(Table1[[#This Row],[category &amp; sub-category]])-SEARCH("/",Table1[[#This Row],[category &amp; sub-category]]))</f>
        <v>plays</v>
      </c>
      <c r="T23" s="10">
        <f>(((Table1[[#This Row],[launched_at]]/60)/60)/24)+DATE(1970,1,1)</f>
        <v>40770.208333333336</v>
      </c>
      <c r="U23" s="10">
        <f>(((Table1[[#This Row],[deadline]]/60)/60)/24)+DATE(1970,1,1)</f>
        <v>40804.208333333336</v>
      </c>
    </row>
    <row r="24" spans="1:2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Table1[[#This Row],[pledged]]/Table1[[#This Row],[goal]]</f>
        <v>1.2807106598984772</v>
      </c>
      <c r="P24" s="6">
        <f>IFERROR(Table1[[#This Row],[pledged]]/Table1[[#This Row],[backers_count]],"N/A")</f>
        <v>85.044943820224717</v>
      </c>
      <c r="Q24">
        <f>SEARCH("/",Table1[[#This Row],[category &amp; sub-category]])-1</f>
        <v>7</v>
      </c>
      <c r="R24" t="str">
        <f>LEFT(Table1[[#This Row],[category &amp; sub-category]],Table1[[#This Row],[1st set of text formula]])</f>
        <v>theater</v>
      </c>
      <c r="S24" t="str">
        <f>RIGHT(Table1[[#This Row],[category &amp; sub-category]],LEN(Table1[[#This Row],[category &amp; sub-category]])-SEARCH("/",Table1[[#This Row],[category &amp; sub-category]]))</f>
        <v>plays</v>
      </c>
      <c r="T24" s="10">
        <f>(((Table1[[#This Row],[launched_at]]/60)/60)/24)+DATE(1970,1,1)</f>
        <v>43193.208333333328</v>
      </c>
      <c r="U24" s="10">
        <f>(((Table1[[#This Row],[deadline]]/60)/60)/24)+DATE(1970,1,1)</f>
        <v>43208.208333333328</v>
      </c>
    </row>
    <row r="25" spans="1:2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Table1[[#This Row],[pledged]]/Table1[[#This Row],[goal]]</f>
        <v>3.3204444444444445</v>
      </c>
      <c r="P25" s="6">
        <f>IFERROR(Table1[[#This Row],[pledged]]/Table1[[#This Row],[backers_count]],"N/A")</f>
        <v>105.22535211267606</v>
      </c>
      <c r="Q25">
        <f>SEARCH("/",Table1[[#This Row],[category &amp; sub-category]])-1</f>
        <v>12</v>
      </c>
      <c r="R25" t="str">
        <f>LEFT(Table1[[#This Row],[category &amp; sub-category]],Table1[[#This Row],[1st set of text formula]])</f>
        <v>film &amp; video</v>
      </c>
      <c r="S25" t="str">
        <f>RIGHT(Table1[[#This Row],[category &amp; sub-category]],LEN(Table1[[#This Row],[category &amp; sub-category]])-SEARCH("/",Table1[[#This Row],[category &amp; sub-category]]))</f>
        <v>documentary</v>
      </c>
      <c r="T25" s="10">
        <f>(((Table1[[#This Row],[launched_at]]/60)/60)/24)+DATE(1970,1,1)</f>
        <v>43510.25</v>
      </c>
      <c r="U25" s="10">
        <f>(((Table1[[#This Row],[deadline]]/60)/60)/24)+DATE(1970,1,1)</f>
        <v>43563.208333333328</v>
      </c>
    </row>
    <row r="26" spans="1:2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Table1[[#This Row],[pledged]]/Table1[[#This Row],[goal]]</f>
        <v>1.1283225108225108</v>
      </c>
      <c r="P26" s="6">
        <f>IFERROR(Table1[[#This Row],[pledged]]/Table1[[#This Row],[backers_count]],"N/A")</f>
        <v>39.003741114852225</v>
      </c>
      <c r="Q26">
        <f>SEARCH("/",Table1[[#This Row],[category &amp; sub-category]])-1</f>
        <v>10</v>
      </c>
      <c r="R26" t="str">
        <f>LEFT(Table1[[#This Row],[category &amp; sub-category]],Table1[[#This Row],[1st set of text formula]])</f>
        <v>technology</v>
      </c>
      <c r="S26" t="str">
        <f>RIGHT(Table1[[#This Row],[category &amp; sub-category]],LEN(Table1[[#This Row],[category &amp; sub-category]])-SEARCH("/",Table1[[#This Row],[category &amp; sub-category]]))</f>
        <v>wearables</v>
      </c>
      <c r="T26" s="10">
        <f>(((Table1[[#This Row],[launched_at]]/60)/60)/24)+DATE(1970,1,1)</f>
        <v>41811.208333333336</v>
      </c>
      <c r="U26" s="10">
        <f>(((Table1[[#This Row],[deadline]]/60)/60)/24)+DATE(1970,1,1)</f>
        <v>41813.208333333336</v>
      </c>
    </row>
    <row r="27" spans="1:2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Table1[[#This Row],[pledged]]/Table1[[#This Row],[goal]]</f>
        <v>2.1643636363636363</v>
      </c>
      <c r="P27" s="6">
        <f>IFERROR(Table1[[#This Row],[pledged]]/Table1[[#This Row],[backers_count]],"N/A")</f>
        <v>73.030674846625772</v>
      </c>
      <c r="Q27">
        <f>SEARCH("/",Table1[[#This Row],[category &amp; sub-category]])-1</f>
        <v>5</v>
      </c>
      <c r="R27" t="str">
        <f>LEFT(Table1[[#This Row],[category &amp; sub-category]],Table1[[#This Row],[1st set of text formula]])</f>
        <v>games</v>
      </c>
      <c r="S27" t="str">
        <f>RIGHT(Table1[[#This Row],[category &amp; sub-category]],LEN(Table1[[#This Row],[category &amp; sub-category]])-SEARCH("/",Table1[[#This Row],[category &amp; sub-category]]))</f>
        <v>video games</v>
      </c>
      <c r="T27" s="10">
        <f>(((Table1[[#This Row],[launched_at]]/60)/60)/24)+DATE(1970,1,1)</f>
        <v>40681.208333333336</v>
      </c>
      <c r="U27" s="10">
        <f>(((Table1[[#This Row],[deadline]]/60)/60)/24)+DATE(1970,1,1)</f>
        <v>40701.208333333336</v>
      </c>
    </row>
    <row r="28" spans="1:2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Table1[[#This Row],[pledged]]/Table1[[#This Row],[goal]]</f>
        <v>0.4819906976744186</v>
      </c>
      <c r="P28" s="6">
        <f>IFERROR(Table1[[#This Row],[pledged]]/Table1[[#This Row],[backers_count]],"N/A")</f>
        <v>35.009459459459457</v>
      </c>
      <c r="Q28">
        <f>SEARCH("/",Table1[[#This Row],[category &amp; sub-category]])-1</f>
        <v>7</v>
      </c>
      <c r="R28" t="str">
        <f>LEFT(Table1[[#This Row],[category &amp; sub-category]],Table1[[#This Row],[1st set of text formula]])</f>
        <v>theater</v>
      </c>
      <c r="S28" t="str">
        <f>RIGHT(Table1[[#This Row],[category &amp; sub-category]],LEN(Table1[[#This Row],[category &amp; sub-category]])-SEARCH("/",Table1[[#This Row],[category &amp; sub-category]]))</f>
        <v>plays</v>
      </c>
      <c r="T28" s="10">
        <f>(((Table1[[#This Row],[launched_at]]/60)/60)/24)+DATE(1970,1,1)</f>
        <v>43312.208333333328</v>
      </c>
      <c r="U28" s="10">
        <f>(((Table1[[#This Row],[deadline]]/60)/60)/24)+DATE(1970,1,1)</f>
        <v>43339.208333333328</v>
      </c>
    </row>
    <row r="29" spans="1:2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Table1[[#This Row],[pledged]]/Table1[[#This Row],[goal]]</f>
        <v>0.79949999999999999</v>
      </c>
      <c r="P29" s="6">
        <f>IFERROR(Table1[[#This Row],[pledged]]/Table1[[#This Row],[backers_count]],"N/A")</f>
        <v>106.6</v>
      </c>
      <c r="Q29">
        <f>SEARCH("/",Table1[[#This Row],[category &amp; sub-category]])-1</f>
        <v>5</v>
      </c>
      <c r="R29" t="str">
        <f>LEFT(Table1[[#This Row],[category &amp; sub-category]],Table1[[#This Row],[1st set of text formula]])</f>
        <v>music</v>
      </c>
      <c r="S29" t="str">
        <f>RIGHT(Table1[[#This Row],[category &amp; sub-category]],LEN(Table1[[#This Row],[category &amp; sub-category]])-SEARCH("/",Table1[[#This Row],[category &amp; sub-category]]))</f>
        <v>rock</v>
      </c>
      <c r="T29" s="10">
        <f>(((Table1[[#This Row],[launched_at]]/60)/60)/24)+DATE(1970,1,1)</f>
        <v>42280.208333333328</v>
      </c>
      <c r="U29" s="10">
        <f>(((Table1[[#This Row],[deadline]]/60)/60)/24)+DATE(1970,1,1)</f>
        <v>42288.208333333328</v>
      </c>
    </row>
    <row r="30" spans="1:2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Table1[[#This Row],[pledged]]/Table1[[#This Row],[goal]]</f>
        <v>1.0522553516819573</v>
      </c>
      <c r="P30" s="6">
        <f>IFERROR(Table1[[#This Row],[pledged]]/Table1[[#This Row],[backers_count]],"N/A")</f>
        <v>61.997747747747745</v>
      </c>
      <c r="Q30">
        <f>SEARCH("/",Table1[[#This Row],[category &amp; sub-category]])-1</f>
        <v>7</v>
      </c>
      <c r="R30" t="str">
        <f>LEFT(Table1[[#This Row],[category &amp; sub-category]],Table1[[#This Row],[1st set of text formula]])</f>
        <v>theater</v>
      </c>
      <c r="S30" t="str">
        <f>RIGHT(Table1[[#This Row],[category &amp; sub-category]],LEN(Table1[[#This Row],[category &amp; sub-category]])-SEARCH("/",Table1[[#This Row],[category &amp; sub-category]]))</f>
        <v>plays</v>
      </c>
      <c r="T30" s="10">
        <f>(((Table1[[#This Row],[launched_at]]/60)/60)/24)+DATE(1970,1,1)</f>
        <v>40218.25</v>
      </c>
      <c r="U30" s="10">
        <f>(((Table1[[#This Row],[deadline]]/60)/60)/24)+DATE(1970,1,1)</f>
        <v>40241.25</v>
      </c>
    </row>
    <row r="31" spans="1:2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Table1[[#This Row],[pledged]]/Table1[[#This Row],[goal]]</f>
        <v>3.2889978213507627</v>
      </c>
      <c r="P31" s="6">
        <f>IFERROR(Table1[[#This Row],[pledged]]/Table1[[#This Row],[backers_count]],"N/A")</f>
        <v>94.000622665006233</v>
      </c>
      <c r="Q31">
        <f>SEARCH("/",Table1[[#This Row],[category &amp; sub-category]])-1</f>
        <v>12</v>
      </c>
      <c r="R31" t="str">
        <f>LEFT(Table1[[#This Row],[category &amp; sub-category]],Table1[[#This Row],[1st set of text formula]])</f>
        <v>film &amp; video</v>
      </c>
      <c r="S31" t="str">
        <f>RIGHT(Table1[[#This Row],[category &amp; sub-category]],LEN(Table1[[#This Row],[category &amp; sub-category]])-SEARCH("/",Table1[[#This Row],[category &amp; sub-category]]))</f>
        <v>shorts</v>
      </c>
      <c r="T31" s="10">
        <f>(((Table1[[#This Row],[launched_at]]/60)/60)/24)+DATE(1970,1,1)</f>
        <v>43301.208333333328</v>
      </c>
      <c r="U31" s="10">
        <f>(((Table1[[#This Row],[deadline]]/60)/60)/24)+DATE(1970,1,1)</f>
        <v>43341.208333333328</v>
      </c>
    </row>
    <row r="32" spans="1:2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Table1[[#This Row],[pledged]]/Table1[[#This Row],[goal]]</f>
        <v>1.606111111111111</v>
      </c>
      <c r="P32" s="6">
        <f>IFERROR(Table1[[#This Row],[pledged]]/Table1[[#This Row],[backers_count]],"N/A")</f>
        <v>112.05426356589147</v>
      </c>
      <c r="Q32">
        <f>SEARCH("/",Table1[[#This Row],[category &amp; sub-category]])-1</f>
        <v>12</v>
      </c>
      <c r="R32" t="str">
        <f>LEFT(Table1[[#This Row],[category &amp; sub-category]],Table1[[#This Row],[1st set of text formula]])</f>
        <v>film &amp; video</v>
      </c>
      <c r="S32" t="str">
        <f>RIGHT(Table1[[#This Row],[category &amp; sub-category]],LEN(Table1[[#This Row],[category &amp; sub-category]])-SEARCH("/",Table1[[#This Row],[category &amp; sub-category]]))</f>
        <v>animation</v>
      </c>
      <c r="T32" s="10">
        <f>(((Table1[[#This Row],[launched_at]]/60)/60)/24)+DATE(1970,1,1)</f>
        <v>43609.208333333328</v>
      </c>
      <c r="U32" s="10">
        <f>(((Table1[[#This Row],[deadline]]/60)/60)/24)+DATE(1970,1,1)</f>
        <v>43614.208333333328</v>
      </c>
    </row>
    <row r="33" spans="1:2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Table1[[#This Row],[pledged]]/Table1[[#This Row],[goal]]</f>
        <v>3.1</v>
      </c>
      <c r="P33" s="6">
        <f>IFERROR(Table1[[#This Row],[pledged]]/Table1[[#This Row],[backers_count]],"N/A")</f>
        <v>48.008849557522126</v>
      </c>
      <c r="Q33">
        <f>SEARCH("/",Table1[[#This Row],[category &amp; sub-category]])-1</f>
        <v>5</v>
      </c>
      <c r="R33" t="str">
        <f>LEFT(Table1[[#This Row],[category &amp; sub-category]],Table1[[#This Row],[1st set of text formula]])</f>
        <v>games</v>
      </c>
      <c r="S33" t="str">
        <f>RIGHT(Table1[[#This Row],[category &amp; sub-category]],LEN(Table1[[#This Row],[category &amp; sub-category]])-SEARCH("/",Table1[[#This Row],[category &amp; sub-category]]))</f>
        <v>video games</v>
      </c>
      <c r="T33" s="10">
        <f>(((Table1[[#This Row],[launched_at]]/60)/60)/24)+DATE(1970,1,1)</f>
        <v>42374.25</v>
      </c>
      <c r="U33" s="10">
        <f>(((Table1[[#This Row],[deadline]]/60)/60)/24)+DATE(1970,1,1)</f>
        <v>42402.25</v>
      </c>
    </row>
    <row r="34" spans="1:2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Table1[[#This Row],[pledged]]/Table1[[#This Row],[goal]]</f>
        <v>0.86807920792079207</v>
      </c>
      <c r="P34" s="6">
        <f>IFERROR(Table1[[#This Row],[pledged]]/Table1[[#This Row],[backers_count]],"N/A")</f>
        <v>38.004334633723452</v>
      </c>
      <c r="Q34">
        <f>SEARCH("/",Table1[[#This Row],[category &amp; sub-category]])-1</f>
        <v>12</v>
      </c>
      <c r="R34" t="str">
        <f>LEFT(Table1[[#This Row],[category &amp; sub-category]],Table1[[#This Row],[1st set of text formula]])</f>
        <v>film &amp; video</v>
      </c>
      <c r="S34" t="str">
        <f>RIGHT(Table1[[#This Row],[category &amp; sub-category]],LEN(Table1[[#This Row],[category &amp; sub-category]])-SEARCH("/",Table1[[#This Row],[category &amp; sub-category]]))</f>
        <v>documentary</v>
      </c>
      <c r="T34" s="10">
        <f>(((Table1[[#This Row],[launched_at]]/60)/60)/24)+DATE(1970,1,1)</f>
        <v>43110.25</v>
      </c>
      <c r="U34" s="10">
        <f>(((Table1[[#This Row],[deadline]]/60)/60)/24)+DATE(1970,1,1)</f>
        <v>43137.25</v>
      </c>
    </row>
    <row r="35" spans="1:2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Table1[[#This Row],[pledged]]/Table1[[#This Row],[goal]]</f>
        <v>3.7782071713147412</v>
      </c>
      <c r="P35" s="6">
        <f>IFERROR(Table1[[#This Row],[pledged]]/Table1[[#This Row],[backers_count]],"N/A")</f>
        <v>35.000184535892231</v>
      </c>
      <c r="Q35">
        <f>SEARCH("/",Table1[[#This Row],[category &amp; sub-category]])-1</f>
        <v>7</v>
      </c>
      <c r="R35" t="str">
        <f>LEFT(Table1[[#This Row],[category &amp; sub-category]],Table1[[#This Row],[1st set of text formula]])</f>
        <v>theater</v>
      </c>
      <c r="S35" t="str">
        <f>RIGHT(Table1[[#This Row],[category &amp; sub-category]],LEN(Table1[[#This Row],[category &amp; sub-category]])-SEARCH("/",Table1[[#This Row],[category &amp; sub-category]]))</f>
        <v>plays</v>
      </c>
      <c r="T35" s="10">
        <f>(((Table1[[#This Row],[launched_at]]/60)/60)/24)+DATE(1970,1,1)</f>
        <v>41917.208333333336</v>
      </c>
      <c r="U35" s="10">
        <f>(((Table1[[#This Row],[deadline]]/60)/60)/24)+DATE(1970,1,1)</f>
        <v>41954.25</v>
      </c>
    </row>
    <row r="36" spans="1:21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Table1[[#This Row],[pledged]]/Table1[[#This Row],[goal]]</f>
        <v>1.5080645161290323</v>
      </c>
      <c r="P36" s="6">
        <f>IFERROR(Table1[[#This Row],[pledged]]/Table1[[#This Row],[backers_count]],"N/A")</f>
        <v>85</v>
      </c>
      <c r="Q36">
        <f>SEARCH("/",Table1[[#This Row],[category &amp; sub-category]])-1</f>
        <v>12</v>
      </c>
      <c r="R36" t="str">
        <f>LEFT(Table1[[#This Row],[category &amp; sub-category]],Table1[[#This Row],[1st set of text formula]])</f>
        <v>film &amp; video</v>
      </c>
      <c r="S36" t="str">
        <f>RIGHT(Table1[[#This Row],[category &amp; sub-category]],LEN(Table1[[#This Row],[category &amp; sub-category]])-SEARCH("/",Table1[[#This Row],[category &amp; sub-category]]))</f>
        <v>documentary</v>
      </c>
      <c r="T36" s="10">
        <f>(((Table1[[#This Row],[launched_at]]/60)/60)/24)+DATE(1970,1,1)</f>
        <v>42817.208333333328</v>
      </c>
      <c r="U36" s="10">
        <f>(((Table1[[#This Row],[deadline]]/60)/60)/24)+DATE(1970,1,1)</f>
        <v>42822.208333333328</v>
      </c>
    </row>
    <row r="37" spans="1:2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Table1[[#This Row],[pledged]]/Table1[[#This Row],[goal]]</f>
        <v>1.5030119521912351</v>
      </c>
      <c r="P37" s="6">
        <f>IFERROR(Table1[[#This Row],[pledged]]/Table1[[#This Row],[backers_count]],"N/A")</f>
        <v>95.993893129770996</v>
      </c>
      <c r="Q37">
        <f>SEARCH("/",Table1[[#This Row],[category &amp; sub-category]])-1</f>
        <v>12</v>
      </c>
      <c r="R37" t="str">
        <f>LEFT(Table1[[#This Row],[category &amp; sub-category]],Table1[[#This Row],[1st set of text formula]])</f>
        <v>film &amp; video</v>
      </c>
      <c r="S37" t="str">
        <f>RIGHT(Table1[[#This Row],[category &amp; sub-category]],LEN(Table1[[#This Row],[category &amp; sub-category]])-SEARCH("/",Table1[[#This Row],[category &amp; sub-category]]))</f>
        <v>drama</v>
      </c>
      <c r="T37" s="10">
        <f>(((Table1[[#This Row],[launched_at]]/60)/60)/24)+DATE(1970,1,1)</f>
        <v>43484.25</v>
      </c>
      <c r="U37" s="10">
        <f>(((Table1[[#This Row],[deadline]]/60)/60)/24)+DATE(1970,1,1)</f>
        <v>43526.25</v>
      </c>
    </row>
    <row r="38" spans="1:2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Table1[[#This Row],[pledged]]/Table1[[#This Row],[goal]]</f>
        <v>1.572857142857143</v>
      </c>
      <c r="P38" s="6">
        <f>IFERROR(Table1[[#This Row],[pledged]]/Table1[[#This Row],[backers_count]],"N/A")</f>
        <v>68.8125</v>
      </c>
      <c r="Q38">
        <f>SEARCH("/",Table1[[#This Row],[category &amp; sub-category]])-1</f>
        <v>7</v>
      </c>
      <c r="R38" t="str">
        <f>LEFT(Table1[[#This Row],[category &amp; sub-category]],Table1[[#This Row],[1st set of text formula]])</f>
        <v>theater</v>
      </c>
      <c r="S38" t="str">
        <f>RIGHT(Table1[[#This Row],[category &amp; sub-category]],LEN(Table1[[#This Row],[category &amp; sub-category]])-SEARCH("/",Table1[[#This Row],[category &amp; sub-category]]))</f>
        <v>plays</v>
      </c>
      <c r="T38" s="10">
        <f>(((Table1[[#This Row],[launched_at]]/60)/60)/24)+DATE(1970,1,1)</f>
        <v>40600.25</v>
      </c>
      <c r="U38" s="10">
        <f>(((Table1[[#This Row],[deadline]]/60)/60)/24)+DATE(1970,1,1)</f>
        <v>40625.208333333336</v>
      </c>
    </row>
    <row r="39" spans="1:21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Table1[[#This Row],[pledged]]/Table1[[#This Row],[goal]]</f>
        <v>1.3998765432098765</v>
      </c>
      <c r="P39" s="6">
        <f>IFERROR(Table1[[#This Row],[pledged]]/Table1[[#This Row],[backers_count]],"N/A")</f>
        <v>105.97196261682242</v>
      </c>
      <c r="Q39">
        <f>SEARCH("/",Table1[[#This Row],[category &amp; sub-category]])-1</f>
        <v>10</v>
      </c>
      <c r="R39" t="str">
        <f>LEFT(Table1[[#This Row],[category &amp; sub-category]],Table1[[#This Row],[1st set of text formula]])</f>
        <v>publishing</v>
      </c>
      <c r="S39" t="str">
        <f>RIGHT(Table1[[#This Row],[category &amp; sub-category]],LEN(Table1[[#This Row],[category &amp; sub-category]])-SEARCH("/",Table1[[#This Row],[category &amp; sub-category]]))</f>
        <v>fiction</v>
      </c>
      <c r="T39" s="10">
        <f>(((Table1[[#This Row],[launched_at]]/60)/60)/24)+DATE(1970,1,1)</f>
        <v>43744.208333333328</v>
      </c>
      <c r="U39" s="10">
        <f>(((Table1[[#This Row],[deadline]]/60)/60)/24)+DATE(1970,1,1)</f>
        <v>43777.25</v>
      </c>
    </row>
    <row r="40" spans="1:2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Table1[[#This Row],[pledged]]/Table1[[#This Row],[goal]]</f>
        <v>3.2532258064516131</v>
      </c>
      <c r="P40" s="6">
        <f>IFERROR(Table1[[#This Row],[pledged]]/Table1[[#This Row],[backers_count]],"N/A")</f>
        <v>75.261194029850742</v>
      </c>
      <c r="Q40">
        <f>SEARCH("/",Table1[[#This Row],[category &amp; sub-category]])-1</f>
        <v>11</v>
      </c>
      <c r="R40" t="str">
        <f>LEFT(Table1[[#This Row],[category &amp; sub-category]],Table1[[#This Row],[1st set of text formula]])</f>
        <v>photography</v>
      </c>
      <c r="S40" t="str">
        <f>RIGHT(Table1[[#This Row],[category &amp; sub-category]],LEN(Table1[[#This Row],[category &amp; sub-category]])-SEARCH("/",Table1[[#This Row],[category &amp; sub-category]]))</f>
        <v>photography books</v>
      </c>
      <c r="T40" s="10">
        <f>(((Table1[[#This Row],[launched_at]]/60)/60)/24)+DATE(1970,1,1)</f>
        <v>40469.208333333336</v>
      </c>
      <c r="U40" s="10">
        <f>(((Table1[[#This Row],[deadline]]/60)/60)/24)+DATE(1970,1,1)</f>
        <v>40474.208333333336</v>
      </c>
    </row>
    <row r="41" spans="1:2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Table1[[#This Row],[pledged]]/Table1[[#This Row],[goal]]</f>
        <v>0.50777777777777777</v>
      </c>
      <c r="P41" s="6">
        <f>IFERROR(Table1[[#This Row],[pledged]]/Table1[[#This Row],[backers_count]],"N/A")</f>
        <v>57.125</v>
      </c>
      <c r="Q41">
        <f>SEARCH("/",Table1[[#This Row],[category &amp; sub-category]])-1</f>
        <v>7</v>
      </c>
      <c r="R41" t="str">
        <f>LEFT(Table1[[#This Row],[category &amp; sub-category]],Table1[[#This Row],[1st set of text formula]])</f>
        <v>theater</v>
      </c>
      <c r="S41" t="str">
        <f>RIGHT(Table1[[#This Row],[category &amp; sub-category]],LEN(Table1[[#This Row],[category &amp; sub-category]])-SEARCH("/",Table1[[#This Row],[category &amp; sub-category]]))</f>
        <v>plays</v>
      </c>
      <c r="T41" s="10">
        <f>(((Table1[[#This Row],[launched_at]]/60)/60)/24)+DATE(1970,1,1)</f>
        <v>41330.25</v>
      </c>
      <c r="U41" s="10">
        <f>(((Table1[[#This Row],[deadline]]/60)/60)/24)+DATE(1970,1,1)</f>
        <v>41344.208333333336</v>
      </c>
    </row>
    <row r="42" spans="1:2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Table1[[#This Row],[pledged]]/Table1[[#This Row],[goal]]</f>
        <v>1.6906818181818182</v>
      </c>
      <c r="P42" s="6">
        <f>IFERROR(Table1[[#This Row],[pledged]]/Table1[[#This Row],[backers_count]],"N/A")</f>
        <v>75.141414141414145</v>
      </c>
      <c r="Q42">
        <f>SEARCH("/",Table1[[#This Row],[category &amp; sub-category]])-1</f>
        <v>10</v>
      </c>
      <c r="R42" t="str">
        <f>LEFT(Table1[[#This Row],[category &amp; sub-category]],Table1[[#This Row],[1st set of text formula]])</f>
        <v>technology</v>
      </c>
      <c r="S42" t="str">
        <f>RIGHT(Table1[[#This Row],[category &amp; sub-category]],LEN(Table1[[#This Row],[category &amp; sub-category]])-SEARCH("/",Table1[[#This Row],[category &amp; sub-category]]))</f>
        <v>wearables</v>
      </c>
      <c r="T42" s="10">
        <f>(((Table1[[#This Row],[launched_at]]/60)/60)/24)+DATE(1970,1,1)</f>
        <v>40334.208333333336</v>
      </c>
      <c r="U42" s="10">
        <f>(((Table1[[#This Row],[deadline]]/60)/60)/24)+DATE(1970,1,1)</f>
        <v>40353.208333333336</v>
      </c>
    </row>
    <row r="43" spans="1:2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Table1[[#This Row],[pledged]]/Table1[[#This Row],[goal]]</f>
        <v>2.1292857142857144</v>
      </c>
      <c r="P43" s="6">
        <f>IFERROR(Table1[[#This Row],[pledged]]/Table1[[#This Row],[backers_count]],"N/A")</f>
        <v>107.42342342342343</v>
      </c>
      <c r="Q43">
        <f>SEARCH("/",Table1[[#This Row],[category &amp; sub-category]])-1</f>
        <v>5</v>
      </c>
      <c r="R43" t="str">
        <f>LEFT(Table1[[#This Row],[category &amp; sub-category]],Table1[[#This Row],[1st set of text formula]])</f>
        <v>music</v>
      </c>
      <c r="S43" t="str">
        <f>RIGHT(Table1[[#This Row],[category &amp; sub-category]],LEN(Table1[[#This Row],[category &amp; sub-category]])-SEARCH("/",Table1[[#This Row],[category &amp; sub-category]]))</f>
        <v>rock</v>
      </c>
      <c r="T43" s="10">
        <f>(((Table1[[#This Row],[launched_at]]/60)/60)/24)+DATE(1970,1,1)</f>
        <v>41156.208333333336</v>
      </c>
      <c r="U43" s="10">
        <f>(((Table1[[#This Row],[deadline]]/60)/60)/24)+DATE(1970,1,1)</f>
        <v>41182.208333333336</v>
      </c>
    </row>
    <row r="44" spans="1:2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Table1[[#This Row],[pledged]]/Table1[[#This Row],[goal]]</f>
        <v>4.4394444444444447</v>
      </c>
      <c r="P44" s="6">
        <f>IFERROR(Table1[[#This Row],[pledged]]/Table1[[#This Row],[backers_count]],"N/A")</f>
        <v>35.995495495495497</v>
      </c>
      <c r="Q44">
        <f>SEARCH("/",Table1[[#This Row],[category &amp; sub-category]])-1</f>
        <v>4</v>
      </c>
      <c r="R44" t="str">
        <f>LEFT(Table1[[#This Row],[category &amp; sub-category]],Table1[[#This Row],[1st set of text formula]])</f>
        <v>food</v>
      </c>
      <c r="S44" t="str">
        <f>RIGHT(Table1[[#This Row],[category &amp; sub-category]],LEN(Table1[[#This Row],[category &amp; sub-category]])-SEARCH("/",Table1[[#This Row],[category &amp; sub-category]]))</f>
        <v>food trucks</v>
      </c>
      <c r="T44" s="10">
        <f>(((Table1[[#This Row],[launched_at]]/60)/60)/24)+DATE(1970,1,1)</f>
        <v>40728.208333333336</v>
      </c>
      <c r="U44" s="10">
        <f>(((Table1[[#This Row],[deadline]]/60)/60)/24)+DATE(1970,1,1)</f>
        <v>40737.208333333336</v>
      </c>
    </row>
    <row r="45" spans="1:2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Table1[[#This Row],[pledged]]/Table1[[#This Row],[goal]]</f>
        <v>1.859390243902439</v>
      </c>
      <c r="P45" s="6">
        <f>IFERROR(Table1[[#This Row],[pledged]]/Table1[[#This Row],[backers_count]],"N/A")</f>
        <v>26.998873148744366</v>
      </c>
      <c r="Q45">
        <f>SEARCH("/",Table1[[#This Row],[category &amp; sub-category]])-1</f>
        <v>10</v>
      </c>
      <c r="R45" t="str">
        <f>LEFT(Table1[[#This Row],[category &amp; sub-category]],Table1[[#This Row],[1st set of text formula]])</f>
        <v>publishing</v>
      </c>
      <c r="S45" t="str">
        <f>RIGHT(Table1[[#This Row],[category &amp; sub-category]],LEN(Table1[[#This Row],[category &amp; sub-category]])-SEARCH("/",Table1[[#This Row],[category &amp; sub-category]]))</f>
        <v>radio &amp; podcasts</v>
      </c>
      <c r="T45" s="10">
        <f>(((Table1[[#This Row],[launched_at]]/60)/60)/24)+DATE(1970,1,1)</f>
        <v>41844.208333333336</v>
      </c>
      <c r="U45" s="10">
        <f>(((Table1[[#This Row],[deadline]]/60)/60)/24)+DATE(1970,1,1)</f>
        <v>41860.208333333336</v>
      </c>
    </row>
    <row r="46" spans="1:2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Table1[[#This Row],[pledged]]/Table1[[#This Row],[goal]]</f>
        <v>6.5881249999999998</v>
      </c>
      <c r="P46" s="6">
        <f>IFERROR(Table1[[#This Row],[pledged]]/Table1[[#This Row],[backers_count]],"N/A")</f>
        <v>107.56122448979592</v>
      </c>
      <c r="Q46">
        <f>SEARCH("/",Table1[[#This Row],[category &amp; sub-category]])-1</f>
        <v>10</v>
      </c>
      <c r="R46" t="str">
        <f>LEFT(Table1[[#This Row],[category &amp; sub-category]],Table1[[#This Row],[1st set of text formula]])</f>
        <v>publishing</v>
      </c>
      <c r="S46" t="str">
        <f>RIGHT(Table1[[#This Row],[category &amp; sub-category]],LEN(Table1[[#This Row],[category &amp; sub-category]])-SEARCH("/",Table1[[#This Row],[category &amp; sub-category]]))</f>
        <v>fiction</v>
      </c>
      <c r="T46" s="10">
        <f>(((Table1[[#This Row],[launched_at]]/60)/60)/24)+DATE(1970,1,1)</f>
        <v>43541.208333333328</v>
      </c>
      <c r="U46" s="10">
        <f>(((Table1[[#This Row],[deadline]]/60)/60)/24)+DATE(1970,1,1)</f>
        <v>43542.208333333328</v>
      </c>
    </row>
    <row r="47" spans="1:21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Table1[[#This Row],[pledged]]/Table1[[#This Row],[goal]]</f>
        <v>0.4768421052631579</v>
      </c>
      <c r="P47" s="6">
        <f>IFERROR(Table1[[#This Row],[pledged]]/Table1[[#This Row],[backers_count]],"N/A")</f>
        <v>94.375</v>
      </c>
      <c r="Q47">
        <f>SEARCH("/",Table1[[#This Row],[category &amp; sub-category]])-1</f>
        <v>7</v>
      </c>
      <c r="R47" t="str">
        <f>LEFT(Table1[[#This Row],[category &amp; sub-category]],Table1[[#This Row],[1st set of text formula]])</f>
        <v>theater</v>
      </c>
      <c r="S47" t="str">
        <f>RIGHT(Table1[[#This Row],[category &amp; sub-category]],LEN(Table1[[#This Row],[category &amp; sub-category]])-SEARCH("/",Table1[[#This Row],[category &amp; sub-category]]))</f>
        <v>plays</v>
      </c>
      <c r="T47" s="10">
        <f>(((Table1[[#This Row],[launched_at]]/60)/60)/24)+DATE(1970,1,1)</f>
        <v>42676.208333333328</v>
      </c>
      <c r="U47" s="10">
        <f>(((Table1[[#This Row],[deadline]]/60)/60)/24)+DATE(1970,1,1)</f>
        <v>42691.25</v>
      </c>
    </row>
    <row r="48" spans="1:2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Table1[[#This Row],[pledged]]/Table1[[#This Row],[goal]]</f>
        <v>1.1478378378378378</v>
      </c>
      <c r="P48" s="6">
        <f>IFERROR(Table1[[#This Row],[pledged]]/Table1[[#This Row],[backers_count]],"N/A")</f>
        <v>46.163043478260867</v>
      </c>
      <c r="Q48">
        <f>SEARCH("/",Table1[[#This Row],[category &amp; sub-category]])-1</f>
        <v>5</v>
      </c>
      <c r="R48" t="str">
        <f>LEFT(Table1[[#This Row],[category &amp; sub-category]],Table1[[#This Row],[1st set of text formula]])</f>
        <v>music</v>
      </c>
      <c r="S48" t="str">
        <f>RIGHT(Table1[[#This Row],[category &amp; sub-category]],LEN(Table1[[#This Row],[category &amp; sub-category]])-SEARCH("/",Table1[[#This Row],[category &amp; sub-category]]))</f>
        <v>rock</v>
      </c>
      <c r="T48" s="10">
        <f>(((Table1[[#This Row],[launched_at]]/60)/60)/24)+DATE(1970,1,1)</f>
        <v>40367.208333333336</v>
      </c>
      <c r="U48" s="10">
        <f>(((Table1[[#This Row],[deadline]]/60)/60)/24)+DATE(1970,1,1)</f>
        <v>40390.208333333336</v>
      </c>
    </row>
    <row r="49" spans="1:2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Table1[[#This Row],[pledged]]/Table1[[#This Row],[goal]]</f>
        <v>4.7526666666666664</v>
      </c>
      <c r="P49" s="6">
        <f>IFERROR(Table1[[#This Row],[pledged]]/Table1[[#This Row],[backers_count]],"N/A")</f>
        <v>47.845637583892618</v>
      </c>
      <c r="Q49">
        <f>SEARCH("/",Table1[[#This Row],[category &amp; sub-category]])-1</f>
        <v>7</v>
      </c>
      <c r="R49" t="str">
        <f>LEFT(Table1[[#This Row],[category &amp; sub-category]],Table1[[#This Row],[1st set of text formula]])</f>
        <v>theater</v>
      </c>
      <c r="S49" t="str">
        <f>RIGHT(Table1[[#This Row],[category &amp; sub-category]],LEN(Table1[[#This Row],[category &amp; sub-category]])-SEARCH("/",Table1[[#This Row],[category &amp; sub-category]]))</f>
        <v>plays</v>
      </c>
      <c r="T49" s="10">
        <f>(((Table1[[#This Row],[launched_at]]/60)/60)/24)+DATE(1970,1,1)</f>
        <v>41727.208333333336</v>
      </c>
      <c r="U49" s="10">
        <f>(((Table1[[#This Row],[deadline]]/60)/60)/24)+DATE(1970,1,1)</f>
        <v>41757.208333333336</v>
      </c>
    </row>
    <row r="50" spans="1:2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Table1[[#This Row],[pledged]]/Table1[[#This Row],[goal]]</f>
        <v>3.86972972972973</v>
      </c>
      <c r="P50" s="6">
        <f>IFERROR(Table1[[#This Row],[pledged]]/Table1[[#This Row],[backers_count]],"N/A")</f>
        <v>53.007815713698065</v>
      </c>
      <c r="Q50">
        <f>SEARCH("/",Table1[[#This Row],[category &amp; sub-category]])-1</f>
        <v>7</v>
      </c>
      <c r="R50" t="str">
        <f>LEFT(Table1[[#This Row],[category &amp; sub-category]],Table1[[#This Row],[1st set of text formula]])</f>
        <v>theater</v>
      </c>
      <c r="S50" t="str">
        <f>RIGHT(Table1[[#This Row],[category &amp; sub-category]],LEN(Table1[[#This Row],[category &amp; sub-category]])-SEARCH("/",Table1[[#This Row],[category &amp; sub-category]]))</f>
        <v>plays</v>
      </c>
      <c r="T50" s="10">
        <f>(((Table1[[#This Row],[launched_at]]/60)/60)/24)+DATE(1970,1,1)</f>
        <v>42180.208333333328</v>
      </c>
      <c r="U50" s="10">
        <f>(((Table1[[#This Row],[deadline]]/60)/60)/24)+DATE(1970,1,1)</f>
        <v>42192.208333333328</v>
      </c>
    </row>
    <row r="51" spans="1:2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Table1[[#This Row],[pledged]]/Table1[[#This Row],[goal]]</f>
        <v>1.89625</v>
      </c>
      <c r="P51" s="6">
        <f>IFERROR(Table1[[#This Row],[pledged]]/Table1[[#This Row],[backers_count]],"N/A")</f>
        <v>45.059405940594061</v>
      </c>
      <c r="Q51">
        <f>SEARCH("/",Table1[[#This Row],[category &amp; sub-category]])-1</f>
        <v>5</v>
      </c>
      <c r="R51" t="str">
        <f>LEFT(Table1[[#This Row],[category &amp; sub-category]],Table1[[#This Row],[1st set of text formula]])</f>
        <v>music</v>
      </c>
      <c r="S51" t="str">
        <f>RIGHT(Table1[[#This Row],[category &amp; sub-category]],LEN(Table1[[#This Row],[category &amp; sub-category]])-SEARCH("/",Table1[[#This Row],[category &amp; sub-category]]))</f>
        <v>rock</v>
      </c>
      <c r="T51" s="10">
        <f>(((Table1[[#This Row],[launched_at]]/60)/60)/24)+DATE(1970,1,1)</f>
        <v>43758.208333333328</v>
      </c>
      <c r="U51" s="10">
        <f>(((Table1[[#This Row],[deadline]]/60)/60)/24)+DATE(1970,1,1)</f>
        <v>43803.25</v>
      </c>
    </row>
    <row r="52" spans="1:21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Table1[[#This Row],[pledged]]/Table1[[#This Row],[goal]]</f>
        <v>0.02</v>
      </c>
      <c r="P52" s="6">
        <f>IFERROR(Table1[[#This Row],[pledged]]/Table1[[#This Row],[backers_count]],"N/A")</f>
        <v>2</v>
      </c>
      <c r="Q52">
        <f>SEARCH("/",Table1[[#This Row],[category &amp; sub-category]])-1</f>
        <v>5</v>
      </c>
      <c r="R52" t="str">
        <f>LEFT(Table1[[#This Row],[category &amp; sub-category]],Table1[[#This Row],[1st set of text formula]])</f>
        <v>music</v>
      </c>
      <c r="S52" t="str">
        <f>RIGHT(Table1[[#This Row],[category &amp; sub-category]],LEN(Table1[[#This Row],[category &amp; sub-category]])-SEARCH("/",Table1[[#This Row],[category &amp; sub-category]]))</f>
        <v>metal</v>
      </c>
      <c r="T52" s="10">
        <f>(((Table1[[#This Row],[launched_at]]/60)/60)/24)+DATE(1970,1,1)</f>
        <v>41487.208333333336</v>
      </c>
      <c r="U52" s="10">
        <f>(((Table1[[#This Row],[deadline]]/60)/60)/24)+DATE(1970,1,1)</f>
        <v>41515.208333333336</v>
      </c>
    </row>
    <row r="53" spans="1:2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Table1[[#This Row],[pledged]]/Table1[[#This Row],[goal]]</f>
        <v>0.91867805186590767</v>
      </c>
      <c r="P53" s="6">
        <f>IFERROR(Table1[[#This Row],[pledged]]/Table1[[#This Row],[backers_count]],"N/A")</f>
        <v>99.006816632583508</v>
      </c>
      <c r="Q53">
        <f>SEARCH("/",Table1[[#This Row],[category &amp; sub-category]])-1</f>
        <v>10</v>
      </c>
      <c r="R53" t="str">
        <f>LEFT(Table1[[#This Row],[category &amp; sub-category]],Table1[[#This Row],[1st set of text formula]])</f>
        <v>technology</v>
      </c>
      <c r="S53" t="str">
        <f>RIGHT(Table1[[#This Row],[category &amp; sub-category]],LEN(Table1[[#This Row],[category &amp; sub-category]])-SEARCH("/",Table1[[#This Row],[category &amp; sub-category]]))</f>
        <v>wearables</v>
      </c>
      <c r="T53" s="10">
        <f>(((Table1[[#This Row],[launched_at]]/60)/60)/24)+DATE(1970,1,1)</f>
        <v>40995.208333333336</v>
      </c>
      <c r="U53" s="10">
        <f>(((Table1[[#This Row],[deadline]]/60)/60)/24)+DATE(1970,1,1)</f>
        <v>41011.208333333336</v>
      </c>
    </row>
    <row r="54" spans="1:2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Table1[[#This Row],[pledged]]/Table1[[#This Row],[goal]]</f>
        <v>0.34152777777777776</v>
      </c>
      <c r="P54" s="6">
        <f>IFERROR(Table1[[#This Row],[pledged]]/Table1[[#This Row],[backers_count]],"N/A")</f>
        <v>32.786666666666669</v>
      </c>
      <c r="Q54">
        <f>SEARCH("/",Table1[[#This Row],[category &amp; sub-category]])-1</f>
        <v>7</v>
      </c>
      <c r="R54" t="str">
        <f>LEFT(Table1[[#This Row],[category &amp; sub-category]],Table1[[#This Row],[1st set of text formula]])</f>
        <v>theater</v>
      </c>
      <c r="S54" t="str">
        <f>RIGHT(Table1[[#This Row],[category &amp; sub-category]],LEN(Table1[[#This Row],[category &amp; sub-category]])-SEARCH("/",Table1[[#This Row],[category &amp; sub-category]]))</f>
        <v>plays</v>
      </c>
      <c r="T54" s="10">
        <f>(((Table1[[#This Row],[launched_at]]/60)/60)/24)+DATE(1970,1,1)</f>
        <v>40436.208333333336</v>
      </c>
      <c r="U54" s="10">
        <f>(((Table1[[#This Row],[deadline]]/60)/60)/24)+DATE(1970,1,1)</f>
        <v>40440.208333333336</v>
      </c>
    </row>
    <row r="55" spans="1:2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Table1[[#This Row],[pledged]]/Table1[[#This Row],[goal]]</f>
        <v>1.4040909090909091</v>
      </c>
      <c r="P55" s="6">
        <f>IFERROR(Table1[[#This Row],[pledged]]/Table1[[#This Row],[backers_count]],"N/A")</f>
        <v>59.119617224880386</v>
      </c>
      <c r="Q55">
        <f>SEARCH("/",Table1[[#This Row],[category &amp; sub-category]])-1</f>
        <v>12</v>
      </c>
      <c r="R55" t="str">
        <f>LEFT(Table1[[#This Row],[category &amp; sub-category]],Table1[[#This Row],[1st set of text formula]])</f>
        <v>film &amp; video</v>
      </c>
      <c r="S55" t="str">
        <f>RIGHT(Table1[[#This Row],[category &amp; sub-category]],LEN(Table1[[#This Row],[category &amp; sub-category]])-SEARCH("/",Table1[[#This Row],[category &amp; sub-category]]))</f>
        <v>drama</v>
      </c>
      <c r="T55" s="10">
        <f>(((Table1[[#This Row],[launched_at]]/60)/60)/24)+DATE(1970,1,1)</f>
        <v>41779.208333333336</v>
      </c>
      <c r="U55" s="10">
        <f>(((Table1[[#This Row],[deadline]]/60)/60)/24)+DATE(1970,1,1)</f>
        <v>41818.208333333336</v>
      </c>
    </row>
    <row r="56" spans="1:21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Table1[[#This Row],[pledged]]/Table1[[#This Row],[goal]]</f>
        <v>0.89866666666666661</v>
      </c>
      <c r="P56" s="6">
        <f>IFERROR(Table1[[#This Row],[pledged]]/Table1[[#This Row],[backers_count]],"N/A")</f>
        <v>44.93333333333333</v>
      </c>
      <c r="Q56">
        <f>SEARCH("/",Table1[[#This Row],[category &amp; sub-category]])-1</f>
        <v>10</v>
      </c>
      <c r="R56" t="str">
        <f>LEFT(Table1[[#This Row],[category &amp; sub-category]],Table1[[#This Row],[1st set of text formula]])</f>
        <v>technology</v>
      </c>
      <c r="S56" t="str">
        <f>RIGHT(Table1[[#This Row],[category &amp; sub-category]],LEN(Table1[[#This Row],[category &amp; sub-category]])-SEARCH("/",Table1[[#This Row],[category &amp; sub-category]]))</f>
        <v>wearables</v>
      </c>
      <c r="T56" s="10">
        <f>(((Table1[[#This Row],[launched_at]]/60)/60)/24)+DATE(1970,1,1)</f>
        <v>43170.25</v>
      </c>
      <c r="U56" s="10">
        <f>(((Table1[[#This Row],[deadline]]/60)/60)/24)+DATE(1970,1,1)</f>
        <v>43176.208333333328</v>
      </c>
    </row>
    <row r="57" spans="1:21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Table1[[#This Row],[pledged]]/Table1[[#This Row],[goal]]</f>
        <v>1.7796969696969698</v>
      </c>
      <c r="P57" s="6">
        <f>IFERROR(Table1[[#This Row],[pledged]]/Table1[[#This Row],[backers_count]],"N/A")</f>
        <v>89.664122137404576</v>
      </c>
      <c r="Q57">
        <f>SEARCH("/",Table1[[#This Row],[category &amp; sub-category]])-1</f>
        <v>5</v>
      </c>
      <c r="R57" t="str">
        <f>LEFT(Table1[[#This Row],[category &amp; sub-category]],Table1[[#This Row],[1st set of text formula]])</f>
        <v>music</v>
      </c>
      <c r="S57" t="str">
        <f>RIGHT(Table1[[#This Row],[category &amp; sub-category]],LEN(Table1[[#This Row],[category &amp; sub-category]])-SEARCH("/",Table1[[#This Row],[category &amp; sub-category]]))</f>
        <v>jazz</v>
      </c>
      <c r="T57" s="10">
        <f>(((Table1[[#This Row],[launched_at]]/60)/60)/24)+DATE(1970,1,1)</f>
        <v>43311.208333333328</v>
      </c>
      <c r="U57" s="10">
        <f>(((Table1[[#This Row],[deadline]]/60)/60)/24)+DATE(1970,1,1)</f>
        <v>43316.208333333328</v>
      </c>
    </row>
    <row r="58" spans="1:21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Table1[[#This Row],[pledged]]/Table1[[#This Row],[goal]]</f>
        <v>1.436625</v>
      </c>
      <c r="P58" s="6">
        <f>IFERROR(Table1[[#This Row],[pledged]]/Table1[[#This Row],[backers_count]],"N/A")</f>
        <v>70.079268292682926</v>
      </c>
      <c r="Q58">
        <f>SEARCH("/",Table1[[#This Row],[category &amp; sub-category]])-1</f>
        <v>10</v>
      </c>
      <c r="R58" t="str">
        <f>LEFT(Table1[[#This Row],[category &amp; sub-category]],Table1[[#This Row],[1st set of text formula]])</f>
        <v>technology</v>
      </c>
      <c r="S58" t="str">
        <f>RIGHT(Table1[[#This Row],[category &amp; sub-category]],LEN(Table1[[#This Row],[category &amp; sub-category]])-SEARCH("/",Table1[[#This Row],[category &amp; sub-category]]))</f>
        <v>wearables</v>
      </c>
      <c r="T58" s="10">
        <f>(((Table1[[#This Row],[launched_at]]/60)/60)/24)+DATE(1970,1,1)</f>
        <v>42014.25</v>
      </c>
      <c r="U58" s="10">
        <f>(((Table1[[#This Row],[deadline]]/60)/60)/24)+DATE(1970,1,1)</f>
        <v>42021.25</v>
      </c>
    </row>
    <row r="59" spans="1:2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Table1[[#This Row],[pledged]]/Table1[[#This Row],[goal]]</f>
        <v>2.1527586206896552</v>
      </c>
      <c r="P59" s="6">
        <f>IFERROR(Table1[[#This Row],[pledged]]/Table1[[#This Row],[backers_count]],"N/A")</f>
        <v>31.059701492537314</v>
      </c>
      <c r="Q59">
        <f>SEARCH("/",Table1[[#This Row],[category &amp; sub-category]])-1</f>
        <v>5</v>
      </c>
      <c r="R59" t="str">
        <f>LEFT(Table1[[#This Row],[category &amp; sub-category]],Table1[[#This Row],[1st set of text formula]])</f>
        <v>games</v>
      </c>
      <c r="S59" t="str">
        <f>RIGHT(Table1[[#This Row],[category &amp; sub-category]],LEN(Table1[[#This Row],[category &amp; sub-category]])-SEARCH("/",Table1[[#This Row],[category &amp; sub-category]]))</f>
        <v>video games</v>
      </c>
      <c r="T59" s="10">
        <f>(((Table1[[#This Row],[launched_at]]/60)/60)/24)+DATE(1970,1,1)</f>
        <v>42979.208333333328</v>
      </c>
      <c r="U59" s="10">
        <f>(((Table1[[#This Row],[deadline]]/60)/60)/24)+DATE(1970,1,1)</f>
        <v>42991.208333333328</v>
      </c>
    </row>
    <row r="60" spans="1:2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Table1[[#This Row],[pledged]]/Table1[[#This Row],[goal]]</f>
        <v>2.2711111111111113</v>
      </c>
      <c r="P60" s="6">
        <f>IFERROR(Table1[[#This Row],[pledged]]/Table1[[#This Row],[backers_count]],"N/A")</f>
        <v>29.061611374407583</v>
      </c>
      <c r="Q60">
        <f>SEARCH("/",Table1[[#This Row],[category &amp; sub-category]])-1</f>
        <v>7</v>
      </c>
      <c r="R60" t="str">
        <f>LEFT(Table1[[#This Row],[category &amp; sub-category]],Table1[[#This Row],[1st set of text formula]])</f>
        <v>theater</v>
      </c>
      <c r="S60" t="str">
        <f>RIGHT(Table1[[#This Row],[category &amp; sub-category]],LEN(Table1[[#This Row],[category &amp; sub-category]])-SEARCH("/",Table1[[#This Row],[category &amp; sub-category]]))</f>
        <v>plays</v>
      </c>
      <c r="T60" s="10">
        <f>(((Table1[[#This Row],[launched_at]]/60)/60)/24)+DATE(1970,1,1)</f>
        <v>42268.208333333328</v>
      </c>
      <c r="U60" s="10">
        <f>(((Table1[[#This Row],[deadline]]/60)/60)/24)+DATE(1970,1,1)</f>
        <v>42281.208333333328</v>
      </c>
    </row>
    <row r="61" spans="1:2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Table1[[#This Row],[pledged]]/Table1[[#This Row],[goal]]</f>
        <v>2.7507142857142859</v>
      </c>
      <c r="P61" s="6">
        <f>IFERROR(Table1[[#This Row],[pledged]]/Table1[[#This Row],[backers_count]],"N/A")</f>
        <v>30.0859375</v>
      </c>
      <c r="Q61">
        <f>SEARCH("/",Table1[[#This Row],[category &amp; sub-category]])-1</f>
        <v>7</v>
      </c>
      <c r="R61" t="str">
        <f>LEFT(Table1[[#This Row],[category &amp; sub-category]],Table1[[#This Row],[1st set of text formula]])</f>
        <v>theater</v>
      </c>
      <c r="S61" t="str">
        <f>RIGHT(Table1[[#This Row],[category &amp; sub-category]],LEN(Table1[[#This Row],[category &amp; sub-category]])-SEARCH("/",Table1[[#This Row],[category &amp; sub-category]]))</f>
        <v>plays</v>
      </c>
      <c r="T61" s="10">
        <f>(((Table1[[#This Row],[launched_at]]/60)/60)/24)+DATE(1970,1,1)</f>
        <v>42898.208333333328</v>
      </c>
      <c r="U61" s="10">
        <f>(((Table1[[#This Row],[deadline]]/60)/60)/24)+DATE(1970,1,1)</f>
        <v>42913.208333333328</v>
      </c>
    </row>
    <row r="62" spans="1:2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Table1[[#This Row],[pledged]]/Table1[[#This Row],[goal]]</f>
        <v>1.4437048832271762</v>
      </c>
      <c r="P62" s="6">
        <f>IFERROR(Table1[[#This Row],[pledged]]/Table1[[#This Row],[backers_count]],"N/A")</f>
        <v>84.998125000000002</v>
      </c>
      <c r="Q62">
        <f>SEARCH("/",Table1[[#This Row],[category &amp; sub-category]])-1</f>
        <v>7</v>
      </c>
      <c r="R62" t="str">
        <f>LEFT(Table1[[#This Row],[category &amp; sub-category]],Table1[[#This Row],[1st set of text formula]])</f>
        <v>theater</v>
      </c>
      <c r="S62" t="str">
        <f>RIGHT(Table1[[#This Row],[category &amp; sub-category]],LEN(Table1[[#This Row],[category &amp; sub-category]])-SEARCH("/",Table1[[#This Row],[category &amp; sub-category]]))</f>
        <v>plays</v>
      </c>
      <c r="T62" s="10">
        <f>(((Table1[[#This Row],[launched_at]]/60)/60)/24)+DATE(1970,1,1)</f>
        <v>41107.208333333336</v>
      </c>
      <c r="U62" s="10">
        <f>(((Table1[[#This Row],[deadline]]/60)/60)/24)+DATE(1970,1,1)</f>
        <v>41110.208333333336</v>
      </c>
    </row>
    <row r="63" spans="1:21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Table1[[#This Row],[pledged]]/Table1[[#This Row],[goal]]</f>
        <v>0.92745983935742971</v>
      </c>
      <c r="P63" s="6">
        <f>IFERROR(Table1[[#This Row],[pledged]]/Table1[[#This Row],[backers_count]],"N/A")</f>
        <v>82.001775410563695</v>
      </c>
      <c r="Q63">
        <f>SEARCH("/",Table1[[#This Row],[category &amp; sub-category]])-1</f>
        <v>7</v>
      </c>
      <c r="R63" t="str">
        <f>LEFT(Table1[[#This Row],[category &amp; sub-category]],Table1[[#This Row],[1st set of text formula]])</f>
        <v>theater</v>
      </c>
      <c r="S63" t="str">
        <f>RIGHT(Table1[[#This Row],[category &amp; sub-category]],LEN(Table1[[#This Row],[category &amp; sub-category]])-SEARCH("/",Table1[[#This Row],[category &amp; sub-category]]))</f>
        <v>plays</v>
      </c>
      <c r="T63" s="10">
        <f>(((Table1[[#This Row],[launched_at]]/60)/60)/24)+DATE(1970,1,1)</f>
        <v>40595.25</v>
      </c>
      <c r="U63" s="10">
        <f>(((Table1[[#This Row],[deadline]]/60)/60)/24)+DATE(1970,1,1)</f>
        <v>40635.208333333336</v>
      </c>
    </row>
    <row r="64" spans="1:2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Table1[[#This Row],[pledged]]/Table1[[#This Row],[goal]]</f>
        <v>7.226</v>
      </c>
      <c r="P64" s="6">
        <f>IFERROR(Table1[[#This Row],[pledged]]/Table1[[#This Row],[backers_count]],"N/A")</f>
        <v>58.040160642570278</v>
      </c>
      <c r="Q64">
        <f>SEARCH("/",Table1[[#This Row],[category &amp; sub-category]])-1</f>
        <v>10</v>
      </c>
      <c r="R64" t="str">
        <f>LEFT(Table1[[#This Row],[category &amp; sub-category]],Table1[[#This Row],[1st set of text formula]])</f>
        <v>technology</v>
      </c>
      <c r="S64" t="str">
        <f>RIGHT(Table1[[#This Row],[category &amp; sub-category]],LEN(Table1[[#This Row],[category &amp; sub-category]])-SEARCH("/",Table1[[#This Row],[category &amp; sub-category]]))</f>
        <v>web</v>
      </c>
      <c r="T64" s="10">
        <f>(((Table1[[#This Row],[launched_at]]/60)/60)/24)+DATE(1970,1,1)</f>
        <v>42160.208333333328</v>
      </c>
      <c r="U64" s="10">
        <f>(((Table1[[#This Row],[deadline]]/60)/60)/24)+DATE(1970,1,1)</f>
        <v>42161.208333333328</v>
      </c>
    </row>
    <row r="65" spans="1:2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Table1[[#This Row],[pledged]]/Table1[[#This Row],[goal]]</f>
        <v>0.11851063829787234</v>
      </c>
      <c r="P65" s="6">
        <f>IFERROR(Table1[[#This Row],[pledged]]/Table1[[#This Row],[backers_count]],"N/A")</f>
        <v>111.4</v>
      </c>
      <c r="Q65">
        <f>SEARCH("/",Table1[[#This Row],[category &amp; sub-category]])-1</f>
        <v>7</v>
      </c>
      <c r="R65" t="str">
        <f>LEFT(Table1[[#This Row],[category &amp; sub-category]],Table1[[#This Row],[1st set of text formula]])</f>
        <v>theater</v>
      </c>
      <c r="S65" t="str">
        <f>RIGHT(Table1[[#This Row],[category &amp; sub-category]],LEN(Table1[[#This Row],[category &amp; sub-category]])-SEARCH("/",Table1[[#This Row],[category &amp; sub-category]]))</f>
        <v>plays</v>
      </c>
      <c r="T65" s="10">
        <f>(((Table1[[#This Row],[launched_at]]/60)/60)/24)+DATE(1970,1,1)</f>
        <v>42853.208333333328</v>
      </c>
      <c r="U65" s="10">
        <f>(((Table1[[#This Row],[deadline]]/60)/60)/24)+DATE(1970,1,1)</f>
        <v>42859.208333333328</v>
      </c>
    </row>
    <row r="66" spans="1:2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Table1[[#This Row],[pledged]]/Table1[[#This Row],[goal]]</f>
        <v>0.97642857142857142</v>
      </c>
      <c r="P66" s="6">
        <f>IFERROR(Table1[[#This Row],[pledged]]/Table1[[#This Row],[backers_count]],"N/A")</f>
        <v>71.94736842105263</v>
      </c>
      <c r="Q66">
        <f>SEARCH("/",Table1[[#This Row],[category &amp; sub-category]])-1</f>
        <v>10</v>
      </c>
      <c r="R66" t="str">
        <f>LEFT(Table1[[#This Row],[category &amp; sub-category]],Table1[[#This Row],[1st set of text formula]])</f>
        <v>technology</v>
      </c>
      <c r="S66" t="str">
        <f>RIGHT(Table1[[#This Row],[category &amp; sub-category]],LEN(Table1[[#This Row],[category &amp; sub-category]])-SEARCH("/",Table1[[#This Row],[category &amp; sub-category]]))</f>
        <v>web</v>
      </c>
      <c r="T66" s="10">
        <f>(((Table1[[#This Row],[launched_at]]/60)/60)/24)+DATE(1970,1,1)</f>
        <v>43283.208333333328</v>
      </c>
      <c r="U66" s="10">
        <f>(((Table1[[#This Row],[deadline]]/60)/60)/24)+DATE(1970,1,1)</f>
        <v>43298.208333333328</v>
      </c>
    </row>
    <row r="67" spans="1:2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Table1[[#This Row],[pledged]]/Table1[[#This Row],[goal]]</f>
        <v>2.3614754098360655</v>
      </c>
      <c r="P67" s="6">
        <f>IFERROR(Table1[[#This Row],[pledged]]/Table1[[#This Row],[backers_count]],"N/A")</f>
        <v>61.038135593220339</v>
      </c>
      <c r="Q67">
        <f>SEARCH("/",Table1[[#This Row],[category &amp; sub-category]])-1</f>
        <v>7</v>
      </c>
      <c r="R67" t="str">
        <f>LEFT(Table1[[#This Row],[category &amp; sub-category]],Table1[[#This Row],[1st set of text formula]])</f>
        <v>theater</v>
      </c>
      <c r="S67" t="str">
        <f>RIGHT(Table1[[#This Row],[category &amp; sub-category]],LEN(Table1[[#This Row],[category &amp; sub-category]])-SEARCH("/",Table1[[#This Row],[category &amp; sub-category]]))</f>
        <v>plays</v>
      </c>
      <c r="T67" s="10">
        <f>(((Table1[[#This Row],[launched_at]]/60)/60)/24)+DATE(1970,1,1)</f>
        <v>40570.25</v>
      </c>
      <c r="U67" s="10">
        <f>(((Table1[[#This Row],[deadline]]/60)/60)/24)+DATE(1970,1,1)</f>
        <v>40577.25</v>
      </c>
    </row>
    <row r="68" spans="1:2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Table1[[#This Row],[pledged]]/Table1[[#This Row],[goal]]</f>
        <v>0.45068965517241377</v>
      </c>
      <c r="P68" s="6">
        <f>IFERROR(Table1[[#This Row],[pledged]]/Table1[[#This Row],[backers_count]],"N/A")</f>
        <v>108.91666666666667</v>
      </c>
      <c r="Q68">
        <f>SEARCH("/",Table1[[#This Row],[category &amp; sub-category]])-1</f>
        <v>7</v>
      </c>
      <c r="R68" t="str">
        <f>LEFT(Table1[[#This Row],[category &amp; sub-category]],Table1[[#This Row],[1st set of text formula]])</f>
        <v>theater</v>
      </c>
      <c r="S68" t="str">
        <f>RIGHT(Table1[[#This Row],[category &amp; sub-category]],LEN(Table1[[#This Row],[category &amp; sub-category]])-SEARCH("/",Table1[[#This Row],[category &amp; sub-category]]))</f>
        <v>plays</v>
      </c>
      <c r="T68" s="10">
        <f>(((Table1[[#This Row],[launched_at]]/60)/60)/24)+DATE(1970,1,1)</f>
        <v>42102.208333333328</v>
      </c>
      <c r="U68" s="10">
        <f>(((Table1[[#This Row],[deadline]]/60)/60)/24)+DATE(1970,1,1)</f>
        <v>42107.208333333328</v>
      </c>
    </row>
    <row r="69" spans="1:21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Table1[[#This Row],[pledged]]/Table1[[#This Row],[goal]]</f>
        <v>1.6238567493112948</v>
      </c>
      <c r="P69" s="6">
        <f>IFERROR(Table1[[#This Row],[pledged]]/Table1[[#This Row],[backers_count]],"N/A")</f>
        <v>29.001722017220171</v>
      </c>
      <c r="Q69">
        <f>SEARCH("/",Table1[[#This Row],[category &amp; sub-category]])-1</f>
        <v>10</v>
      </c>
      <c r="R69" t="str">
        <f>LEFT(Table1[[#This Row],[category &amp; sub-category]],Table1[[#This Row],[1st set of text formula]])</f>
        <v>technology</v>
      </c>
      <c r="S69" t="str">
        <f>RIGHT(Table1[[#This Row],[category &amp; sub-category]],LEN(Table1[[#This Row],[category &amp; sub-category]])-SEARCH("/",Table1[[#This Row],[category &amp; sub-category]]))</f>
        <v>wearables</v>
      </c>
      <c r="T69" s="10">
        <f>(((Table1[[#This Row],[launched_at]]/60)/60)/24)+DATE(1970,1,1)</f>
        <v>40203.25</v>
      </c>
      <c r="U69" s="10">
        <f>(((Table1[[#This Row],[deadline]]/60)/60)/24)+DATE(1970,1,1)</f>
        <v>40208.25</v>
      </c>
    </row>
    <row r="70" spans="1:2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Table1[[#This Row],[pledged]]/Table1[[#This Row],[goal]]</f>
        <v>2.5452631578947367</v>
      </c>
      <c r="P70" s="6">
        <f>IFERROR(Table1[[#This Row],[pledged]]/Table1[[#This Row],[backers_count]],"N/A")</f>
        <v>58.975609756097562</v>
      </c>
      <c r="Q70">
        <f>SEARCH("/",Table1[[#This Row],[category &amp; sub-category]])-1</f>
        <v>7</v>
      </c>
      <c r="R70" t="str">
        <f>LEFT(Table1[[#This Row],[category &amp; sub-category]],Table1[[#This Row],[1st set of text formula]])</f>
        <v>theater</v>
      </c>
      <c r="S70" t="str">
        <f>RIGHT(Table1[[#This Row],[category &amp; sub-category]],LEN(Table1[[#This Row],[category &amp; sub-category]])-SEARCH("/",Table1[[#This Row],[category &amp; sub-category]]))</f>
        <v>plays</v>
      </c>
      <c r="T70" s="10">
        <f>(((Table1[[#This Row],[launched_at]]/60)/60)/24)+DATE(1970,1,1)</f>
        <v>42943.208333333328</v>
      </c>
      <c r="U70" s="10">
        <f>(((Table1[[#This Row],[deadline]]/60)/60)/24)+DATE(1970,1,1)</f>
        <v>42990.208333333328</v>
      </c>
    </row>
    <row r="71" spans="1:2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Table1[[#This Row],[pledged]]/Table1[[#This Row],[goal]]</f>
        <v>0.24063291139240506</v>
      </c>
      <c r="P71" s="6">
        <f>IFERROR(Table1[[#This Row],[pledged]]/Table1[[#This Row],[backers_count]],"N/A")</f>
        <v>111.82352941176471</v>
      </c>
      <c r="Q71">
        <f>SEARCH("/",Table1[[#This Row],[category &amp; sub-category]])-1</f>
        <v>7</v>
      </c>
      <c r="R71" t="str">
        <f>LEFT(Table1[[#This Row],[category &amp; sub-category]],Table1[[#This Row],[1st set of text formula]])</f>
        <v>theater</v>
      </c>
      <c r="S71" t="str">
        <f>RIGHT(Table1[[#This Row],[category &amp; sub-category]],LEN(Table1[[#This Row],[category &amp; sub-category]])-SEARCH("/",Table1[[#This Row],[category &amp; sub-category]]))</f>
        <v>plays</v>
      </c>
      <c r="T71" s="10">
        <f>(((Table1[[#This Row],[launched_at]]/60)/60)/24)+DATE(1970,1,1)</f>
        <v>40531.25</v>
      </c>
      <c r="U71" s="10">
        <f>(((Table1[[#This Row],[deadline]]/60)/60)/24)+DATE(1970,1,1)</f>
        <v>40565.25</v>
      </c>
    </row>
    <row r="72" spans="1:2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Table1[[#This Row],[pledged]]/Table1[[#This Row],[goal]]</f>
        <v>1.2374140625000001</v>
      </c>
      <c r="P72" s="6">
        <f>IFERROR(Table1[[#This Row],[pledged]]/Table1[[#This Row],[backers_count]],"N/A")</f>
        <v>63.995555555555555</v>
      </c>
      <c r="Q72">
        <f>SEARCH("/",Table1[[#This Row],[category &amp; sub-category]])-1</f>
        <v>7</v>
      </c>
      <c r="R72" t="str">
        <f>LEFT(Table1[[#This Row],[category &amp; sub-category]],Table1[[#This Row],[1st set of text formula]])</f>
        <v>theater</v>
      </c>
      <c r="S72" t="str">
        <f>RIGHT(Table1[[#This Row],[category &amp; sub-category]],LEN(Table1[[#This Row],[category &amp; sub-category]])-SEARCH("/",Table1[[#This Row],[category &amp; sub-category]]))</f>
        <v>plays</v>
      </c>
      <c r="T72" s="10">
        <f>(((Table1[[#This Row],[launched_at]]/60)/60)/24)+DATE(1970,1,1)</f>
        <v>40484.208333333336</v>
      </c>
      <c r="U72" s="10">
        <f>(((Table1[[#This Row],[deadline]]/60)/60)/24)+DATE(1970,1,1)</f>
        <v>40533.25</v>
      </c>
    </row>
    <row r="73" spans="1:21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Table1[[#This Row],[pledged]]/Table1[[#This Row],[goal]]</f>
        <v>1.0806666666666667</v>
      </c>
      <c r="P73" s="6">
        <f>IFERROR(Table1[[#This Row],[pledged]]/Table1[[#This Row],[backers_count]],"N/A")</f>
        <v>85.315789473684205</v>
      </c>
      <c r="Q73">
        <f>SEARCH("/",Table1[[#This Row],[category &amp; sub-category]])-1</f>
        <v>7</v>
      </c>
      <c r="R73" t="str">
        <f>LEFT(Table1[[#This Row],[category &amp; sub-category]],Table1[[#This Row],[1st set of text formula]])</f>
        <v>theater</v>
      </c>
      <c r="S73" t="str">
        <f>RIGHT(Table1[[#This Row],[category &amp; sub-category]],LEN(Table1[[#This Row],[category &amp; sub-category]])-SEARCH("/",Table1[[#This Row],[category &amp; sub-category]]))</f>
        <v>plays</v>
      </c>
      <c r="T73" s="10">
        <f>(((Table1[[#This Row],[launched_at]]/60)/60)/24)+DATE(1970,1,1)</f>
        <v>43799.25</v>
      </c>
      <c r="U73" s="10">
        <f>(((Table1[[#This Row],[deadline]]/60)/60)/24)+DATE(1970,1,1)</f>
        <v>43803.25</v>
      </c>
    </row>
    <row r="74" spans="1:2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Table1[[#This Row],[pledged]]/Table1[[#This Row],[goal]]</f>
        <v>6.7033333333333331</v>
      </c>
      <c r="P74" s="6">
        <f>IFERROR(Table1[[#This Row],[pledged]]/Table1[[#This Row],[backers_count]],"N/A")</f>
        <v>74.481481481481481</v>
      </c>
      <c r="Q74">
        <f>SEARCH("/",Table1[[#This Row],[category &amp; sub-category]])-1</f>
        <v>12</v>
      </c>
      <c r="R74" t="str">
        <f>LEFT(Table1[[#This Row],[category &amp; sub-category]],Table1[[#This Row],[1st set of text formula]])</f>
        <v>film &amp; video</v>
      </c>
      <c r="S74" t="str">
        <f>RIGHT(Table1[[#This Row],[category &amp; sub-category]],LEN(Table1[[#This Row],[category &amp; sub-category]])-SEARCH("/",Table1[[#This Row],[category &amp; sub-category]]))</f>
        <v>animation</v>
      </c>
      <c r="T74" s="10">
        <f>(((Table1[[#This Row],[launched_at]]/60)/60)/24)+DATE(1970,1,1)</f>
        <v>42186.208333333328</v>
      </c>
      <c r="U74" s="10">
        <f>(((Table1[[#This Row],[deadline]]/60)/60)/24)+DATE(1970,1,1)</f>
        <v>42222.208333333328</v>
      </c>
    </row>
    <row r="75" spans="1:2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Table1[[#This Row],[pledged]]/Table1[[#This Row],[goal]]</f>
        <v>6.609285714285714</v>
      </c>
      <c r="P75" s="6">
        <f>IFERROR(Table1[[#This Row],[pledged]]/Table1[[#This Row],[backers_count]],"N/A")</f>
        <v>105.14772727272727</v>
      </c>
      <c r="Q75">
        <f>SEARCH("/",Table1[[#This Row],[category &amp; sub-category]])-1</f>
        <v>5</v>
      </c>
      <c r="R75" t="str">
        <f>LEFT(Table1[[#This Row],[category &amp; sub-category]],Table1[[#This Row],[1st set of text formula]])</f>
        <v>music</v>
      </c>
      <c r="S75" t="str">
        <f>RIGHT(Table1[[#This Row],[category &amp; sub-category]],LEN(Table1[[#This Row],[category &amp; sub-category]])-SEARCH("/",Table1[[#This Row],[category &amp; sub-category]]))</f>
        <v>jazz</v>
      </c>
      <c r="T75" s="10">
        <f>(((Table1[[#This Row],[launched_at]]/60)/60)/24)+DATE(1970,1,1)</f>
        <v>42701.25</v>
      </c>
      <c r="U75" s="10">
        <f>(((Table1[[#This Row],[deadline]]/60)/60)/24)+DATE(1970,1,1)</f>
        <v>42704.25</v>
      </c>
    </row>
    <row r="76" spans="1:2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Table1[[#This Row],[pledged]]/Table1[[#This Row],[goal]]</f>
        <v>1.2246153846153847</v>
      </c>
      <c r="P76" s="6">
        <f>IFERROR(Table1[[#This Row],[pledged]]/Table1[[#This Row],[backers_count]],"N/A")</f>
        <v>56.188235294117646</v>
      </c>
      <c r="Q76">
        <f>SEARCH("/",Table1[[#This Row],[category &amp; sub-category]])-1</f>
        <v>5</v>
      </c>
      <c r="R76" t="str">
        <f>LEFT(Table1[[#This Row],[category &amp; sub-category]],Table1[[#This Row],[1st set of text formula]])</f>
        <v>music</v>
      </c>
      <c r="S76" t="str">
        <f>RIGHT(Table1[[#This Row],[category &amp; sub-category]],LEN(Table1[[#This Row],[category &amp; sub-category]])-SEARCH("/",Table1[[#This Row],[category &amp; sub-category]]))</f>
        <v>metal</v>
      </c>
      <c r="T76" s="10">
        <f>(((Table1[[#This Row],[launched_at]]/60)/60)/24)+DATE(1970,1,1)</f>
        <v>42456.208333333328</v>
      </c>
      <c r="U76" s="10">
        <f>(((Table1[[#This Row],[deadline]]/60)/60)/24)+DATE(1970,1,1)</f>
        <v>42457.208333333328</v>
      </c>
    </row>
    <row r="77" spans="1:2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Table1[[#This Row],[pledged]]/Table1[[#This Row],[goal]]</f>
        <v>1.5057731958762886</v>
      </c>
      <c r="P77" s="6">
        <f>IFERROR(Table1[[#This Row],[pledged]]/Table1[[#This Row],[backers_count]],"N/A")</f>
        <v>85.917647058823533</v>
      </c>
      <c r="Q77">
        <f>SEARCH("/",Table1[[#This Row],[category &amp; sub-category]])-1</f>
        <v>11</v>
      </c>
      <c r="R77" t="str">
        <f>LEFT(Table1[[#This Row],[category &amp; sub-category]],Table1[[#This Row],[1st set of text formula]])</f>
        <v>photography</v>
      </c>
      <c r="S77" t="str">
        <f>RIGHT(Table1[[#This Row],[category &amp; sub-category]],LEN(Table1[[#This Row],[category &amp; sub-category]])-SEARCH("/",Table1[[#This Row],[category &amp; sub-category]]))</f>
        <v>photography books</v>
      </c>
      <c r="T77" s="10">
        <f>(((Table1[[#This Row],[launched_at]]/60)/60)/24)+DATE(1970,1,1)</f>
        <v>43296.208333333328</v>
      </c>
      <c r="U77" s="10">
        <f>(((Table1[[#This Row],[deadline]]/60)/60)/24)+DATE(1970,1,1)</f>
        <v>43304.208333333328</v>
      </c>
    </row>
    <row r="78" spans="1:2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Table1[[#This Row],[pledged]]/Table1[[#This Row],[goal]]</f>
        <v>0.78106590724165992</v>
      </c>
      <c r="P78" s="6">
        <f>IFERROR(Table1[[#This Row],[pledged]]/Table1[[#This Row],[backers_count]],"N/A")</f>
        <v>57.00296912114014</v>
      </c>
      <c r="Q78">
        <f>SEARCH("/",Table1[[#This Row],[category &amp; sub-category]])-1</f>
        <v>7</v>
      </c>
      <c r="R78" t="str">
        <f>LEFT(Table1[[#This Row],[category &amp; sub-category]],Table1[[#This Row],[1st set of text formula]])</f>
        <v>theater</v>
      </c>
      <c r="S78" t="str">
        <f>RIGHT(Table1[[#This Row],[category &amp; sub-category]],LEN(Table1[[#This Row],[category &amp; sub-category]])-SEARCH("/",Table1[[#This Row],[category &amp; sub-category]]))</f>
        <v>plays</v>
      </c>
      <c r="T78" s="10">
        <f>(((Table1[[#This Row],[launched_at]]/60)/60)/24)+DATE(1970,1,1)</f>
        <v>42027.25</v>
      </c>
      <c r="U78" s="10">
        <f>(((Table1[[#This Row],[deadline]]/60)/60)/24)+DATE(1970,1,1)</f>
        <v>42076.208333333328</v>
      </c>
    </row>
    <row r="79" spans="1:2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Table1[[#This Row],[pledged]]/Table1[[#This Row],[goal]]</f>
        <v>0.46947368421052632</v>
      </c>
      <c r="P79" s="6">
        <f>IFERROR(Table1[[#This Row],[pledged]]/Table1[[#This Row],[backers_count]],"N/A")</f>
        <v>79.642857142857139</v>
      </c>
      <c r="Q79">
        <f>SEARCH("/",Table1[[#This Row],[category &amp; sub-category]])-1</f>
        <v>12</v>
      </c>
      <c r="R79" t="str">
        <f>LEFT(Table1[[#This Row],[category &amp; sub-category]],Table1[[#This Row],[1st set of text formula]])</f>
        <v>film &amp; video</v>
      </c>
      <c r="S79" t="str">
        <f>RIGHT(Table1[[#This Row],[category &amp; sub-category]],LEN(Table1[[#This Row],[category &amp; sub-category]])-SEARCH("/",Table1[[#This Row],[category &amp; sub-category]]))</f>
        <v>animation</v>
      </c>
      <c r="T79" s="10">
        <f>(((Table1[[#This Row],[launched_at]]/60)/60)/24)+DATE(1970,1,1)</f>
        <v>40448.208333333336</v>
      </c>
      <c r="U79" s="10">
        <f>(((Table1[[#This Row],[deadline]]/60)/60)/24)+DATE(1970,1,1)</f>
        <v>40462.208333333336</v>
      </c>
    </row>
    <row r="80" spans="1:2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Table1[[#This Row],[pledged]]/Table1[[#This Row],[goal]]</f>
        <v>3.008</v>
      </c>
      <c r="P80" s="6">
        <f>IFERROR(Table1[[#This Row],[pledged]]/Table1[[#This Row],[backers_count]],"N/A")</f>
        <v>41.018181818181816</v>
      </c>
      <c r="Q80">
        <f>SEARCH("/",Table1[[#This Row],[category &amp; sub-category]])-1</f>
        <v>10</v>
      </c>
      <c r="R80" t="str">
        <f>LEFT(Table1[[#This Row],[category &amp; sub-category]],Table1[[#This Row],[1st set of text formula]])</f>
        <v>publishing</v>
      </c>
      <c r="S80" t="str">
        <f>RIGHT(Table1[[#This Row],[category &amp; sub-category]],LEN(Table1[[#This Row],[category &amp; sub-category]])-SEARCH("/",Table1[[#This Row],[category &amp; sub-category]]))</f>
        <v>translations</v>
      </c>
      <c r="T80" s="10">
        <f>(((Table1[[#This Row],[launched_at]]/60)/60)/24)+DATE(1970,1,1)</f>
        <v>43206.208333333328</v>
      </c>
      <c r="U80" s="10">
        <f>(((Table1[[#This Row],[deadline]]/60)/60)/24)+DATE(1970,1,1)</f>
        <v>43207.208333333328</v>
      </c>
    </row>
    <row r="81" spans="1:2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Table1[[#This Row],[pledged]]/Table1[[#This Row],[goal]]</f>
        <v>0.6959861591695502</v>
      </c>
      <c r="P81" s="6">
        <f>IFERROR(Table1[[#This Row],[pledged]]/Table1[[#This Row],[backers_count]],"N/A")</f>
        <v>48.004773269689736</v>
      </c>
      <c r="Q81">
        <f>SEARCH("/",Table1[[#This Row],[category &amp; sub-category]])-1</f>
        <v>7</v>
      </c>
      <c r="R81" t="str">
        <f>LEFT(Table1[[#This Row],[category &amp; sub-category]],Table1[[#This Row],[1st set of text formula]])</f>
        <v>theater</v>
      </c>
      <c r="S81" t="str">
        <f>RIGHT(Table1[[#This Row],[category &amp; sub-category]],LEN(Table1[[#This Row],[category &amp; sub-category]])-SEARCH("/",Table1[[#This Row],[category &amp; sub-category]]))</f>
        <v>plays</v>
      </c>
      <c r="T81" s="10">
        <f>(((Table1[[#This Row],[launched_at]]/60)/60)/24)+DATE(1970,1,1)</f>
        <v>43267.208333333328</v>
      </c>
      <c r="U81" s="10">
        <f>(((Table1[[#This Row],[deadline]]/60)/60)/24)+DATE(1970,1,1)</f>
        <v>43272.208333333328</v>
      </c>
    </row>
    <row r="82" spans="1:2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Table1[[#This Row],[pledged]]/Table1[[#This Row],[goal]]</f>
        <v>6.374545454545455</v>
      </c>
      <c r="P82" s="6">
        <f>IFERROR(Table1[[#This Row],[pledged]]/Table1[[#This Row],[backers_count]],"N/A")</f>
        <v>55.212598425196852</v>
      </c>
      <c r="Q82">
        <f>SEARCH("/",Table1[[#This Row],[category &amp; sub-category]])-1</f>
        <v>5</v>
      </c>
      <c r="R82" t="str">
        <f>LEFT(Table1[[#This Row],[category &amp; sub-category]],Table1[[#This Row],[1st set of text formula]])</f>
        <v>games</v>
      </c>
      <c r="S82" t="str">
        <f>RIGHT(Table1[[#This Row],[category &amp; sub-category]],LEN(Table1[[#This Row],[category &amp; sub-category]])-SEARCH("/",Table1[[#This Row],[category &amp; sub-category]]))</f>
        <v>video games</v>
      </c>
      <c r="T82" s="10">
        <f>(((Table1[[#This Row],[launched_at]]/60)/60)/24)+DATE(1970,1,1)</f>
        <v>42976.208333333328</v>
      </c>
      <c r="U82" s="10">
        <f>(((Table1[[#This Row],[deadline]]/60)/60)/24)+DATE(1970,1,1)</f>
        <v>43006.208333333328</v>
      </c>
    </row>
    <row r="83" spans="1:2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Table1[[#This Row],[pledged]]/Table1[[#This Row],[goal]]</f>
        <v>2.253392857142857</v>
      </c>
      <c r="P83" s="6">
        <f>IFERROR(Table1[[#This Row],[pledged]]/Table1[[#This Row],[backers_count]],"N/A")</f>
        <v>92.109489051094897</v>
      </c>
      <c r="Q83">
        <f>SEARCH("/",Table1[[#This Row],[category &amp; sub-category]])-1</f>
        <v>5</v>
      </c>
      <c r="R83" t="str">
        <f>LEFT(Table1[[#This Row],[category &amp; sub-category]],Table1[[#This Row],[1st set of text formula]])</f>
        <v>music</v>
      </c>
      <c r="S83" t="str">
        <f>RIGHT(Table1[[#This Row],[category &amp; sub-category]],LEN(Table1[[#This Row],[category &amp; sub-category]])-SEARCH("/",Table1[[#This Row],[category &amp; sub-category]]))</f>
        <v>rock</v>
      </c>
      <c r="T83" s="10">
        <f>(((Table1[[#This Row],[launched_at]]/60)/60)/24)+DATE(1970,1,1)</f>
        <v>43062.25</v>
      </c>
      <c r="U83" s="10">
        <f>(((Table1[[#This Row],[deadline]]/60)/60)/24)+DATE(1970,1,1)</f>
        <v>43087.25</v>
      </c>
    </row>
    <row r="84" spans="1:2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Table1[[#This Row],[pledged]]/Table1[[#This Row],[goal]]</f>
        <v>14.973000000000001</v>
      </c>
      <c r="P84" s="6">
        <f>IFERROR(Table1[[#This Row],[pledged]]/Table1[[#This Row],[backers_count]],"N/A")</f>
        <v>83.183333333333337</v>
      </c>
      <c r="Q84">
        <f>SEARCH("/",Table1[[#This Row],[category &amp; sub-category]])-1</f>
        <v>5</v>
      </c>
      <c r="R84" t="str">
        <f>LEFT(Table1[[#This Row],[category &amp; sub-category]],Table1[[#This Row],[1st set of text formula]])</f>
        <v>games</v>
      </c>
      <c r="S84" t="str">
        <f>RIGHT(Table1[[#This Row],[category &amp; sub-category]],LEN(Table1[[#This Row],[category &amp; sub-category]])-SEARCH("/",Table1[[#This Row],[category &amp; sub-category]]))</f>
        <v>video games</v>
      </c>
      <c r="T84" s="10">
        <f>(((Table1[[#This Row],[launched_at]]/60)/60)/24)+DATE(1970,1,1)</f>
        <v>43482.25</v>
      </c>
      <c r="U84" s="10">
        <f>(((Table1[[#This Row],[deadline]]/60)/60)/24)+DATE(1970,1,1)</f>
        <v>43489.25</v>
      </c>
    </row>
    <row r="85" spans="1:2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Table1[[#This Row],[pledged]]/Table1[[#This Row],[goal]]</f>
        <v>0.37590225563909774</v>
      </c>
      <c r="P85" s="6">
        <f>IFERROR(Table1[[#This Row],[pledged]]/Table1[[#This Row],[backers_count]],"N/A")</f>
        <v>39.996000000000002</v>
      </c>
      <c r="Q85">
        <f>SEARCH("/",Table1[[#This Row],[category &amp; sub-category]])-1</f>
        <v>5</v>
      </c>
      <c r="R85" t="str">
        <f>LEFT(Table1[[#This Row],[category &amp; sub-category]],Table1[[#This Row],[1st set of text formula]])</f>
        <v>music</v>
      </c>
      <c r="S85" t="str">
        <f>RIGHT(Table1[[#This Row],[category &amp; sub-category]],LEN(Table1[[#This Row],[category &amp; sub-category]])-SEARCH("/",Table1[[#This Row],[category &amp; sub-category]]))</f>
        <v>electric music</v>
      </c>
      <c r="T85" s="10">
        <f>(((Table1[[#This Row],[launched_at]]/60)/60)/24)+DATE(1970,1,1)</f>
        <v>42579.208333333328</v>
      </c>
      <c r="U85" s="10">
        <f>(((Table1[[#This Row],[deadline]]/60)/60)/24)+DATE(1970,1,1)</f>
        <v>42601.208333333328</v>
      </c>
    </row>
    <row r="86" spans="1:2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Table1[[#This Row],[pledged]]/Table1[[#This Row],[goal]]</f>
        <v>1.3236942675159236</v>
      </c>
      <c r="P86" s="6">
        <f>IFERROR(Table1[[#This Row],[pledged]]/Table1[[#This Row],[backers_count]],"N/A")</f>
        <v>111.1336898395722</v>
      </c>
      <c r="Q86">
        <f>SEARCH("/",Table1[[#This Row],[category &amp; sub-category]])-1</f>
        <v>10</v>
      </c>
      <c r="R86" t="str">
        <f>LEFT(Table1[[#This Row],[category &amp; sub-category]],Table1[[#This Row],[1st set of text formula]])</f>
        <v>technology</v>
      </c>
      <c r="S86" t="str">
        <f>RIGHT(Table1[[#This Row],[category &amp; sub-category]],LEN(Table1[[#This Row],[category &amp; sub-category]])-SEARCH("/",Table1[[#This Row],[category &amp; sub-category]]))</f>
        <v>wearables</v>
      </c>
      <c r="T86" s="10">
        <f>(((Table1[[#This Row],[launched_at]]/60)/60)/24)+DATE(1970,1,1)</f>
        <v>41118.208333333336</v>
      </c>
      <c r="U86" s="10">
        <f>(((Table1[[#This Row],[deadline]]/60)/60)/24)+DATE(1970,1,1)</f>
        <v>41128.208333333336</v>
      </c>
    </row>
    <row r="87" spans="1:2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Table1[[#This Row],[pledged]]/Table1[[#This Row],[goal]]</f>
        <v>1.3122448979591836</v>
      </c>
      <c r="P87" s="6">
        <f>IFERROR(Table1[[#This Row],[pledged]]/Table1[[#This Row],[backers_count]],"N/A")</f>
        <v>90.563380281690144</v>
      </c>
      <c r="Q87">
        <f>SEARCH("/",Table1[[#This Row],[category &amp; sub-category]])-1</f>
        <v>5</v>
      </c>
      <c r="R87" t="str">
        <f>LEFT(Table1[[#This Row],[category &amp; sub-category]],Table1[[#This Row],[1st set of text formula]])</f>
        <v>music</v>
      </c>
      <c r="S87" t="str">
        <f>RIGHT(Table1[[#This Row],[category &amp; sub-category]],LEN(Table1[[#This Row],[category &amp; sub-category]])-SEARCH("/",Table1[[#This Row],[category &amp; sub-category]]))</f>
        <v>indie rock</v>
      </c>
      <c r="T87" s="10">
        <f>(((Table1[[#This Row],[launched_at]]/60)/60)/24)+DATE(1970,1,1)</f>
        <v>40797.208333333336</v>
      </c>
      <c r="U87" s="10">
        <f>(((Table1[[#This Row],[deadline]]/60)/60)/24)+DATE(1970,1,1)</f>
        <v>40805.208333333336</v>
      </c>
    </row>
    <row r="88" spans="1:2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Table1[[#This Row],[pledged]]/Table1[[#This Row],[goal]]</f>
        <v>1.6763513513513513</v>
      </c>
      <c r="P88" s="6">
        <f>IFERROR(Table1[[#This Row],[pledged]]/Table1[[#This Row],[backers_count]],"N/A")</f>
        <v>61.108374384236456</v>
      </c>
      <c r="Q88">
        <f>SEARCH("/",Table1[[#This Row],[category &amp; sub-category]])-1</f>
        <v>7</v>
      </c>
      <c r="R88" t="str">
        <f>LEFT(Table1[[#This Row],[category &amp; sub-category]],Table1[[#This Row],[1st set of text formula]])</f>
        <v>theater</v>
      </c>
      <c r="S88" t="str">
        <f>RIGHT(Table1[[#This Row],[category &amp; sub-category]],LEN(Table1[[#This Row],[category &amp; sub-category]])-SEARCH("/",Table1[[#This Row],[category &amp; sub-category]]))</f>
        <v>plays</v>
      </c>
      <c r="T88" s="10">
        <f>(((Table1[[#This Row],[launched_at]]/60)/60)/24)+DATE(1970,1,1)</f>
        <v>42128.208333333328</v>
      </c>
      <c r="U88" s="10">
        <f>(((Table1[[#This Row],[deadline]]/60)/60)/24)+DATE(1970,1,1)</f>
        <v>42141.208333333328</v>
      </c>
    </row>
    <row r="89" spans="1:21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Table1[[#This Row],[pledged]]/Table1[[#This Row],[goal]]</f>
        <v>0.6198488664987406</v>
      </c>
      <c r="P89" s="6">
        <f>IFERROR(Table1[[#This Row],[pledged]]/Table1[[#This Row],[backers_count]],"N/A")</f>
        <v>83.022941970310384</v>
      </c>
      <c r="Q89">
        <f>SEARCH("/",Table1[[#This Row],[category &amp; sub-category]])-1</f>
        <v>5</v>
      </c>
      <c r="R89" t="str">
        <f>LEFT(Table1[[#This Row],[category &amp; sub-category]],Table1[[#This Row],[1st set of text formula]])</f>
        <v>music</v>
      </c>
      <c r="S89" t="str">
        <f>RIGHT(Table1[[#This Row],[category &amp; sub-category]],LEN(Table1[[#This Row],[category &amp; sub-category]])-SEARCH("/",Table1[[#This Row],[category &amp; sub-category]]))</f>
        <v>rock</v>
      </c>
      <c r="T89" s="10">
        <f>(((Table1[[#This Row],[launched_at]]/60)/60)/24)+DATE(1970,1,1)</f>
        <v>40610.25</v>
      </c>
      <c r="U89" s="10">
        <f>(((Table1[[#This Row],[deadline]]/60)/60)/24)+DATE(1970,1,1)</f>
        <v>40621.208333333336</v>
      </c>
    </row>
    <row r="90" spans="1:2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Table1[[#This Row],[pledged]]/Table1[[#This Row],[goal]]</f>
        <v>2.6074999999999999</v>
      </c>
      <c r="P90" s="6">
        <f>IFERROR(Table1[[#This Row],[pledged]]/Table1[[#This Row],[backers_count]],"N/A")</f>
        <v>110.76106194690266</v>
      </c>
      <c r="Q90">
        <f>SEARCH("/",Table1[[#This Row],[category &amp; sub-category]])-1</f>
        <v>10</v>
      </c>
      <c r="R90" t="str">
        <f>LEFT(Table1[[#This Row],[category &amp; sub-category]],Table1[[#This Row],[1st set of text formula]])</f>
        <v>publishing</v>
      </c>
      <c r="S90" t="str">
        <f>RIGHT(Table1[[#This Row],[category &amp; sub-category]],LEN(Table1[[#This Row],[category &amp; sub-category]])-SEARCH("/",Table1[[#This Row],[category &amp; sub-category]]))</f>
        <v>translations</v>
      </c>
      <c r="T90" s="10">
        <f>(((Table1[[#This Row],[launched_at]]/60)/60)/24)+DATE(1970,1,1)</f>
        <v>42110.208333333328</v>
      </c>
      <c r="U90" s="10">
        <f>(((Table1[[#This Row],[deadline]]/60)/60)/24)+DATE(1970,1,1)</f>
        <v>42132.208333333328</v>
      </c>
    </row>
    <row r="91" spans="1:2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Table1[[#This Row],[pledged]]/Table1[[#This Row],[goal]]</f>
        <v>2.5258823529411765</v>
      </c>
      <c r="P91" s="6">
        <f>IFERROR(Table1[[#This Row],[pledged]]/Table1[[#This Row],[backers_count]],"N/A")</f>
        <v>89.458333333333329</v>
      </c>
      <c r="Q91">
        <f>SEARCH("/",Table1[[#This Row],[category &amp; sub-category]])-1</f>
        <v>7</v>
      </c>
      <c r="R91" t="str">
        <f>LEFT(Table1[[#This Row],[category &amp; sub-category]],Table1[[#This Row],[1st set of text formula]])</f>
        <v>theater</v>
      </c>
      <c r="S91" t="str">
        <f>RIGHT(Table1[[#This Row],[category &amp; sub-category]],LEN(Table1[[#This Row],[category &amp; sub-category]])-SEARCH("/",Table1[[#This Row],[category &amp; sub-category]]))</f>
        <v>plays</v>
      </c>
      <c r="T91" s="10">
        <f>(((Table1[[#This Row],[launched_at]]/60)/60)/24)+DATE(1970,1,1)</f>
        <v>40283.208333333336</v>
      </c>
      <c r="U91" s="10">
        <f>(((Table1[[#This Row],[deadline]]/60)/60)/24)+DATE(1970,1,1)</f>
        <v>40285.208333333336</v>
      </c>
    </row>
    <row r="92" spans="1:2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Table1[[#This Row],[pledged]]/Table1[[#This Row],[goal]]</f>
        <v>0.7861538461538462</v>
      </c>
      <c r="P92" s="6">
        <f>IFERROR(Table1[[#This Row],[pledged]]/Table1[[#This Row],[backers_count]],"N/A")</f>
        <v>57.849056603773583</v>
      </c>
      <c r="Q92">
        <f>SEARCH("/",Table1[[#This Row],[category &amp; sub-category]])-1</f>
        <v>7</v>
      </c>
      <c r="R92" t="str">
        <f>LEFT(Table1[[#This Row],[category &amp; sub-category]],Table1[[#This Row],[1st set of text formula]])</f>
        <v>theater</v>
      </c>
      <c r="S92" t="str">
        <f>RIGHT(Table1[[#This Row],[category &amp; sub-category]],LEN(Table1[[#This Row],[category &amp; sub-category]])-SEARCH("/",Table1[[#This Row],[category &amp; sub-category]]))</f>
        <v>plays</v>
      </c>
      <c r="T92" s="10">
        <f>(((Table1[[#This Row],[launched_at]]/60)/60)/24)+DATE(1970,1,1)</f>
        <v>42425.25</v>
      </c>
      <c r="U92" s="10">
        <f>(((Table1[[#This Row],[deadline]]/60)/60)/24)+DATE(1970,1,1)</f>
        <v>42425.25</v>
      </c>
    </row>
    <row r="93" spans="1:2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Table1[[#This Row],[pledged]]/Table1[[#This Row],[goal]]</f>
        <v>0.48404406999351912</v>
      </c>
      <c r="P93" s="6">
        <f>IFERROR(Table1[[#This Row],[pledged]]/Table1[[#This Row],[backers_count]],"N/A")</f>
        <v>109.99705449189985</v>
      </c>
      <c r="Q93">
        <f>SEARCH("/",Table1[[#This Row],[category &amp; sub-category]])-1</f>
        <v>10</v>
      </c>
      <c r="R93" t="str">
        <f>LEFT(Table1[[#This Row],[category &amp; sub-category]],Table1[[#This Row],[1st set of text formula]])</f>
        <v>publishing</v>
      </c>
      <c r="S93" t="str">
        <f>RIGHT(Table1[[#This Row],[category &amp; sub-category]],LEN(Table1[[#This Row],[category &amp; sub-category]])-SEARCH("/",Table1[[#This Row],[category &amp; sub-category]]))</f>
        <v>translations</v>
      </c>
      <c r="T93" s="10">
        <f>(((Table1[[#This Row],[launched_at]]/60)/60)/24)+DATE(1970,1,1)</f>
        <v>42588.208333333328</v>
      </c>
      <c r="U93" s="10">
        <f>(((Table1[[#This Row],[deadline]]/60)/60)/24)+DATE(1970,1,1)</f>
        <v>42616.208333333328</v>
      </c>
    </row>
    <row r="94" spans="1:21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Table1[[#This Row],[pledged]]/Table1[[#This Row],[goal]]</f>
        <v>2.5887500000000001</v>
      </c>
      <c r="P94" s="6">
        <f>IFERROR(Table1[[#This Row],[pledged]]/Table1[[#This Row],[backers_count]],"N/A")</f>
        <v>103.96586345381526</v>
      </c>
      <c r="Q94">
        <f>SEARCH("/",Table1[[#This Row],[category &amp; sub-category]])-1</f>
        <v>5</v>
      </c>
      <c r="R94" t="str">
        <f>LEFT(Table1[[#This Row],[category &amp; sub-category]],Table1[[#This Row],[1st set of text formula]])</f>
        <v>games</v>
      </c>
      <c r="S94" t="str">
        <f>RIGHT(Table1[[#This Row],[category &amp; sub-category]],LEN(Table1[[#This Row],[category &amp; sub-category]])-SEARCH("/",Table1[[#This Row],[category &amp; sub-category]]))</f>
        <v>video games</v>
      </c>
      <c r="T94" s="10">
        <f>(((Table1[[#This Row],[launched_at]]/60)/60)/24)+DATE(1970,1,1)</f>
        <v>40352.208333333336</v>
      </c>
      <c r="U94" s="10">
        <f>(((Table1[[#This Row],[deadline]]/60)/60)/24)+DATE(1970,1,1)</f>
        <v>40353.208333333336</v>
      </c>
    </row>
    <row r="95" spans="1:2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Table1[[#This Row],[pledged]]/Table1[[#This Row],[goal]]</f>
        <v>0.60548713235294116</v>
      </c>
      <c r="P95" s="6">
        <f>IFERROR(Table1[[#This Row],[pledged]]/Table1[[#This Row],[backers_count]],"N/A")</f>
        <v>107.99508196721311</v>
      </c>
      <c r="Q95">
        <f>SEARCH("/",Table1[[#This Row],[category &amp; sub-category]])-1</f>
        <v>7</v>
      </c>
      <c r="R95" t="str">
        <f>LEFT(Table1[[#This Row],[category &amp; sub-category]],Table1[[#This Row],[1st set of text formula]])</f>
        <v>theater</v>
      </c>
      <c r="S95" t="str">
        <f>RIGHT(Table1[[#This Row],[category &amp; sub-category]],LEN(Table1[[#This Row],[category &amp; sub-category]])-SEARCH("/",Table1[[#This Row],[category &amp; sub-category]]))</f>
        <v>plays</v>
      </c>
      <c r="T95" s="10">
        <f>(((Table1[[#This Row],[launched_at]]/60)/60)/24)+DATE(1970,1,1)</f>
        <v>41202.208333333336</v>
      </c>
      <c r="U95" s="10">
        <f>(((Table1[[#This Row],[deadline]]/60)/60)/24)+DATE(1970,1,1)</f>
        <v>41206.208333333336</v>
      </c>
    </row>
    <row r="96" spans="1:2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Table1[[#This Row],[pledged]]/Table1[[#This Row],[goal]]</f>
        <v>3.036896551724138</v>
      </c>
      <c r="P96" s="6">
        <f>IFERROR(Table1[[#This Row],[pledged]]/Table1[[#This Row],[backers_count]],"N/A")</f>
        <v>48.927777777777777</v>
      </c>
      <c r="Q96">
        <f>SEARCH("/",Table1[[#This Row],[category &amp; sub-category]])-1</f>
        <v>10</v>
      </c>
      <c r="R96" t="str">
        <f>LEFT(Table1[[#This Row],[category &amp; sub-category]],Table1[[#This Row],[1st set of text formula]])</f>
        <v>technology</v>
      </c>
      <c r="S96" t="str">
        <f>RIGHT(Table1[[#This Row],[category &amp; sub-category]],LEN(Table1[[#This Row],[category &amp; sub-category]])-SEARCH("/",Table1[[#This Row],[category &amp; sub-category]]))</f>
        <v>web</v>
      </c>
      <c r="T96" s="10">
        <f>(((Table1[[#This Row],[launched_at]]/60)/60)/24)+DATE(1970,1,1)</f>
        <v>43562.208333333328</v>
      </c>
      <c r="U96" s="10">
        <f>(((Table1[[#This Row],[deadline]]/60)/60)/24)+DATE(1970,1,1)</f>
        <v>43573.208333333328</v>
      </c>
    </row>
    <row r="97" spans="1:21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Table1[[#This Row],[pledged]]/Table1[[#This Row],[goal]]</f>
        <v>1.1299999999999999</v>
      </c>
      <c r="P97" s="6">
        <f>IFERROR(Table1[[#This Row],[pledged]]/Table1[[#This Row],[backers_count]],"N/A")</f>
        <v>37.666666666666664</v>
      </c>
      <c r="Q97">
        <f>SEARCH("/",Table1[[#This Row],[category &amp; sub-category]])-1</f>
        <v>12</v>
      </c>
      <c r="R97" t="str">
        <f>LEFT(Table1[[#This Row],[category &amp; sub-category]],Table1[[#This Row],[1st set of text formula]])</f>
        <v>film &amp; video</v>
      </c>
      <c r="S97" t="str">
        <f>RIGHT(Table1[[#This Row],[category &amp; sub-category]],LEN(Table1[[#This Row],[category &amp; sub-category]])-SEARCH("/",Table1[[#This Row],[category &amp; sub-category]]))</f>
        <v>documentary</v>
      </c>
      <c r="T97" s="10">
        <f>(((Table1[[#This Row],[launched_at]]/60)/60)/24)+DATE(1970,1,1)</f>
        <v>43752.208333333328</v>
      </c>
      <c r="U97" s="10">
        <f>(((Table1[[#This Row],[deadline]]/60)/60)/24)+DATE(1970,1,1)</f>
        <v>43759.208333333328</v>
      </c>
    </row>
    <row r="98" spans="1:2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Table1[[#This Row],[pledged]]/Table1[[#This Row],[goal]]</f>
        <v>2.1737876614060259</v>
      </c>
      <c r="P98" s="6">
        <f>IFERROR(Table1[[#This Row],[pledged]]/Table1[[#This Row],[backers_count]],"N/A")</f>
        <v>64.999141999141997</v>
      </c>
      <c r="Q98">
        <f>SEARCH("/",Table1[[#This Row],[category &amp; sub-category]])-1</f>
        <v>7</v>
      </c>
      <c r="R98" t="str">
        <f>LEFT(Table1[[#This Row],[category &amp; sub-category]],Table1[[#This Row],[1st set of text formula]])</f>
        <v>theater</v>
      </c>
      <c r="S98" t="str">
        <f>RIGHT(Table1[[#This Row],[category &amp; sub-category]],LEN(Table1[[#This Row],[category &amp; sub-category]])-SEARCH("/",Table1[[#This Row],[category &amp; sub-category]]))</f>
        <v>plays</v>
      </c>
      <c r="T98" s="10">
        <f>(((Table1[[#This Row],[launched_at]]/60)/60)/24)+DATE(1970,1,1)</f>
        <v>40612.25</v>
      </c>
      <c r="U98" s="10">
        <f>(((Table1[[#This Row],[deadline]]/60)/60)/24)+DATE(1970,1,1)</f>
        <v>40625.208333333336</v>
      </c>
    </row>
    <row r="99" spans="1:2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Table1[[#This Row],[pledged]]/Table1[[#This Row],[goal]]</f>
        <v>9.2669230769230762</v>
      </c>
      <c r="P99" s="6">
        <f>IFERROR(Table1[[#This Row],[pledged]]/Table1[[#This Row],[backers_count]],"N/A")</f>
        <v>106.61061946902655</v>
      </c>
      <c r="Q99">
        <f>SEARCH("/",Table1[[#This Row],[category &amp; sub-category]])-1</f>
        <v>4</v>
      </c>
      <c r="R99" t="str">
        <f>LEFT(Table1[[#This Row],[category &amp; sub-category]],Table1[[#This Row],[1st set of text formula]])</f>
        <v>food</v>
      </c>
      <c r="S99" t="str">
        <f>RIGHT(Table1[[#This Row],[category &amp; sub-category]],LEN(Table1[[#This Row],[category &amp; sub-category]])-SEARCH("/",Table1[[#This Row],[category &amp; sub-category]]))</f>
        <v>food trucks</v>
      </c>
      <c r="T99" s="10">
        <f>(((Table1[[#This Row],[launched_at]]/60)/60)/24)+DATE(1970,1,1)</f>
        <v>42180.208333333328</v>
      </c>
      <c r="U99" s="10">
        <f>(((Table1[[#This Row],[deadline]]/60)/60)/24)+DATE(1970,1,1)</f>
        <v>42234.208333333328</v>
      </c>
    </row>
    <row r="100" spans="1:2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Table1[[#This Row],[pledged]]/Table1[[#This Row],[goal]]</f>
        <v>0.33692229038854804</v>
      </c>
      <c r="P100" s="6">
        <f>IFERROR(Table1[[#This Row],[pledged]]/Table1[[#This Row],[backers_count]],"N/A")</f>
        <v>27.009016393442622</v>
      </c>
      <c r="Q100">
        <f>SEARCH("/",Table1[[#This Row],[category &amp; sub-category]])-1</f>
        <v>5</v>
      </c>
      <c r="R100" t="str">
        <f>LEFT(Table1[[#This Row],[category &amp; sub-category]],Table1[[#This Row],[1st set of text formula]])</f>
        <v>games</v>
      </c>
      <c r="S100" t="str">
        <f>RIGHT(Table1[[#This Row],[category &amp; sub-category]],LEN(Table1[[#This Row],[category &amp; sub-category]])-SEARCH("/",Table1[[#This Row],[category &amp; sub-category]]))</f>
        <v>video games</v>
      </c>
      <c r="T100" s="10">
        <f>(((Table1[[#This Row],[launched_at]]/60)/60)/24)+DATE(1970,1,1)</f>
        <v>42212.208333333328</v>
      </c>
      <c r="U100" s="10">
        <f>(((Table1[[#This Row],[deadline]]/60)/60)/24)+DATE(1970,1,1)</f>
        <v>42216.208333333328</v>
      </c>
    </row>
    <row r="101" spans="1:2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Table1[[#This Row],[pledged]]/Table1[[#This Row],[goal]]</f>
        <v>1.9672368421052631</v>
      </c>
      <c r="P101" s="6">
        <f>IFERROR(Table1[[#This Row],[pledged]]/Table1[[#This Row],[backers_count]],"N/A")</f>
        <v>91.16463414634147</v>
      </c>
      <c r="Q101">
        <f>SEARCH("/",Table1[[#This Row],[category &amp; sub-category]])-1</f>
        <v>7</v>
      </c>
      <c r="R101" t="str">
        <f>LEFT(Table1[[#This Row],[category &amp; sub-category]],Table1[[#This Row],[1st set of text formula]])</f>
        <v>theater</v>
      </c>
      <c r="S101" t="str">
        <f>RIGHT(Table1[[#This Row],[category &amp; sub-category]],LEN(Table1[[#This Row],[category &amp; sub-category]])-SEARCH("/",Table1[[#This Row],[category &amp; sub-category]]))</f>
        <v>plays</v>
      </c>
      <c r="T101" s="10">
        <f>(((Table1[[#This Row],[launched_at]]/60)/60)/24)+DATE(1970,1,1)</f>
        <v>41968.25</v>
      </c>
      <c r="U101" s="10">
        <f>(((Table1[[#This Row],[deadline]]/60)/60)/24)+DATE(1970,1,1)</f>
        <v>41997.25</v>
      </c>
    </row>
    <row r="102" spans="1:2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Table1[[#This Row],[pledged]]/Table1[[#This Row],[goal]]</f>
        <v>0.01</v>
      </c>
      <c r="P102" s="6">
        <f>IFERROR(Table1[[#This Row],[pledged]]/Table1[[#This Row],[backers_count]],"N/A")</f>
        <v>1</v>
      </c>
      <c r="Q102">
        <f>SEARCH("/",Table1[[#This Row],[category &amp; sub-category]])-1</f>
        <v>7</v>
      </c>
      <c r="R102" t="str">
        <f>LEFT(Table1[[#This Row],[category &amp; sub-category]],Table1[[#This Row],[1st set of text formula]])</f>
        <v>theater</v>
      </c>
      <c r="S102" t="str">
        <f>RIGHT(Table1[[#This Row],[category &amp; sub-category]],LEN(Table1[[#This Row],[category &amp; sub-category]])-SEARCH("/",Table1[[#This Row],[category &amp; sub-category]]))</f>
        <v>plays</v>
      </c>
      <c r="T102" s="10">
        <f>(((Table1[[#This Row],[launched_at]]/60)/60)/24)+DATE(1970,1,1)</f>
        <v>40835.208333333336</v>
      </c>
      <c r="U102" s="10">
        <f>(((Table1[[#This Row],[deadline]]/60)/60)/24)+DATE(1970,1,1)</f>
        <v>40853.208333333336</v>
      </c>
    </row>
    <row r="103" spans="1:2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Table1[[#This Row],[pledged]]/Table1[[#This Row],[goal]]</f>
        <v>10.214444444444444</v>
      </c>
      <c r="P103" s="6">
        <f>IFERROR(Table1[[#This Row],[pledged]]/Table1[[#This Row],[backers_count]],"N/A")</f>
        <v>56.054878048780488</v>
      </c>
      <c r="Q103">
        <f>SEARCH("/",Table1[[#This Row],[category &amp; sub-category]])-1</f>
        <v>5</v>
      </c>
      <c r="R103" t="str">
        <f>LEFT(Table1[[#This Row],[category &amp; sub-category]],Table1[[#This Row],[1st set of text formula]])</f>
        <v>music</v>
      </c>
      <c r="S103" t="str">
        <f>RIGHT(Table1[[#This Row],[category &amp; sub-category]],LEN(Table1[[#This Row],[category &amp; sub-category]])-SEARCH("/",Table1[[#This Row],[category &amp; sub-category]]))</f>
        <v>electric music</v>
      </c>
      <c r="T103" s="10">
        <f>(((Table1[[#This Row],[launched_at]]/60)/60)/24)+DATE(1970,1,1)</f>
        <v>42056.25</v>
      </c>
      <c r="U103" s="10">
        <f>(((Table1[[#This Row],[deadline]]/60)/60)/24)+DATE(1970,1,1)</f>
        <v>42063.25</v>
      </c>
    </row>
    <row r="104" spans="1:2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Table1[[#This Row],[pledged]]/Table1[[#This Row],[goal]]</f>
        <v>2.8167567567567566</v>
      </c>
      <c r="P104" s="6">
        <f>IFERROR(Table1[[#This Row],[pledged]]/Table1[[#This Row],[backers_count]],"N/A")</f>
        <v>31.017857142857142</v>
      </c>
      <c r="Q104">
        <f>SEARCH("/",Table1[[#This Row],[category &amp; sub-category]])-1</f>
        <v>10</v>
      </c>
      <c r="R104" t="str">
        <f>LEFT(Table1[[#This Row],[category &amp; sub-category]],Table1[[#This Row],[1st set of text formula]])</f>
        <v>technology</v>
      </c>
      <c r="S104" t="str">
        <f>RIGHT(Table1[[#This Row],[category &amp; sub-category]],LEN(Table1[[#This Row],[category &amp; sub-category]])-SEARCH("/",Table1[[#This Row],[category &amp; sub-category]]))</f>
        <v>wearables</v>
      </c>
      <c r="T104" s="10">
        <f>(((Table1[[#This Row],[launched_at]]/60)/60)/24)+DATE(1970,1,1)</f>
        <v>43234.208333333328</v>
      </c>
      <c r="U104" s="10">
        <f>(((Table1[[#This Row],[deadline]]/60)/60)/24)+DATE(1970,1,1)</f>
        <v>43241.208333333328</v>
      </c>
    </row>
    <row r="105" spans="1:2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Table1[[#This Row],[pledged]]/Table1[[#This Row],[goal]]</f>
        <v>0.24610000000000001</v>
      </c>
      <c r="P105" s="6">
        <f>IFERROR(Table1[[#This Row],[pledged]]/Table1[[#This Row],[backers_count]],"N/A")</f>
        <v>66.513513513513516</v>
      </c>
      <c r="Q105">
        <f>SEARCH("/",Table1[[#This Row],[category &amp; sub-category]])-1</f>
        <v>5</v>
      </c>
      <c r="R105" t="str">
        <f>LEFT(Table1[[#This Row],[category &amp; sub-category]],Table1[[#This Row],[1st set of text formula]])</f>
        <v>music</v>
      </c>
      <c r="S105" t="str">
        <f>RIGHT(Table1[[#This Row],[category &amp; sub-category]],LEN(Table1[[#This Row],[category &amp; sub-category]])-SEARCH("/",Table1[[#This Row],[category &amp; sub-category]]))</f>
        <v>electric music</v>
      </c>
      <c r="T105" s="10">
        <f>(((Table1[[#This Row],[launched_at]]/60)/60)/24)+DATE(1970,1,1)</f>
        <v>40475.208333333336</v>
      </c>
      <c r="U105" s="10">
        <f>(((Table1[[#This Row],[deadline]]/60)/60)/24)+DATE(1970,1,1)</f>
        <v>40484.208333333336</v>
      </c>
    </row>
    <row r="106" spans="1:2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Table1[[#This Row],[pledged]]/Table1[[#This Row],[goal]]</f>
        <v>1.4314010067114094</v>
      </c>
      <c r="P106" s="6">
        <f>IFERROR(Table1[[#This Row],[pledged]]/Table1[[#This Row],[backers_count]],"N/A")</f>
        <v>89.005216484089729</v>
      </c>
      <c r="Q106">
        <f>SEARCH("/",Table1[[#This Row],[category &amp; sub-category]])-1</f>
        <v>5</v>
      </c>
      <c r="R106" t="str">
        <f>LEFT(Table1[[#This Row],[category &amp; sub-category]],Table1[[#This Row],[1st set of text formula]])</f>
        <v>music</v>
      </c>
      <c r="S106" t="str">
        <f>RIGHT(Table1[[#This Row],[category &amp; sub-category]],LEN(Table1[[#This Row],[category &amp; sub-category]])-SEARCH("/",Table1[[#This Row],[category &amp; sub-category]]))</f>
        <v>indie rock</v>
      </c>
      <c r="T106" s="10">
        <f>(((Table1[[#This Row],[launched_at]]/60)/60)/24)+DATE(1970,1,1)</f>
        <v>42878.208333333328</v>
      </c>
      <c r="U106" s="10">
        <f>(((Table1[[#This Row],[deadline]]/60)/60)/24)+DATE(1970,1,1)</f>
        <v>42879.208333333328</v>
      </c>
    </row>
    <row r="107" spans="1:2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Table1[[#This Row],[pledged]]/Table1[[#This Row],[goal]]</f>
        <v>1.4454411764705883</v>
      </c>
      <c r="P107" s="6">
        <f>IFERROR(Table1[[#This Row],[pledged]]/Table1[[#This Row],[backers_count]],"N/A")</f>
        <v>103.46315789473684</v>
      </c>
      <c r="Q107">
        <f>SEARCH("/",Table1[[#This Row],[category &amp; sub-category]])-1</f>
        <v>10</v>
      </c>
      <c r="R107" t="str">
        <f>LEFT(Table1[[#This Row],[category &amp; sub-category]],Table1[[#This Row],[1st set of text formula]])</f>
        <v>technology</v>
      </c>
      <c r="S107" t="str">
        <f>RIGHT(Table1[[#This Row],[category &amp; sub-category]],LEN(Table1[[#This Row],[category &amp; sub-category]])-SEARCH("/",Table1[[#This Row],[category &amp; sub-category]]))</f>
        <v>web</v>
      </c>
      <c r="T107" s="10">
        <f>(((Table1[[#This Row],[launched_at]]/60)/60)/24)+DATE(1970,1,1)</f>
        <v>41366.208333333336</v>
      </c>
      <c r="U107" s="10">
        <f>(((Table1[[#This Row],[deadline]]/60)/60)/24)+DATE(1970,1,1)</f>
        <v>41384.208333333336</v>
      </c>
    </row>
    <row r="108" spans="1:2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Table1[[#This Row],[pledged]]/Table1[[#This Row],[goal]]</f>
        <v>3.5912820512820511</v>
      </c>
      <c r="P108" s="6">
        <f>IFERROR(Table1[[#This Row],[pledged]]/Table1[[#This Row],[backers_count]],"N/A")</f>
        <v>95.278911564625844</v>
      </c>
      <c r="Q108">
        <f>SEARCH("/",Table1[[#This Row],[category &amp; sub-category]])-1</f>
        <v>7</v>
      </c>
      <c r="R108" t="str">
        <f>LEFT(Table1[[#This Row],[category &amp; sub-category]],Table1[[#This Row],[1st set of text formula]])</f>
        <v>theater</v>
      </c>
      <c r="S108" t="str">
        <f>RIGHT(Table1[[#This Row],[category &amp; sub-category]],LEN(Table1[[#This Row],[category &amp; sub-category]])-SEARCH("/",Table1[[#This Row],[category &amp; sub-category]]))</f>
        <v>plays</v>
      </c>
      <c r="T108" s="10">
        <f>(((Table1[[#This Row],[launched_at]]/60)/60)/24)+DATE(1970,1,1)</f>
        <v>43716.208333333328</v>
      </c>
      <c r="U108" s="10">
        <f>(((Table1[[#This Row],[deadline]]/60)/60)/24)+DATE(1970,1,1)</f>
        <v>43721.208333333328</v>
      </c>
    </row>
    <row r="109" spans="1:21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Table1[[#This Row],[pledged]]/Table1[[#This Row],[goal]]</f>
        <v>1.8648571428571428</v>
      </c>
      <c r="P109" s="6">
        <f>IFERROR(Table1[[#This Row],[pledged]]/Table1[[#This Row],[backers_count]],"N/A")</f>
        <v>75.895348837209298</v>
      </c>
      <c r="Q109">
        <f>SEARCH("/",Table1[[#This Row],[category &amp; sub-category]])-1</f>
        <v>7</v>
      </c>
      <c r="R109" t="str">
        <f>LEFT(Table1[[#This Row],[category &amp; sub-category]],Table1[[#This Row],[1st set of text formula]])</f>
        <v>theater</v>
      </c>
      <c r="S109" t="str">
        <f>RIGHT(Table1[[#This Row],[category &amp; sub-category]],LEN(Table1[[#This Row],[category &amp; sub-category]])-SEARCH("/",Table1[[#This Row],[category &amp; sub-category]]))</f>
        <v>plays</v>
      </c>
      <c r="T109" s="10">
        <f>(((Table1[[#This Row],[launched_at]]/60)/60)/24)+DATE(1970,1,1)</f>
        <v>43213.208333333328</v>
      </c>
      <c r="U109" s="10">
        <f>(((Table1[[#This Row],[deadline]]/60)/60)/24)+DATE(1970,1,1)</f>
        <v>43230.208333333328</v>
      </c>
    </row>
    <row r="110" spans="1:21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Table1[[#This Row],[pledged]]/Table1[[#This Row],[goal]]</f>
        <v>5.9526666666666666</v>
      </c>
      <c r="P110" s="6">
        <f>IFERROR(Table1[[#This Row],[pledged]]/Table1[[#This Row],[backers_count]],"N/A")</f>
        <v>107.57831325301204</v>
      </c>
      <c r="Q110">
        <f>SEARCH("/",Table1[[#This Row],[category &amp; sub-category]])-1</f>
        <v>12</v>
      </c>
      <c r="R110" t="str">
        <f>LEFT(Table1[[#This Row],[category &amp; sub-category]],Table1[[#This Row],[1st set of text formula]])</f>
        <v>film &amp; video</v>
      </c>
      <c r="S110" t="str">
        <f>RIGHT(Table1[[#This Row],[category &amp; sub-category]],LEN(Table1[[#This Row],[category &amp; sub-category]])-SEARCH("/",Table1[[#This Row],[category &amp; sub-category]]))</f>
        <v>documentary</v>
      </c>
      <c r="T110" s="10">
        <f>(((Table1[[#This Row],[launched_at]]/60)/60)/24)+DATE(1970,1,1)</f>
        <v>41005.208333333336</v>
      </c>
      <c r="U110" s="10">
        <f>(((Table1[[#This Row],[deadline]]/60)/60)/24)+DATE(1970,1,1)</f>
        <v>41042.208333333336</v>
      </c>
    </row>
    <row r="111" spans="1:2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Table1[[#This Row],[pledged]]/Table1[[#This Row],[goal]]</f>
        <v>0.5921153846153846</v>
      </c>
      <c r="P111" s="6">
        <f>IFERROR(Table1[[#This Row],[pledged]]/Table1[[#This Row],[backers_count]],"N/A")</f>
        <v>51.31666666666667</v>
      </c>
      <c r="Q111">
        <f>SEARCH("/",Table1[[#This Row],[category &amp; sub-category]])-1</f>
        <v>12</v>
      </c>
      <c r="R111" t="str">
        <f>LEFT(Table1[[#This Row],[category &amp; sub-category]],Table1[[#This Row],[1st set of text formula]])</f>
        <v>film &amp; video</v>
      </c>
      <c r="S111" t="str">
        <f>RIGHT(Table1[[#This Row],[category &amp; sub-category]],LEN(Table1[[#This Row],[category &amp; sub-category]])-SEARCH("/",Table1[[#This Row],[category &amp; sub-category]]))</f>
        <v>television</v>
      </c>
      <c r="T111" s="10">
        <f>(((Table1[[#This Row],[launched_at]]/60)/60)/24)+DATE(1970,1,1)</f>
        <v>41651.25</v>
      </c>
      <c r="U111" s="10">
        <f>(((Table1[[#This Row],[deadline]]/60)/60)/24)+DATE(1970,1,1)</f>
        <v>41653.25</v>
      </c>
    </row>
    <row r="112" spans="1:21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Table1[[#This Row],[pledged]]/Table1[[#This Row],[goal]]</f>
        <v>0.14962780898876404</v>
      </c>
      <c r="P112" s="6">
        <f>IFERROR(Table1[[#This Row],[pledged]]/Table1[[#This Row],[backers_count]],"N/A")</f>
        <v>71.983108108108112</v>
      </c>
      <c r="Q112">
        <f>SEARCH("/",Table1[[#This Row],[category &amp; sub-category]])-1</f>
        <v>4</v>
      </c>
      <c r="R112" t="str">
        <f>LEFT(Table1[[#This Row],[category &amp; sub-category]],Table1[[#This Row],[1st set of text formula]])</f>
        <v>food</v>
      </c>
      <c r="S112" t="str">
        <f>RIGHT(Table1[[#This Row],[category &amp; sub-category]],LEN(Table1[[#This Row],[category &amp; sub-category]])-SEARCH("/",Table1[[#This Row],[category &amp; sub-category]]))</f>
        <v>food trucks</v>
      </c>
      <c r="T112" s="10">
        <f>(((Table1[[#This Row],[launched_at]]/60)/60)/24)+DATE(1970,1,1)</f>
        <v>43354.208333333328</v>
      </c>
      <c r="U112" s="10">
        <f>(((Table1[[#This Row],[deadline]]/60)/60)/24)+DATE(1970,1,1)</f>
        <v>43373.208333333328</v>
      </c>
    </row>
    <row r="113" spans="1:2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Table1[[#This Row],[pledged]]/Table1[[#This Row],[goal]]</f>
        <v>1.1995602605863191</v>
      </c>
      <c r="P113" s="6">
        <f>IFERROR(Table1[[#This Row],[pledged]]/Table1[[#This Row],[backers_count]],"N/A")</f>
        <v>108.95414201183432</v>
      </c>
      <c r="Q113">
        <f>SEARCH("/",Table1[[#This Row],[category &amp; sub-category]])-1</f>
        <v>10</v>
      </c>
      <c r="R113" t="str">
        <f>LEFT(Table1[[#This Row],[category &amp; sub-category]],Table1[[#This Row],[1st set of text formula]])</f>
        <v>publishing</v>
      </c>
      <c r="S113" t="str">
        <f>RIGHT(Table1[[#This Row],[category &amp; sub-category]],LEN(Table1[[#This Row],[category &amp; sub-category]])-SEARCH("/",Table1[[#This Row],[category &amp; sub-category]]))</f>
        <v>radio &amp; podcasts</v>
      </c>
      <c r="T113" s="10">
        <f>(((Table1[[#This Row],[launched_at]]/60)/60)/24)+DATE(1970,1,1)</f>
        <v>41174.208333333336</v>
      </c>
      <c r="U113" s="10">
        <f>(((Table1[[#This Row],[deadline]]/60)/60)/24)+DATE(1970,1,1)</f>
        <v>41180.208333333336</v>
      </c>
    </row>
    <row r="114" spans="1:2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Table1[[#This Row],[pledged]]/Table1[[#This Row],[goal]]</f>
        <v>2.6882978723404256</v>
      </c>
      <c r="P114" s="6">
        <f>IFERROR(Table1[[#This Row],[pledged]]/Table1[[#This Row],[backers_count]],"N/A")</f>
        <v>35</v>
      </c>
      <c r="Q114">
        <f>SEARCH("/",Table1[[#This Row],[category &amp; sub-category]])-1</f>
        <v>10</v>
      </c>
      <c r="R114" t="str">
        <f>LEFT(Table1[[#This Row],[category &amp; sub-category]],Table1[[#This Row],[1st set of text formula]])</f>
        <v>technology</v>
      </c>
      <c r="S114" t="str">
        <f>RIGHT(Table1[[#This Row],[category &amp; sub-category]],LEN(Table1[[#This Row],[category &amp; sub-category]])-SEARCH("/",Table1[[#This Row],[category &amp; sub-category]]))</f>
        <v>web</v>
      </c>
      <c r="T114" s="10">
        <f>(((Table1[[#This Row],[launched_at]]/60)/60)/24)+DATE(1970,1,1)</f>
        <v>41875.208333333336</v>
      </c>
      <c r="U114" s="10">
        <f>(((Table1[[#This Row],[deadline]]/60)/60)/24)+DATE(1970,1,1)</f>
        <v>41890.208333333336</v>
      </c>
    </row>
    <row r="115" spans="1:2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Table1[[#This Row],[pledged]]/Table1[[#This Row],[goal]]</f>
        <v>3.7687878787878786</v>
      </c>
      <c r="P115" s="6">
        <f>IFERROR(Table1[[#This Row],[pledged]]/Table1[[#This Row],[backers_count]],"N/A")</f>
        <v>94.938931297709928</v>
      </c>
      <c r="Q115">
        <f>SEARCH("/",Table1[[#This Row],[category &amp; sub-category]])-1</f>
        <v>4</v>
      </c>
      <c r="R115" t="str">
        <f>LEFT(Table1[[#This Row],[category &amp; sub-category]],Table1[[#This Row],[1st set of text formula]])</f>
        <v>food</v>
      </c>
      <c r="S115" t="str">
        <f>RIGHT(Table1[[#This Row],[category &amp; sub-category]],LEN(Table1[[#This Row],[category &amp; sub-category]])-SEARCH("/",Table1[[#This Row],[category &amp; sub-category]]))</f>
        <v>food trucks</v>
      </c>
      <c r="T115" s="10">
        <f>(((Table1[[#This Row],[launched_at]]/60)/60)/24)+DATE(1970,1,1)</f>
        <v>42990.208333333328</v>
      </c>
      <c r="U115" s="10">
        <f>(((Table1[[#This Row],[deadline]]/60)/60)/24)+DATE(1970,1,1)</f>
        <v>42997.208333333328</v>
      </c>
    </row>
    <row r="116" spans="1:2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Table1[[#This Row],[pledged]]/Table1[[#This Row],[goal]]</f>
        <v>7.2715789473684209</v>
      </c>
      <c r="P116" s="6">
        <f>IFERROR(Table1[[#This Row],[pledged]]/Table1[[#This Row],[backers_count]],"N/A")</f>
        <v>109.65079365079364</v>
      </c>
      <c r="Q116">
        <f>SEARCH("/",Table1[[#This Row],[category &amp; sub-category]])-1</f>
        <v>10</v>
      </c>
      <c r="R116" t="str">
        <f>LEFT(Table1[[#This Row],[category &amp; sub-category]],Table1[[#This Row],[1st set of text formula]])</f>
        <v>technology</v>
      </c>
      <c r="S116" t="str">
        <f>RIGHT(Table1[[#This Row],[category &amp; sub-category]],LEN(Table1[[#This Row],[category &amp; sub-category]])-SEARCH("/",Table1[[#This Row],[category &amp; sub-category]]))</f>
        <v>wearables</v>
      </c>
      <c r="T116" s="10">
        <f>(((Table1[[#This Row],[launched_at]]/60)/60)/24)+DATE(1970,1,1)</f>
        <v>43564.208333333328</v>
      </c>
      <c r="U116" s="10">
        <f>(((Table1[[#This Row],[deadline]]/60)/60)/24)+DATE(1970,1,1)</f>
        <v>43565.208333333328</v>
      </c>
    </row>
    <row r="117" spans="1:2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Table1[[#This Row],[pledged]]/Table1[[#This Row],[goal]]</f>
        <v>0.87211757648470301</v>
      </c>
      <c r="P117" s="6">
        <f>IFERROR(Table1[[#This Row],[pledged]]/Table1[[#This Row],[backers_count]],"N/A")</f>
        <v>44.001815980629537</v>
      </c>
      <c r="Q117">
        <f>SEARCH("/",Table1[[#This Row],[category &amp; sub-category]])-1</f>
        <v>10</v>
      </c>
      <c r="R117" t="str">
        <f>LEFT(Table1[[#This Row],[category &amp; sub-category]],Table1[[#This Row],[1st set of text formula]])</f>
        <v>publishing</v>
      </c>
      <c r="S117" t="str">
        <f>RIGHT(Table1[[#This Row],[category &amp; sub-category]],LEN(Table1[[#This Row],[category &amp; sub-category]])-SEARCH("/",Table1[[#This Row],[category &amp; sub-category]]))</f>
        <v>fiction</v>
      </c>
      <c r="T117" s="10">
        <f>(((Table1[[#This Row],[launched_at]]/60)/60)/24)+DATE(1970,1,1)</f>
        <v>43056.25</v>
      </c>
      <c r="U117" s="10">
        <f>(((Table1[[#This Row],[deadline]]/60)/60)/24)+DATE(1970,1,1)</f>
        <v>43091.25</v>
      </c>
    </row>
    <row r="118" spans="1:21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Table1[[#This Row],[pledged]]/Table1[[#This Row],[goal]]</f>
        <v>0.88</v>
      </c>
      <c r="P118" s="6">
        <f>IFERROR(Table1[[#This Row],[pledged]]/Table1[[#This Row],[backers_count]],"N/A")</f>
        <v>86.794520547945211</v>
      </c>
      <c r="Q118">
        <f>SEARCH("/",Table1[[#This Row],[category &amp; sub-category]])-1</f>
        <v>7</v>
      </c>
      <c r="R118" t="str">
        <f>LEFT(Table1[[#This Row],[category &amp; sub-category]],Table1[[#This Row],[1st set of text formula]])</f>
        <v>theater</v>
      </c>
      <c r="S118" t="str">
        <f>RIGHT(Table1[[#This Row],[category &amp; sub-category]],LEN(Table1[[#This Row],[category &amp; sub-category]])-SEARCH("/",Table1[[#This Row],[category &amp; sub-category]]))</f>
        <v>plays</v>
      </c>
      <c r="T118" s="10">
        <f>(((Table1[[#This Row],[launched_at]]/60)/60)/24)+DATE(1970,1,1)</f>
        <v>42265.208333333328</v>
      </c>
      <c r="U118" s="10">
        <f>(((Table1[[#This Row],[deadline]]/60)/60)/24)+DATE(1970,1,1)</f>
        <v>42266.208333333328</v>
      </c>
    </row>
    <row r="119" spans="1:2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Table1[[#This Row],[pledged]]/Table1[[#This Row],[goal]]</f>
        <v>1.7393877551020409</v>
      </c>
      <c r="P119" s="6">
        <f>IFERROR(Table1[[#This Row],[pledged]]/Table1[[#This Row],[backers_count]],"N/A")</f>
        <v>30.992727272727272</v>
      </c>
      <c r="Q119">
        <f>SEARCH("/",Table1[[#This Row],[category &amp; sub-category]])-1</f>
        <v>12</v>
      </c>
      <c r="R119" t="str">
        <f>LEFT(Table1[[#This Row],[category &amp; sub-category]],Table1[[#This Row],[1st set of text formula]])</f>
        <v>film &amp; video</v>
      </c>
      <c r="S119" t="str">
        <f>RIGHT(Table1[[#This Row],[category &amp; sub-category]],LEN(Table1[[#This Row],[category &amp; sub-category]])-SEARCH("/",Table1[[#This Row],[category &amp; sub-category]]))</f>
        <v>television</v>
      </c>
      <c r="T119" s="10">
        <f>(((Table1[[#This Row],[launched_at]]/60)/60)/24)+DATE(1970,1,1)</f>
        <v>40808.208333333336</v>
      </c>
      <c r="U119" s="10">
        <f>(((Table1[[#This Row],[deadline]]/60)/60)/24)+DATE(1970,1,1)</f>
        <v>40814.208333333336</v>
      </c>
    </row>
    <row r="120" spans="1:2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Table1[[#This Row],[pledged]]/Table1[[#This Row],[goal]]</f>
        <v>1.1761111111111111</v>
      </c>
      <c r="P120" s="6">
        <f>IFERROR(Table1[[#This Row],[pledged]]/Table1[[#This Row],[backers_count]],"N/A")</f>
        <v>94.791044776119406</v>
      </c>
      <c r="Q120">
        <f>SEARCH("/",Table1[[#This Row],[category &amp; sub-category]])-1</f>
        <v>11</v>
      </c>
      <c r="R120" t="str">
        <f>LEFT(Table1[[#This Row],[category &amp; sub-category]],Table1[[#This Row],[1st set of text formula]])</f>
        <v>photography</v>
      </c>
      <c r="S120" t="str">
        <f>RIGHT(Table1[[#This Row],[category &amp; sub-category]],LEN(Table1[[#This Row],[category &amp; sub-category]])-SEARCH("/",Table1[[#This Row],[category &amp; sub-category]]))</f>
        <v>photography books</v>
      </c>
      <c r="T120" s="10">
        <f>(((Table1[[#This Row],[launched_at]]/60)/60)/24)+DATE(1970,1,1)</f>
        <v>41665.25</v>
      </c>
      <c r="U120" s="10">
        <f>(((Table1[[#This Row],[deadline]]/60)/60)/24)+DATE(1970,1,1)</f>
        <v>41671.25</v>
      </c>
    </row>
    <row r="121" spans="1:21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Table1[[#This Row],[pledged]]/Table1[[#This Row],[goal]]</f>
        <v>2.1496</v>
      </c>
      <c r="P121" s="6">
        <f>IFERROR(Table1[[#This Row],[pledged]]/Table1[[#This Row],[backers_count]],"N/A")</f>
        <v>69.79220779220779</v>
      </c>
      <c r="Q121">
        <f>SEARCH("/",Table1[[#This Row],[category &amp; sub-category]])-1</f>
        <v>12</v>
      </c>
      <c r="R121" t="str">
        <f>LEFT(Table1[[#This Row],[category &amp; sub-category]],Table1[[#This Row],[1st set of text formula]])</f>
        <v>film &amp; video</v>
      </c>
      <c r="S121" t="str">
        <f>RIGHT(Table1[[#This Row],[category &amp; sub-category]],LEN(Table1[[#This Row],[category &amp; sub-category]])-SEARCH("/",Table1[[#This Row],[category &amp; sub-category]]))</f>
        <v>documentary</v>
      </c>
      <c r="T121" s="10">
        <f>(((Table1[[#This Row],[launched_at]]/60)/60)/24)+DATE(1970,1,1)</f>
        <v>41806.208333333336</v>
      </c>
      <c r="U121" s="10">
        <f>(((Table1[[#This Row],[deadline]]/60)/60)/24)+DATE(1970,1,1)</f>
        <v>41823.208333333336</v>
      </c>
    </row>
    <row r="122" spans="1:2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Table1[[#This Row],[pledged]]/Table1[[#This Row],[goal]]</f>
        <v>1.4949667110519307</v>
      </c>
      <c r="P122" s="6">
        <f>IFERROR(Table1[[#This Row],[pledged]]/Table1[[#This Row],[backers_count]],"N/A")</f>
        <v>63.003367003367003</v>
      </c>
      <c r="Q122">
        <f>SEARCH("/",Table1[[#This Row],[category &amp; sub-category]])-1</f>
        <v>5</v>
      </c>
      <c r="R122" t="str">
        <f>LEFT(Table1[[#This Row],[category &amp; sub-category]],Table1[[#This Row],[1st set of text formula]])</f>
        <v>games</v>
      </c>
      <c r="S122" t="str">
        <f>RIGHT(Table1[[#This Row],[category &amp; sub-category]],LEN(Table1[[#This Row],[category &amp; sub-category]])-SEARCH("/",Table1[[#This Row],[category &amp; sub-category]]))</f>
        <v>mobile games</v>
      </c>
      <c r="T122" s="10">
        <f>(((Table1[[#This Row],[launched_at]]/60)/60)/24)+DATE(1970,1,1)</f>
        <v>42111.208333333328</v>
      </c>
      <c r="U122" s="10">
        <f>(((Table1[[#This Row],[deadline]]/60)/60)/24)+DATE(1970,1,1)</f>
        <v>42115.208333333328</v>
      </c>
    </row>
    <row r="123" spans="1:2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Table1[[#This Row],[pledged]]/Table1[[#This Row],[goal]]</f>
        <v>2.1933995584988963</v>
      </c>
      <c r="P123" s="6">
        <f>IFERROR(Table1[[#This Row],[pledged]]/Table1[[#This Row],[backers_count]],"N/A")</f>
        <v>110.0343300110742</v>
      </c>
      <c r="Q123">
        <f>SEARCH("/",Table1[[#This Row],[category &amp; sub-category]])-1</f>
        <v>5</v>
      </c>
      <c r="R123" t="str">
        <f>LEFT(Table1[[#This Row],[category &amp; sub-category]],Table1[[#This Row],[1st set of text formula]])</f>
        <v>games</v>
      </c>
      <c r="S123" t="str">
        <f>RIGHT(Table1[[#This Row],[category &amp; sub-category]],LEN(Table1[[#This Row],[category &amp; sub-category]])-SEARCH("/",Table1[[#This Row],[category &amp; sub-category]]))</f>
        <v>video games</v>
      </c>
      <c r="T123" s="10">
        <f>(((Table1[[#This Row],[launched_at]]/60)/60)/24)+DATE(1970,1,1)</f>
        <v>41917.208333333336</v>
      </c>
      <c r="U123" s="10">
        <f>(((Table1[[#This Row],[deadline]]/60)/60)/24)+DATE(1970,1,1)</f>
        <v>41930.208333333336</v>
      </c>
    </row>
    <row r="124" spans="1:2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Table1[[#This Row],[pledged]]/Table1[[#This Row],[goal]]</f>
        <v>0.64367690058479532</v>
      </c>
      <c r="P124" s="6">
        <f>IFERROR(Table1[[#This Row],[pledged]]/Table1[[#This Row],[backers_count]],"N/A")</f>
        <v>25.997933274284026</v>
      </c>
      <c r="Q124">
        <f>SEARCH("/",Table1[[#This Row],[category &amp; sub-category]])-1</f>
        <v>10</v>
      </c>
      <c r="R124" t="str">
        <f>LEFT(Table1[[#This Row],[category &amp; sub-category]],Table1[[#This Row],[1st set of text formula]])</f>
        <v>publishing</v>
      </c>
      <c r="S124" t="str">
        <f>RIGHT(Table1[[#This Row],[category &amp; sub-category]],LEN(Table1[[#This Row],[category &amp; sub-category]])-SEARCH("/",Table1[[#This Row],[category &amp; sub-category]]))</f>
        <v>fiction</v>
      </c>
      <c r="T124" s="10">
        <f>(((Table1[[#This Row],[launched_at]]/60)/60)/24)+DATE(1970,1,1)</f>
        <v>41970.25</v>
      </c>
      <c r="U124" s="10">
        <f>(((Table1[[#This Row],[deadline]]/60)/60)/24)+DATE(1970,1,1)</f>
        <v>41997.25</v>
      </c>
    </row>
    <row r="125" spans="1:2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Table1[[#This Row],[pledged]]/Table1[[#This Row],[goal]]</f>
        <v>0.18622397298818233</v>
      </c>
      <c r="P125" s="6">
        <f>IFERROR(Table1[[#This Row],[pledged]]/Table1[[#This Row],[backers_count]],"N/A")</f>
        <v>49.987915407854985</v>
      </c>
      <c r="Q125">
        <f>SEARCH("/",Table1[[#This Row],[category &amp; sub-category]])-1</f>
        <v>7</v>
      </c>
      <c r="R125" t="str">
        <f>LEFT(Table1[[#This Row],[category &amp; sub-category]],Table1[[#This Row],[1st set of text formula]])</f>
        <v>theater</v>
      </c>
      <c r="S125" t="str">
        <f>RIGHT(Table1[[#This Row],[category &amp; sub-category]],LEN(Table1[[#This Row],[category &amp; sub-category]])-SEARCH("/",Table1[[#This Row],[category &amp; sub-category]]))</f>
        <v>plays</v>
      </c>
      <c r="T125" s="10">
        <f>(((Table1[[#This Row],[launched_at]]/60)/60)/24)+DATE(1970,1,1)</f>
        <v>42332.25</v>
      </c>
      <c r="U125" s="10">
        <f>(((Table1[[#This Row],[deadline]]/60)/60)/24)+DATE(1970,1,1)</f>
        <v>42335.25</v>
      </c>
    </row>
    <row r="126" spans="1:2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Table1[[#This Row],[pledged]]/Table1[[#This Row],[goal]]</f>
        <v>3.6776923076923076</v>
      </c>
      <c r="P126" s="6">
        <f>IFERROR(Table1[[#This Row],[pledged]]/Table1[[#This Row],[backers_count]],"N/A")</f>
        <v>101.72340425531915</v>
      </c>
      <c r="Q126">
        <f>SEARCH("/",Table1[[#This Row],[category &amp; sub-category]])-1</f>
        <v>11</v>
      </c>
      <c r="R126" t="str">
        <f>LEFT(Table1[[#This Row],[category &amp; sub-category]],Table1[[#This Row],[1st set of text formula]])</f>
        <v>photography</v>
      </c>
      <c r="S126" t="str">
        <f>RIGHT(Table1[[#This Row],[category &amp; sub-category]],LEN(Table1[[#This Row],[category &amp; sub-category]])-SEARCH("/",Table1[[#This Row],[category &amp; sub-category]]))</f>
        <v>photography books</v>
      </c>
      <c r="T126" s="10">
        <f>(((Table1[[#This Row],[launched_at]]/60)/60)/24)+DATE(1970,1,1)</f>
        <v>43598.208333333328</v>
      </c>
      <c r="U126" s="10">
        <f>(((Table1[[#This Row],[deadline]]/60)/60)/24)+DATE(1970,1,1)</f>
        <v>43651.208333333328</v>
      </c>
    </row>
    <row r="127" spans="1:2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Table1[[#This Row],[pledged]]/Table1[[#This Row],[goal]]</f>
        <v>1.5990566037735849</v>
      </c>
      <c r="P127" s="6">
        <f>IFERROR(Table1[[#This Row],[pledged]]/Table1[[#This Row],[backers_count]],"N/A")</f>
        <v>47.083333333333336</v>
      </c>
      <c r="Q127">
        <f>SEARCH("/",Table1[[#This Row],[category &amp; sub-category]])-1</f>
        <v>7</v>
      </c>
      <c r="R127" t="str">
        <f>LEFT(Table1[[#This Row],[category &amp; sub-category]],Table1[[#This Row],[1st set of text formula]])</f>
        <v>theater</v>
      </c>
      <c r="S127" t="str">
        <f>RIGHT(Table1[[#This Row],[category &amp; sub-category]],LEN(Table1[[#This Row],[category &amp; sub-category]])-SEARCH("/",Table1[[#This Row],[category &amp; sub-category]]))</f>
        <v>plays</v>
      </c>
      <c r="T127" s="10">
        <f>(((Table1[[#This Row],[launched_at]]/60)/60)/24)+DATE(1970,1,1)</f>
        <v>43362.208333333328</v>
      </c>
      <c r="U127" s="10">
        <f>(((Table1[[#This Row],[deadline]]/60)/60)/24)+DATE(1970,1,1)</f>
        <v>43366.208333333328</v>
      </c>
    </row>
    <row r="128" spans="1:2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Table1[[#This Row],[pledged]]/Table1[[#This Row],[goal]]</f>
        <v>0.38633185349611543</v>
      </c>
      <c r="P128" s="6">
        <f>IFERROR(Table1[[#This Row],[pledged]]/Table1[[#This Row],[backers_count]],"N/A")</f>
        <v>89.944444444444443</v>
      </c>
      <c r="Q128">
        <f>SEARCH("/",Table1[[#This Row],[category &amp; sub-category]])-1</f>
        <v>7</v>
      </c>
      <c r="R128" t="str">
        <f>LEFT(Table1[[#This Row],[category &amp; sub-category]],Table1[[#This Row],[1st set of text formula]])</f>
        <v>theater</v>
      </c>
      <c r="S128" t="str">
        <f>RIGHT(Table1[[#This Row],[category &amp; sub-category]],LEN(Table1[[#This Row],[category &amp; sub-category]])-SEARCH("/",Table1[[#This Row],[category &amp; sub-category]]))</f>
        <v>plays</v>
      </c>
      <c r="T128" s="10">
        <f>(((Table1[[#This Row],[launched_at]]/60)/60)/24)+DATE(1970,1,1)</f>
        <v>42596.208333333328</v>
      </c>
      <c r="U128" s="10">
        <f>(((Table1[[#This Row],[deadline]]/60)/60)/24)+DATE(1970,1,1)</f>
        <v>42624.208333333328</v>
      </c>
    </row>
    <row r="129" spans="1:2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Table1[[#This Row],[pledged]]/Table1[[#This Row],[goal]]</f>
        <v>0.51421511627906979</v>
      </c>
      <c r="P129" s="6">
        <f>IFERROR(Table1[[#This Row],[pledged]]/Table1[[#This Row],[backers_count]],"N/A")</f>
        <v>78.96875</v>
      </c>
      <c r="Q129">
        <f>SEARCH("/",Table1[[#This Row],[category &amp; sub-category]])-1</f>
        <v>7</v>
      </c>
      <c r="R129" t="str">
        <f>LEFT(Table1[[#This Row],[category &amp; sub-category]],Table1[[#This Row],[1st set of text formula]])</f>
        <v>theater</v>
      </c>
      <c r="S129" t="str">
        <f>RIGHT(Table1[[#This Row],[category &amp; sub-category]],LEN(Table1[[#This Row],[category &amp; sub-category]])-SEARCH("/",Table1[[#This Row],[category &amp; sub-category]]))</f>
        <v>plays</v>
      </c>
      <c r="T129" s="10">
        <f>(((Table1[[#This Row],[launched_at]]/60)/60)/24)+DATE(1970,1,1)</f>
        <v>40310.208333333336</v>
      </c>
      <c r="U129" s="10">
        <f>(((Table1[[#This Row],[deadline]]/60)/60)/24)+DATE(1970,1,1)</f>
        <v>40313.208333333336</v>
      </c>
    </row>
    <row r="130" spans="1:2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Table1[[#This Row],[pledged]]/Table1[[#This Row],[goal]]</f>
        <v>0.60334277620396604</v>
      </c>
      <c r="P130" s="6">
        <f>IFERROR(Table1[[#This Row],[pledged]]/Table1[[#This Row],[backers_count]],"N/A")</f>
        <v>80.067669172932327</v>
      </c>
      <c r="Q130">
        <f>SEARCH("/",Table1[[#This Row],[category &amp; sub-category]])-1</f>
        <v>5</v>
      </c>
      <c r="R130" t="str">
        <f>LEFT(Table1[[#This Row],[category &amp; sub-category]],Table1[[#This Row],[1st set of text formula]])</f>
        <v>music</v>
      </c>
      <c r="S130" t="str">
        <f>RIGHT(Table1[[#This Row],[category &amp; sub-category]],LEN(Table1[[#This Row],[category &amp; sub-category]])-SEARCH("/",Table1[[#This Row],[category &amp; sub-category]]))</f>
        <v>rock</v>
      </c>
      <c r="T130" s="10">
        <f>(((Table1[[#This Row],[launched_at]]/60)/60)/24)+DATE(1970,1,1)</f>
        <v>40417.208333333336</v>
      </c>
      <c r="U130" s="10">
        <f>(((Table1[[#This Row],[deadline]]/60)/60)/24)+DATE(1970,1,1)</f>
        <v>40430.208333333336</v>
      </c>
    </row>
    <row r="131" spans="1:2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Table1[[#This Row],[pledged]]/Table1[[#This Row],[goal]]</f>
        <v>3.2026936026936029E-2</v>
      </c>
      <c r="P131" s="6">
        <f>IFERROR(Table1[[#This Row],[pledged]]/Table1[[#This Row],[backers_count]],"N/A")</f>
        <v>86.472727272727269</v>
      </c>
      <c r="Q131">
        <f>SEARCH("/",Table1[[#This Row],[category &amp; sub-category]])-1</f>
        <v>4</v>
      </c>
      <c r="R131" t="str">
        <f>LEFT(Table1[[#This Row],[category &amp; sub-category]],Table1[[#This Row],[1st set of text formula]])</f>
        <v>food</v>
      </c>
      <c r="S131" t="str">
        <f>RIGHT(Table1[[#This Row],[category &amp; sub-category]],LEN(Table1[[#This Row],[category &amp; sub-category]])-SEARCH("/",Table1[[#This Row],[category &amp; sub-category]]))</f>
        <v>food trucks</v>
      </c>
      <c r="T131" s="10">
        <f>(((Table1[[#This Row],[launched_at]]/60)/60)/24)+DATE(1970,1,1)</f>
        <v>42038.25</v>
      </c>
      <c r="U131" s="10">
        <f>(((Table1[[#This Row],[deadline]]/60)/60)/24)+DATE(1970,1,1)</f>
        <v>42063.25</v>
      </c>
    </row>
    <row r="132" spans="1:2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Table1[[#This Row],[pledged]]/Table1[[#This Row],[goal]]</f>
        <v>1.5546875</v>
      </c>
      <c r="P132" s="6">
        <f>IFERROR(Table1[[#This Row],[pledged]]/Table1[[#This Row],[backers_count]],"N/A")</f>
        <v>28.001876172607879</v>
      </c>
      <c r="Q132">
        <f>SEARCH("/",Table1[[#This Row],[category &amp; sub-category]])-1</f>
        <v>12</v>
      </c>
      <c r="R132" t="str">
        <f>LEFT(Table1[[#This Row],[category &amp; sub-category]],Table1[[#This Row],[1st set of text formula]])</f>
        <v>film &amp; video</v>
      </c>
      <c r="S132" t="str">
        <f>RIGHT(Table1[[#This Row],[category &amp; sub-category]],LEN(Table1[[#This Row],[category &amp; sub-category]])-SEARCH("/",Table1[[#This Row],[category &amp; sub-category]]))</f>
        <v>drama</v>
      </c>
      <c r="T132" s="10">
        <f>(((Table1[[#This Row],[launched_at]]/60)/60)/24)+DATE(1970,1,1)</f>
        <v>40842.208333333336</v>
      </c>
      <c r="U132" s="10">
        <f>(((Table1[[#This Row],[deadline]]/60)/60)/24)+DATE(1970,1,1)</f>
        <v>40858.25</v>
      </c>
    </row>
    <row r="133" spans="1:21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Table1[[#This Row],[pledged]]/Table1[[#This Row],[goal]]</f>
        <v>1.0085974499089254</v>
      </c>
      <c r="P133" s="6">
        <f>IFERROR(Table1[[#This Row],[pledged]]/Table1[[#This Row],[backers_count]],"N/A")</f>
        <v>67.996725337699544</v>
      </c>
      <c r="Q133">
        <f>SEARCH("/",Table1[[#This Row],[category &amp; sub-category]])-1</f>
        <v>10</v>
      </c>
      <c r="R133" t="str">
        <f>LEFT(Table1[[#This Row],[category &amp; sub-category]],Table1[[#This Row],[1st set of text formula]])</f>
        <v>technology</v>
      </c>
      <c r="S133" t="str">
        <f>RIGHT(Table1[[#This Row],[category &amp; sub-category]],LEN(Table1[[#This Row],[category &amp; sub-category]])-SEARCH("/",Table1[[#This Row],[category &amp; sub-category]]))</f>
        <v>web</v>
      </c>
      <c r="T133" s="10">
        <f>(((Table1[[#This Row],[launched_at]]/60)/60)/24)+DATE(1970,1,1)</f>
        <v>41607.25</v>
      </c>
      <c r="U133" s="10">
        <f>(((Table1[[#This Row],[deadline]]/60)/60)/24)+DATE(1970,1,1)</f>
        <v>41620.25</v>
      </c>
    </row>
    <row r="134" spans="1:2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Table1[[#This Row],[pledged]]/Table1[[#This Row],[goal]]</f>
        <v>1.1618181818181819</v>
      </c>
      <c r="P134" s="6">
        <f>IFERROR(Table1[[#This Row],[pledged]]/Table1[[#This Row],[backers_count]],"N/A")</f>
        <v>43.078651685393261</v>
      </c>
      <c r="Q134">
        <f>SEARCH("/",Table1[[#This Row],[category &amp; sub-category]])-1</f>
        <v>7</v>
      </c>
      <c r="R134" t="str">
        <f>LEFT(Table1[[#This Row],[category &amp; sub-category]],Table1[[#This Row],[1st set of text formula]])</f>
        <v>theater</v>
      </c>
      <c r="S134" t="str">
        <f>RIGHT(Table1[[#This Row],[category &amp; sub-category]],LEN(Table1[[#This Row],[category &amp; sub-category]])-SEARCH("/",Table1[[#This Row],[category &amp; sub-category]]))</f>
        <v>plays</v>
      </c>
      <c r="T134" s="10">
        <f>(((Table1[[#This Row],[launched_at]]/60)/60)/24)+DATE(1970,1,1)</f>
        <v>43112.25</v>
      </c>
      <c r="U134" s="10">
        <f>(((Table1[[#This Row],[deadline]]/60)/60)/24)+DATE(1970,1,1)</f>
        <v>43128.25</v>
      </c>
    </row>
    <row r="135" spans="1:2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Table1[[#This Row],[pledged]]/Table1[[#This Row],[goal]]</f>
        <v>3.1077777777777778</v>
      </c>
      <c r="P135" s="6">
        <f>IFERROR(Table1[[#This Row],[pledged]]/Table1[[#This Row],[backers_count]],"N/A")</f>
        <v>87.95597484276729</v>
      </c>
      <c r="Q135">
        <f>SEARCH("/",Table1[[#This Row],[category &amp; sub-category]])-1</f>
        <v>5</v>
      </c>
      <c r="R135" t="str">
        <f>LEFT(Table1[[#This Row],[category &amp; sub-category]],Table1[[#This Row],[1st set of text formula]])</f>
        <v>music</v>
      </c>
      <c r="S135" t="str">
        <f>RIGHT(Table1[[#This Row],[category &amp; sub-category]],LEN(Table1[[#This Row],[category &amp; sub-category]])-SEARCH("/",Table1[[#This Row],[category &amp; sub-category]]))</f>
        <v>world music</v>
      </c>
      <c r="T135" s="10">
        <f>(((Table1[[#This Row],[launched_at]]/60)/60)/24)+DATE(1970,1,1)</f>
        <v>40767.208333333336</v>
      </c>
      <c r="U135" s="10">
        <f>(((Table1[[#This Row],[deadline]]/60)/60)/24)+DATE(1970,1,1)</f>
        <v>40789.208333333336</v>
      </c>
    </row>
    <row r="136" spans="1:2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Table1[[#This Row],[pledged]]/Table1[[#This Row],[goal]]</f>
        <v>0.89736683417085428</v>
      </c>
      <c r="P136" s="6">
        <f>IFERROR(Table1[[#This Row],[pledged]]/Table1[[#This Row],[backers_count]],"N/A")</f>
        <v>94.987234042553197</v>
      </c>
      <c r="Q136">
        <f>SEARCH("/",Table1[[#This Row],[category &amp; sub-category]])-1</f>
        <v>12</v>
      </c>
      <c r="R136" t="str">
        <f>LEFT(Table1[[#This Row],[category &amp; sub-category]],Table1[[#This Row],[1st set of text formula]])</f>
        <v>film &amp; video</v>
      </c>
      <c r="S136" t="str">
        <f>RIGHT(Table1[[#This Row],[category &amp; sub-category]],LEN(Table1[[#This Row],[category &amp; sub-category]])-SEARCH("/",Table1[[#This Row],[category &amp; sub-category]]))</f>
        <v>documentary</v>
      </c>
      <c r="T136" s="10">
        <f>(((Table1[[#This Row],[launched_at]]/60)/60)/24)+DATE(1970,1,1)</f>
        <v>40713.208333333336</v>
      </c>
      <c r="U136" s="10">
        <f>(((Table1[[#This Row],[deadline]]/60)/60)/24)+DATE(1970,1,1)</f>
        <v>40762.208333333336</v>
      </c>
    </row>
    <row r="137" spans="1:2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Table1[[#This Row],[pledged]]/Table1[[#This Row],[goal]]</f>
        <v>0.71272727272727276</v>
      </c>
      <c r="P137" s="6">
        <f>IFERROR(Table1[[#This Row],[pledged]]/Table1[[#This Row],[backers_count]],"N/A")</f>
        <v>46.905982905982903</v>
      </c>
      <c r="Q137">
        <f>SEARCH("/",Table1[[#This Row],[category &amp; sub-category]])-1</f>
        <v>7</v>
      </c>
      <c r="R137" t="str">
        <f>LEFT(Table1[[#This Row],[category &amp; sub-category]],Table1[[#This Row],[1st set of text formula]])</f>
        <v>theater</v>
      </c>
      <c r="S137" t="str">
        <f>RIGHT(Table1[[#This Row],[category &amp; sub-category]],LEN(Table1[[#This Row],[category &amp; sub-category]])-SEARCH("/",Table1[[#This Row],[category &amp; sub-category]]))</f>
        <v>plays</v>
      </c>
      <c r="T137" s="10">
        <f>(((Table1[[#This Row],[launched_at]]/60)/60)/24)+DATE(1970,1,1)</f>
        <v>41340.25</v>
      </c>
      <c r="U137" s="10">
        <f>(((Table1[[#This Row],[deadline]]/60)/60)/24)+DATE(1970,1,1)</f>
        <v>41345.208333333336</v>
      </c>
    </row>
    <row r="138" spans="1:2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Table1[[#This Row],[pledged]]/Table1[[#This Row],[goal]]</f>
        <v>3.2862318840579711E-2</v>
      </c>
      <c r="P138" s="6">
        <f>IFERROR(Table1[[#This Row],[pledged]]/Table1[[#This Row],[backers_count]],"N/A")</f>
        <v>46.913793103448278</v>
      </c>
      <c r="Q138">
        <f>SEARCH("/",Table1[[#This Row],[category &amp; sub-category]])-1</f>
        <v>12</v>
      </c>
      <c r="R138" t="str">
        <f>LEFT(Table1[[#This Row],[category &amp; sub-category]],Table1[[#This Row],[1st set of text formula]])</f>
        <v>film &amp; video</v>
      </c>
      <c r="S138" t="str">
        <f>RIGHT(Table1[[#This Row],[category &amp; sub-category]],LEN(Table1[[#This Row],[category &amp; sub-category]])-SEARCH("/",Table1[[#This Row],[category &amp; sub-category]]))</f>
        <v>drama</v>
      </c>
      <c r="T138" s="10">
        <f>(((Table1[[#This Row],[launched_at]]/60)/60)/24)+DATE(1970,1,1)</f>
        <v>41797.208333333336</v>
      </c>
      <c r="U138" s="10">
        <f>(((Table1[[#This Row],[deadline]]/60)/60)/24)+DATE(1970,1,1)</f>
        <v>41809.208333333336</v>
      </c>
    </row>
    <row r="139" spans="1:2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Table1[[#This Row],[pledged]]/Table1[[#This Row],[goal]]</f>
        <v>2.617777777777778</v>
      </c>
      <c r="P139" s="6">
        <f>IFERROR(Table1[[#This Row],[pledged]]/Table1[[#This Row],[backers_count]],"N/A")</f>
        <v>94.24</v>
      </c>
      <c r="Q139">
        <f>SEARCH("/",Table1[[#This Row],[category &amp; sub-category]])-1</f>
        <v>10</v>
      </c>
      <c r="R139" t="str">
        <f>LEFT(Table1[[#This Row],[category &amp; sub-category]],Table1[[#This Row],[1st set of text formula]])</f>
        <v>publishing</v>
      </c>
      <c r="S139" t="str">
        <f>RIGHT(Table1[[#This Row],[category &amp; sub-category]],LEN(Table1[[#This Row],[category &amp; sub-category]])-SEARCH("/",Table1[[#This Row],[category &amp; sub-category]]))</f>
        <v>nonfiction</v>
      </c>
      <c r="T139" s="10">
        <f>(((Table1[[#This Row],[launched_at]]/60)/60)/24)+DATE(1970,1,1)</f>
        <v>40457.208333333336</v>
      </c>
      <c r="U139" s="10">
        <f>(((Table1[[#This Row],[deadline]]/60)/60)/24)+DATE(1970,1,1)</f>
        <v>40463.208333333336</v>
      </c>
    </row>
    <row r="140" spans="1:21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Table1[[#This Row],[pledged]]/Table1[[#This Row],[goal]]</f>
        <v>0.96</v>
      </c>
      <c r="P140" s="6">
        <f>IFERROR(Table1[[#This Row],[pledged]]/Table1[[#This Row],[backers_count]],"N/A")</f>
        <v>80.139130434782615</v>
      </c>
      <c r="Q140">
        <f>SEARCH("/",Table1[[#This Row],[category &amp; sub-category]])-1</f>
        <v>5</v>
      </c>
      <c r="R140" t="str">
        <f>LEFT(Table1[[#This Row],[category &amp; sub-category]],Table1[[#This Row],[1st set of text formula]])</f>
        <v>games</v>
      </c>
      <c r="S140" t="str">
        <f>RIGHT(Table1[[#This Row],[category &amp; sub-category]],LEN(Table1[[#This Row],[category &amp; sub-category]])-SEARCH("/",Table1[[#This Row],[category &amp; sub-category]]))</f>
        <v>mobile games</v>
      </c>
      <c r="T140" s="10">
        <f>(((Table1[[#This Row],[launched_at]]/60)/60)/24)+DATE(1970,1,1)</f>
        <v>41180.208333333336</v>
      </c>
      <c r="U140" s="10">
        <f>(((Table1[[#This Row],[deadline]]/60)/60)/24)+DATE(1970,1,1)</f>
        <v>41186.208333333336</v>
      </c>
    </row>
    <row r="141" spans="1:2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Table1[[#This Row],[pledged]]/Table1[[#This Row],[goal]]</f>
        <v>0.20896851248642778</v>
      </c>
      <c r="P141" s="6">
        <f>IFERROR(Table1[[#This Row],[pledged]]/Table1[[#This Row],[backers_count]],"N/A")</f>
        <v>59.036809815950917</v>
      </c>
      <c r="Q141">
        <f>SEARCH("/",Table1[[#This Row],[category &amp; sub-category]])-1</f>
        <v>10</v>
      </c>
      <c r="R141" t="str">
        <f>LEFT(Table1[[#This Row],[category &amp; sub-category]],Table1[[#This Row],[1st set of text formula]])</f>
        <v>technology</v>
      </c>
      <c r="S141" t="str">
        <f>RIGHT(Table1[[#This Row],[category &amp; sub-category]],LEN(Table1[[#This Row],[category &amp; sub-category]])-SEARCH("/",Table1[[#This Row],[category &amp; sub-category]]))</f>
        <v>wearables</v>
      </c>
      <c r="T141" s="10">
        <f>(((Table1[[#This Row],[launched_at]]/60)/60)/24)+DATE(1970,1,1)</f>
        <v>42115.208333333328</v>
      </c>
      <c r="U141" s="10">
        <f>(((Table1[[#This Row],[deadline]]/60)/60)/24)+DATE(1970,1,1)</f>
        <v>42131.208333333328</v>
      </c>
    </row>
    <row r="142" spans="1:21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Table1[[#This Row],[pledged]]/Table1[[#This Row],[goal]]</f>
        <v>2.2316363636363636</v>
      </c>
      <c r="P142" s="6">
        <f>IFERROR(Table1[[#This Row],[pledged]]/Table1[[#This Row],[backers_count]],"N/A")</f>
        <v>65.989247311827953</v>
      </c>
      <c r="Q142">
        <f>SEARCH("/",Table1[[#This Row],[category &amp; sub-category]])-1</f>
        <v>12</v>
      </c>
      <c r="R142" t="str">
        <f>LEFT(Table1[[#This Row],[category &amp; sub-category]],Table1[[#This Row],[1st set of text formula]])</f>
        <v>film &amp; video</v>
      </c>
      <c r="S142" t="str">
        <f>RIGHT(Table1[[#This Row],[category &amp; sub-category]],LEN(Table1[[#This Row],[category &amp; sub-category]])-SEARCH("/",Table1[[#This Row],[category &amp; sub-category]]))</f>
        <v>documentary</v>
      </c>
      <c r="T142" s="10">
        <f>(((Table1[[#This Row],[launched_at]]/60)/60)/24)+DATE(1970,1,1)</f>
        <v>43156.25</v>
      </c>
      <c r="U142" s="10">
        <f>(((Table1[[#This Row],[deadline]]/60)/60)/24)+DATE(1970,1,1)</f>
        <v>43161.25</v>
      </c>
    </row>
    <row r="143" spans="1:2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Table1[[#This Row],[pledged]]/Table1[[#This Row],[goal]]</f>
        <v>1.0159097978227061</v>
      </c>
      <c r="P143" s="6">
        <f>IFERROR(Table1[[#This Row],[pledged]]/Table1[[#This Row],[backers_count]],"N/A")</f>
        <v>60.992530345471522</v>
      </c>
      <c r="Q143">
        <f>SEARCH("/",Table1[[#This Row],[category &amp; sub-category]])-1</f>
        <v>10</v>
      </c>
      <c r="R143" t="str">
        <f>LEFT(Table1[[#This Row],[category &amp; sub-category]],Table1[[#This Row],[1st set of text formula]])</f>
        <v>technology</v>
      </c>
      <c r="S143" t="str">
        <f>RIGHT(Table1[[#This Row],[category &amp; sub-category]],LEN(Table1[[#This Row],[category &amp; sub-category]])-SEARCH("/",Table1[[#This Row],[category &amp; sub-category]]))</f>
        <v>web</v>
      </c>
      <c r="T143" s="10">
        <f>(((Table1[[#This Row],[launched_at]]/60)/60)/24)+DATE(1970,1,1)</f>
        <v>42167.208333333328</v>
      </c>
      <c r="U143" s="10">
        <f>(((Table1[[#This Row],[deadline]]/60)/60)/24)+DATE(1970,1,1)</f>
        <v>42173.208333333328</v>
      </c>
    </row>
    <row r="144" spans="1:2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Table1[[#This Row],[pledged]]/Table1[[#This Row],[goal]]</f>
        <v>2.3003999999999998</v>
      </c>
      <c r="P144" s="6">
        <f>IFERROR(Table1[[#This Row],[pledged]]/Table1[[#This Row],[backers_count]],"N/A")</f>
        <v>98.307692307692307</v>
      </c>
      <c r="Q144">
        <f>SEARCH("/",Table1[[#This Row],[category &amp; sub-category]])-1</f>
        <v>10</v>
      </c>
      <c r="R144" t="str">
        <f>LEFT(Table1[[#This Row],[category &amp; sub-category]],Table1[[#This Row],[1st set of text formula]])</f>
        <v>technology</v>
      </c>
      <c r="S144" t="str">
        <f>RIGHT(Table1[[#This Row],[category &amp; sub-category]],LEN(Table1[[#This Row],[category &amp; sub-category]])-SEARCH("/",Table1[[#This Row],[category &amp; sub-category]]))</f>
        <v>web</v>
      </c>
      <c r="T144" s="10">
        <f>(((Table1[[#This Row],[launched_at]]/60)/60)/24)+DATE(1970,1,1)</f>
        <v>41005.208333333336</v>
      </c>
      <c r="U144" s="10">
        <f>(((Table1[[#This Row],[deadline]]/60)/60)/24)+DATE(1970,1,1)</f>
        <v>41046.208333333336</v>
      </c>
    </row>
    <row r="145" spans="1:2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Table1[[#This Row],[pledged]]/Table1[[#This Row],[goal]]</f>
        <v>1.355925925925926</v>
      </c>
      <c r="P145" s="6">
        <f>IFERROR(Table1[[#This Row],[pledged]]/Table1[[#This Row],[backers_count]],"N/A")</f>
        <v>104.6</v>
      </c>
      <c r="Q145">
        <f>SEARCH("/",Table1[[#This Row],[category &amp; sub-category]])-1</f>
        <v>5</v>
      </c>
      <c r="R145" t="str">
        <f>LEFT(Table1[[#This Row],[category &amp; sub-category]],Table1[[#This Row],[1st set of text formula]])</f>
        <v>music</v>
      </c>
      <c r="S145" t="str">
        <f>RIGHT(Table1[[#This Row],[category &amp; sub-category]],LEN(Table1[[#This Row],[category &amp; sub-category]])-SEARCH("/",Table1[[#This Row],[category &amp; sub-category]]))</f>
        <v>indie rock</v>
      </c>
      <c r="T145" s="10">
        <f>(((Table1[[#This Row],[launched_at]]/60)/60)/24)+DATE(1970,1,1)</f>
        <v>40357.208333333336</v>
      </c>
      <c r="U145" s="10">
        <f>(((Table1[[#This Row],[deadline]]/60)/60)/24)+DATE(1970,1,1)</f>
        <v>40377.208333333336</v>
      </c>
    </row>
    <row r="146" spans="1:2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Table1[[#This Row],[pledged]]/Table1[[#This Row],[goal]]</f>
        <v>1.2909999999999999</v>
      </c>
      <c r="P146" s="6">
        <f>IFERROR(Table1[[#This Row],[pledged]]/Table1[[#This Row],[backers_count]],"N/A")</f>
        <v>86.066666666666663</v>
      </c>
      <c r="Q146">
        <f>SEARCH("/",Table1[[#This Row],[category &amp; sub-category]])-1</f>
        <v>7</v>
      </c>
      <c r="R146" t="str">
        <f>LEFT(Table1[[#This Row],[category &amp; sub-category]],Table1[[#This Row],[1st set of text formula]])</f>
        <v>theater</v>
      </c>
      <c r="S146" t="str">
        <f>RIGHT(Table1[[#This Row],[category &amp; sub-category]],LEN(Table1[[#This Row],[category &amp; sub-category]])-SEARCH("/",Table1[[#This Row],[category &amp; sub-category]]))</f>
        <v>plays</v>
      </c>
      <c r="T146" s="10">
        <f>(((Table1[[#This Row],[launched_at]]/60)/60)/24)+DATE(1970,1,1)</f>
        <v>43633.208333333328</v>
      </c>
      <c r="U146" s="10">
        <f>(((Table1[[#This Row],[deadline]]/60)/60)/24)+DATE(1970,1,1)</f>
        <v>43641.208333333328</v>
      </c>
    </row>
    <row r="147" spans="1:2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Table1[[#This Row],[pledged]]/Table1[[#This Row],[goal]]</f>
        <v>2.3651200000000001</v>
      </c>
      <c r="P147" s="6">
        <f>IFERROR(Table1[[#This Row],[pledged]]/Table1[[#This Row],[backers_count]],"N/A")</f>
        <v>76.989583333333329</v>
      </c>
      <c r="Q147">
        <f>SEARCH("/",Table1[[#This Row],[category &amp; sub-category]])-1</f>
        <v>10</v>
      </c>
      <c r="R147" t="str">
        <f>LEFT(Table1[[#This Row],[category &amp; sub-category]],Table1[[#This Row],[1st set of text formula]])</f>
        <v>technology</v>
      </c>
      <c r="S147" t="str">
        <f>RIGHT(Table1[[#This Row],[category &amp; sub-category]],LEN(Table1[[#This Row],[category &amp; sub-category]])-SEARCH("/",Table1[[#This Row],[category &amp; sub-category]]))</f>
        <v>wearables</v>
      </c>
      <c r="T147" s="10">
        <f>(((Table1[[#This Row],[launched_at]]/60)/60)/24)+DATE(1970,1,1)</f>
        <v>41889.208333333336</v>
      </c>
      <c r="U147" s="10">
        <f>(((Table1[[#This Row],[deadline]]/60)/60)/24)+DATE(1970,1,1)</f>
        <v>41894.208333333336</v>
      </c>
    </row>
    <row r="148" spans="1:21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Table1[[#This Row],[pledged]]/Table1[[#This Row],[goal]]</f>
        <v>0.17249999999999999</v>
      </c>
      <c r="P148" s="6">
        <f>IFERROR(Table1[[#This Row],[pledged]]/Table1[[#This Row],[backers_count]],"N/A")</f>
        <v>29.764705882352942</v>
      </c>
      <c r="Q148">
        <f>SEARCH("/",Table1[[#This Row],[category &amp; sub-category]])-1</f>
        <v>7</v>
      </c>
      <c r="R148" t="str">
        <f>LEFT(Table1[[#This Row],[category &amp; sub-category]],Table1[[#This Row],[1st set of text formula]])</f>
        <v>theater</v>
      </c>
      <c r="S148" t="str">
        <f>RIGHT(Table1[[#This Row],[category &amp; sub-category]],LEN(Table1[[#This Row],[category &amp; sub-category]])-SEARCH("/",Table1[[#This Row],[category &amp; sub-category]]))</f>
        <v>plays</v>
      </c>
      <c r="T148" s="10">
        <f>(((Table1[[#This Row],[launched_at]]/60)/60)/24)+DATE(1970,1,1)</f>
        <v>40855.25</v>
      </c>
      <c r="U148" s="10">
        <f>(((Table1[[#This Row],[deadline]]/60)/60)/24)+DATE(1970,1,1)</f>
        <v>40875.25</v>
      </c>
    </row>
    <row r="149" spans="1:2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Table1[[#This Row],[pledged]]/Table1[[#This Row],[goal]]</f>
        <v>1.1249397590361445</v>
      </c>
      <c r="P149" s="6">
        <f>IFERROR(Table1[[#This Row],[pledged]]/Table1[[#This Row],[backers_count]],"N/A")</f>
        <v>46.91959798994975</v>
      </c>
      <c r="Q149">
        <f>SEARCH("/",Table1[[#This Row],[category &amp; sub-category]])-1</f>
        <v>7</v>
      </c>
      <c r="R149" t="str">
        <f>LEFT(Table1[[#This Row],[category &amp; sub-category]],Table1[[#This Row],[1st set of text formula]])</f>
        <v>theater</v>
      </c>
      <c r="S149" t="str">
        <f>RIGHT(Table1[[#This Row],[category &amp; sub-category]],LEN(Table1[[#This Row],[category &amp; sub-category]])-SEARCH("/",Table1[[#This Row],[category &amp; sub-category]]))</f>
        <v>plays</v>
      </c>
      <c r="T149" s="10">
        <f>(((Table1[[#This Row],[launched_at]]/60)/60)/24)+DATE(1970,1,1)</f>
        <v>42534.208333333328</v>
      </c>
      <c r="U149" s="10">
        <f>(((Table1[[#This Row],[deadline]]/60)/60)/24)+DATE(1970,1,1)</f>
        <v>42540.208333333328</v>
      </c>
    </row>
    <row r="150" spans="1:2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Table1[[#This Row],[pledged]]/Table1[[#This Row],[goal]]</f>
        <v>1.2102150537634409</v>
      </c>
      <c r="P150" s="6">
        <f>IFERROR(Table1[[#This Row],[pledged]]/Table1[[#This Row],[backers_count]],"N/A")</f>
        <v>105.18691588785046</v>
      </c>
      <c r="Q150">
        <f>SEARCH("/",Table1[[#This Row],[category &amp; sub-category]])-1</f>
        <v>10</v>
      </c>
      <c r="R150" t="str">
        <f>LEFT(Table1[[#This Row],[category &amp; sub-category]],Table1[[#This Row],[1st set of text formula]])</f>
        <v>technology</v>
      </c>
      <c r="S150" t="str">
        <f>RIGHT(Table1[[#This Row],[category &amp; sub-category]],LEN(Table1[[#This Row],[category &amp; sub-category]])-SEARCH("/",Table1[[#This Row],[category &amp; sub-category]]))</f>
        <v>wearables</v>
      </c>
      <c r="T150" s="10">
        <f>(((Table1[[#This Row],[launched_at]]/60)/60)/24)+DATE(1970,1,1)</f>
        <v>42941.208333333328</v>
      </c>
      <c r="U150" s="10">
        <f>(((Table1[[#This Row],[deadline]]/60)/60)/24)+DATE(1970,1,1)</f>
        <v>42950.208333333328</v>
      </c>
    </row>
    <row r="151" spans="1:2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Table1[[#This Row],[pledged]]/Table1[[#This Row],[goal]]</f>
        <v>2.1987096774193549</v>
      </c>
      <c r="P151" s="6">
        <f>IFERROR(Table1[[#This Row],[pledged]]/Table1[[#This Row],[backers_count]],"N/A")</f>
        <v>69.907692307692301</v>
      </c>
      <c r="Q151">
        <f>SEARCH("/",Table1[[#This Row],[category &amp; sub-category]])-1</f>
        <v>5</v>
      </c>
      <c r="R151" t="str">
        <f>LEFT(Table1[[#This Row],[category &amp; sub-category]],Table1[[#This Row],[1st set of text formula]])</f>
        <v>music</v>
      </c>
      <c r="S151" t="str">
        <f>RIGHT(Table1[[#This Row],[category &amp; sub-category]],LEN(Table1[[#This Row],[category &amp; sub-category]])-SEARCH("/",Table1[[#This Row],[category &amp; sub-category]]))</f>
        <v>indie rock</v>
      </c>
      <c r="T151" s="10">
        <f>(((Table1[[#This Row],[launched_at]]/60)/60)/24)+DATE(1970,1,1)</f>
        <v>41275.25</v>
      </c>
      <c r="U151" s="10">
        <f>(((Table1[[#This Row],[deadline]]/60)/60)/24)+DATE(1970,1,1)</f>
        <v>41327.25</v>
      </c>
    </row>
    <row r="152" spans="1:2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Table1[[#This Row],[pledged]]/Table1[[#This Row],[goal]]</f>
        <v>0.01</v>
      </c>
      <c r="P152" s="6">
        <f>IFERROR(Table1[[#This Row],[pledged]]/Table1[[#This Row],[backers_count]],"N/A")</f>
        <v>1</v>
      </c>
      <c r="Q152">
        <f>SEARCH("/",Table1[[#This Row],[category &amp; sub-category]])-1</f>
        <v>5</v>
      </c>
      <c r="R152" t="str">
        <f>LEFT(Table1[[#This Row],[category &amp; sub-category]],Table1[[#This Row],[1st set of text formula]])</f>
        <v>music</v>
      </c>
      <c r="S152" t="str">
        <f>RIGHT(Table1[[#This Row],[category &amp; sub-category]],LEN(Table1[[#This Row],[category &amp; sub-category]])-SEARCH("/",Table1[[#This Row],[category &amp; sub-category]]))</f>
        <v>rock</v>
      </c>
      <c r="T152" s="10">
        <f>(((Table1[[#This Row],[launched_at]]/60)/60)/24)+DATE(1970,1,1)</f>
        <v>43450.25</v>
      </c>
      <c r="U152" s="10">
        <f>(((Table1[[#This Row],[deadline]]/60)/60)/24)+DATE(1970,1,1)</f>
        <v>43451.25</v>
      </c>
    </row>
    <row r="153" spans="1:2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Table1[[#This Row],[pledged]]/Table1[[#This Row],[goal]]</f>
        <v>0.64166909620991253</v>
      </c>
      <c r="P153" s="6">
        <f>IFERROR(Table1[[#This Row],[pledged]]/Table1[[#This Row],[backers_count]],"N/A")</f>
        <v>60.011588275391958</v>
      </c>
      <c r="Q153">
        <f>SEARCH("/",Table1[[#This Row],[category &amp; sub-category]])-1</f>
        <v>5</v>
      </c>
      <c r="R153" t="str">
        <f>LEFT(Table1[[#This Row],[category &amp; sub-category]],Table1[[#This Row],[1st set of text formula]])</f>
        <v>music</v>
      </c>
      <c r="S153" t="str">
        <f>RIGHT(Table1[[#This Row],[category &amp; sub-category]],LEN(Table1[[#This Row],[category &amp; sub-category]])-SEARCH("/",Table1[[#This Row],[category &amp; sub-category]]))</f>
        <v>electric music</v>
      </c>
      <c r="T153" s="10">
        <f>(((Table1[[#This Row],[launched_at]]/60)/60)/24)+DATE(1970,1,1)</f>
        <v>41799.208333333336</v>
      </c>
      <c r="U153" s="10">
        <f>(((Table1[[#This Row],[deadline]]/60)/60)/24)+DATE(1970,1,1)</f>
        <v>41850.208333333336</v>
      </c>
    </row>
    <row r="154" spans="1:2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Table1[[#This Row],[pledged]]/Table1[[#This Row],[goal]]</f>
        <v>4.2306746987951804</v>
      </c>
      <c r="P154" s="6">
        <f>IFERROR(Table1[[#This Row],[pledged]]/Table1[[#This Row],[backers_count]],"N/A")</f>
        <v>52.006220379146917</v>
      </c>
      <c r="Q154">
        <f>SEARCH("/",Table1[[#This Row],[category &amp; sub-category]])-1</f>
        <v>5</v>
      </c>
      <c r="R154" t="str">
        <f>LEFT(Table1[[#This Row],[category &amp; sub-category]],Table1[[#This Row],[1st set of text formula]])</f>
        <v>music</v>
      </c>
      <c r="S154" t="str">
        <f>RIGHT(Table1[[#This Row],[category &amp; sub-category]],LEN(Table1[[#This Row],[category &amp; sub-category]])-SEARCH("/",Table1[[#This Row],[category &amp; sub-category]]))</f>
        <v>indie rock</v>
      </c>
      <c r="T154" s="10">
        <f>(((Table1[[#This Row],[launched_at]]/60)/60)/24)+DATE(1970,1,1)</f>
        <v>42783.25</v>
      </c>
      <c r="U154" s="10">
        <f>(((Table1[[#This Row],[deadline]]/60)/60)/24)+DATE(1970,1,1)</f>
        <v>42790.25</v>
      </c>
    </row>
    <row r="155" spans="1:2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Table1[[#This Row],[pledged]]/Table1[[#This Row],[goal]]</f>
        <v>0.92984160506863778</v>
      </c>
      <c r="P155" s="6">
        <f>IFERROR(Table1[[#This Row],[pledged]]/Table1[[#This Row],[backers_count]],"N/A")</f>
        <v>31.000176025347649</v>
      </c>
      <c r="Q155">
        <f>SEARCH("/",Table1[[#This Row],[category &amp; sub-category]])-1</f>
        <v>7</v>
      </c>
      <c r="R155" t="str">
        <f>LEFT(Table1[[#This Row],[category &amp; sub-category]],Table1[[#This Row],[1st set of text formula]])</f>
        <v>theater</v>
      </c>
      <c r="S155" t="str">
        <f>RIGHT(Table1[[#This Row],[category &amp; sub-category]],LEN(Table1[[#This Row],[category &amp; sub-category]])-SEARCH("/",Table1[[#This Row],[category &amp; sub-category]]))</f>
        <v>plays</v>
      </c>
      <c r="T155" s="10">
        <f>(((Table1[[#This Row],[launched_at]]/60)/60)/24)+DATE(1970,1,1)</f>
        <v>41201.208333333336</v>
      </c>
      <c r="U155" s="10">
        <f>(((Table1[[#This Row],[deadline]]/60)/60)/24)+DATE(1970,1,1)</f>
        <v>41207.208333333336</v>
      </c>
    </row>
    <row r="156" spans="1:2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Table1[[#This Row],[pledged]]/Table1[[#This Row],[goal]]</f>
        <v>0.58756567425569173</v>
      </c>
      <c r="P156" s="6">
        <f>IFERROR(Table1[[#This Row],[pledged]]/Table1[[#This Row],[backers_count]],"N/A")</f>
        <v>95.042492917847028</v>
      </c>
      <c r="Q156">
        <f>SEARCH("/",Table1[[#This Row],[category &amp; sub-category]])-1</f>
        <v>5</v>
      </c>
      <c r="R156" t="str">
        <f>LEFT(Table1[[#This Row],[category &amp; sub-category]],Table1[[#This Row],[1st set of text formula]])</f>
        <v>music</v>
      </c>
      <c r="S156" t="str">
        <f>RIGHT(Table1[[#This Row],[category &amp; sub-category]],LEN(Table1[[#This Row],[category &amp; sub-category]])-SEARCH("/",Table1[[#This Row],[category &amp; sub-category]]))</f>
        <v>indie rock</v>
      </c>
      <c r="T156" s="10">
        <f>(((Table1[[#This Row],[launched_at]]/60)/60)/24)+DATE(1970,1,1)</f>
        <v>42502.208333333328</v>
      </c>
      <c r="U156" s="10">
        <f>(((Table1[[#This Row],[deadline]]/60)/60)/24)+DATE(1970,1,1)</f>
        <v>42525.208333333328</v>
      </c>
    </row>
    <row r="157" spans="1:2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Table1[[#This Row],[pledged]]/Table1[[#This Row],[goal]]</f>
        <v>0.65022222222222226</v>
      </c>
      <c r="P157" s="6">
        <f>IFERROR(Table1[[#This Row],[pledged]]/Table1[[#This Row],[backers_count]],"N/A")</f>
        <v>75.968174204355108</v>
      </c>
      <c r="Q157">
        <f>SEARCH("/",Table1[[#This Row],[category &amp; sub-category]])-1</f>
        <v>7</v>
      </c>
      <c r="R157" t="str">
        <f>LEFT(Table1[[#This Row],[category &amp; sub-category]],Table1[[#This Row],[1st set of text formula]])</f>
        <v>theater</v>
      </c>
      <c r="S157" t="str">
        <f>RIGHT(Table1[[#This Row],[category &amp; sub-category]],LEN(Table1[[#This Row],[category &amp; sub-category]])-SEARCH("/",Table1[[#This Row],[category &amp; sub-category]]))</f>
        <v>plays</v>
      </c>
      <c r="T157" s="10">
        <f>(((Table1[[#This Row],[launched_at]]/60)/60)/24)+DATE(1970,1,1)</f>
        <v>40262.208333333336</v>
      </c>
      <c r="U157" s="10">
        <f>(((Table1[[#This Row],[deadline]]/60)/60)/24)+DATE(1970,1,1)</f>
        <v>40277.208333333336</v>
      </c>
    </row>
    <row r="158" spans="1:2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Table1[[#This Row],[pledged]]/Table1[[#This Row],[goal]]</f>
        <v>0.73939560439560437</v>
      </c>
      <c r="P158" s="6">
        <f>IFERROR(Table1[[#This Row],[pledged]]/Table1[[#This Row],[backers_count]],"N/A")</f>
        <v>71.013192612137203</v>
      </c>
      <c r="Q158">
        <f>SEARCH("/",Table1[[#This Row],[category &amp; sub-category]])-1</f>
        <v>5</v>
      </c>
      <c r="R158" t="str">
        <f>LEFT(Table1[[#This Row],[category &amp; sub-category]],Table1[[#This Row],[1st set of text formula]])</f>
        <v>music</v>
      </c>
      <c r="S158" t="str">
        <f>RIGHT(Table1[[#This Row],[category &amp; sub-category]],LEN(Table1[[#This Row],[category &amp; sub-category]])-SEARCH("/",Table1[[#This Row],[category &amp; sub-category]]))</f>
        <v>rock</v>
      </c>
      <c r="T158" s="10">
        <f>(((Table1[[#This Row],[launched_at]]/60)/60)/24)+DATE(1970,1,1)</f>
        <v>43743.208333333328</v>
      </c>
      <c r="U158" s="10">
        <f>(((Table1[[#This Row],[deadline]]/60)/60)/24)+DATE(1970,1,1)</f>
        <v>43767.208333333328</v>
      </c>
    </row>
    <row r="159" spans="1:2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Table1[[#This Row],[pledged]]/Table1[[#This Row],[goal]]</f>
        <v>0.52666666666666662</v>
      </c>
      <c r="P159" s="6">
        <f>IFERROR(Table1[[#This Row],[pledged]]/Table1[[#This Row],[backers_count]],"N/A")</f>
        <v>73.733333333333334</v>
      </c>
      <c r="Q159">
        <f>SEARCH("/",Table1[[#This Row],[category &amp; sub-category]])-1</f>
        <v>11</v>
      </c>
      <c r="R159" t="str">
        <f>LEFT(Table1[[#This Row],[category &amp; sub-category]],Table1[[#This Row],[1st set of text formula]])</f>
        <v>photography</v>
      </c>
      <c r="S159" t="str">
        <f>RIGHT(Table1[[#This Row],[category &amp; sub-category]],LEN(Table1[[#This Row],[category &amp; sub-category]])-SEARCH("/",Table1[[#This Row],[category &amp; sub-category]]))</f>
        <v>photography books</v>
      </c>
      <c r="T159" s="10">
        <f>(((Table1[[#This Row],[launched_at]]/60)/60)/24)+DATE(1970,1,1)</f>
        <v>41638.25</v>
      </c>
      <c r="U159" s="10">
        <f>(((Table1[[#This Row],[deadline]]/60)/60)/24)+DATE(1970,1,1)</f>
        <v>41650.25</v>
      </c>
    </row>
    <row r="160" spans="1:2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Table1[[#This Row],[pledged]]/Table1[[#This Row],[goal]]</f>
        <v>2.2095238095238097</v>
      </c>
      <c r="P160" s="6">
        <f>IFERROR(Table1[[#This Row],[pledged]]/Table1[[#This Row],[backers_count]],"N/A")</f>
        <v>113.17073170731707</v>
      </c>
      <c r="Q160">
        <f>SEARCH("/",Table1[[#This Row],[category &amp; sub-category]])-1</f>
        <v>5</v>
      </c>
      <c r="R160" t="str">
        <f>LEFT(Table1[[#This Row],[category &amp; sub-category]],Table1[[#This Row],[1st set of text formula]])</f>
        <v>music</v>
      </c>
      <c r="S160" t="str">
        <f>RIGHT(Table1[[#This Row],[category &amp; sub-category]],LEN(Table1[[#This Row],[category &amp; sub-category]])-SEARCH("/",Table1[[#This Row],[category &amp; sub-category]]))</f>
        <v>rock</v>
      </c>
      <c r="T160" s="10">
        <f>(((Table1[[#This Row],[launched_at]]/60)/60)/24)+DATE(1970,1,1)</f>
        <v>42346.25</v>
      </c>
      <c r="U160" s="10">
        <f>(((Table1[[#This Row],[deadline]]/60)/60)/24)+DATE(1970,1,1)</f>
        <v>42347.25</v>
      </c>
    </row>
    <row r="161" spans="1:2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Table1[[#This Row],[pledged]]/Table1[[#This Row],[goal]]</f>
        <v>1.0001150627615063</v>
      </c>
      <c r="P161" s="6">
        <f>IFERROR(Table1[[#This Row],[pledged]]/Table1[[#This Row],[backers_count]],"N/A")</f>
        <v>105.00933552992861</v>
      </c>
      <c r="Q161">
        <f>SEARCH("/",Table1[[#This Row],[category &amp; sub-category]])-1</f>
        <v>7</v>
      </c>
      <c r="R161" t="str">
        <f>LEFT(Table1[[#This Row],[category &amp; sub-category]],Table1[[#This Row],[1st set of text formula]])</f>
        <v>theater</v>
      </c>
      <c r="S161" t="str">
        <f>RIGHT(Table1[[#This Row],[category &amp; sub-category]],LEN(Table1[[#This Row],[category &amp; sub-category]])-SEARCH("/",Table1[[#This Row],[category &amp; sub-category]]))</f>
        <v>plays</v>
      </c>
      <c r="T161" s="10">
        <f>(((Table1[[#This Row],[launched_at]]/60)/60)/24)+DATE(1970,1,1)</f>
        <v>43551.208333333328</v>
      </c>
      <c r="U161" s="10">
        <f>(((Table1[[#This Row],[deadline]]/60)/60)/24)+DATE(1970,1,1)</f>
        <v>43569.208333333328</v>
      </c>
    </row>
    <row r="162" spans="1:2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Table1[[#This Row],[pledged]]/Table1[[#This Row],[goal]]</f>
        <v>1.6231249999999999</v>
      </c>
      <c r="P162" s="6">
        <f>IFERROR(Table1[[#This Row],[pledged]]/Table1[[#This Row],[backers_count]],"N/A")</f>
        <v>79.176829268292678</v>
      </c>
      <c r="Q162">
        <f>SEARCH("/",Table1[[#This Row],[category &amp; sub-category]])-1</f>
        <v>10</v>
      </c>
      <c r="R162" t="str">
        <f>LEFT(Table1[[#This Row],[category &amp; sub-category]],Table1[[#This Row],[1st set of text formula]])</f>
        <v>technology</v>
      </c>
      <c r="S162" t="str">
        <f>RIGHT(Table1[[#This Row],[category &amp; sub-category]],LEN(Table1[[#This Row],[category &amp; sub-category]])-SEARCH("/",Table1[[#This Row],[category &amp; sub-category]]))</f>
        <v>wearables</v>
      </c>
      <c r="T162" s="10">
        <f>(((Table1[[#This Row],[launched_at]]/60)/60)/24)+DATE(1970,1,1)</f>
        <v>43582.208333333328</v>
      </c>
      <c r="U162" s="10">
        <f>(((Table1[[#This Row],[deadline]]/60)/60)/24)+DATE(1970,1,1)</f>
        <v>43598.208333333328</v>
      </c>
    </row>
    <row r="163" spans="1:21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Table1[[#This Row],[pledged]]/Table1[[#This Row],[goal]]</f>
        <v>0.78181818181818186</v>
      </c>
      <c r="P163" s="6">
        <f>IFERROR(Table1[[#This Row],[pledged]]/Table1[[#This Row],[backers_count]],"N/A")</f>
        <v>57.333333333333336</v>
      </c>
      <c r="Q163">
        <f>SEARCH("/",Table1[[#This Row],[category &amp; sub-category]])-1</f>
        <v>10</v>
      </c>
      <c r="R163" t="str">
        <f>LEFT(Table1[[#This Row],[category &amp; sub-category]],Table1[[#This Row],[1st set of text formula]])</f>
        <v>technology</v>
      </c>
      <c r="S163" t="str">
        <f>RIGHT(Table1[[#This Row],[category &amp; sub-category]],LEN(Table1[[#This Row],[category &amp; sub-category]])-SEARCH("/",Table1[[#This Row],[category &amp; sub-category]]))</f>
        <v>web</v>
      </c>
      <c r="T163" s="10">
        <f>(((Table1[[#This Row],[launched_at]]/60)/60)/24)+DATE(1970,1,1)</f>
        <v>42270.208333333328</v>
      </c>
      <c r="U163" s="10">
        <f>(((Table1[[#This Row],[deadline]]/60)/60)/24)+DATE(1970,1,1)</f>
        <v>42276.208333333328</v>
      </c>
    </row>
    <row r="164" spans="1:21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Table1[[#This Row],[pledged]]/Table1[[#This Row],[goal]]</f>
        <v>1.4973770491803278</v>
      </c>
      <c r="P164" s="6">
        <f>IFERROR(Table1[[#This Row],[pledged]]/Table1[[#This Row],[backers_count]],"N/A")</f>
        <v>58.178343949044589</v>
      </c>
      <c r="Q164">
        <f>SEARCH("/",Table1[[#This Row],[category &amp; sub-category]])-1</f>
        <v>5</v>
      </c>
      <c r="R164" t="str">
        <f>LEFT(Table1[[#This Row],[category &amp; sub-category]],Table1[[#This Row],[1st set of text formula]])</f>
        <v>music</v>
      </c>
      <c r="S164" t="str">
        <f>RIGHT(Table1[[#This Row],[category &amp; sub-category]],LEN(Table1[[#This Row],[category &amp; sub-category]])-SEARCH("/",Table1[[#This Row],[category &amp; sub-category]]))</f>
        <v>rock</v>
      </c>
      <c r="T164" s="10">
        <f>(((Table1[[#This Row],[launched_at]]/60)/60)/24)+DATE(1970,1,1)</f>
        <v>43442.25</v>
      </c>
      <c r="U164" s="10">
        <f>(((Table1[[#This Row],[deadline]]/60)/60)/24)+DATE(1970,1,1)</f>
        <v>43472.25</v>
      </c>
    </row>
    <row r="165" spans="1:2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Table1[[#This Row],[pledged]]/Table1[[#This Row],[goal]]</f>
        <v>2.5325714285714285</v>
      </c>
      <c r="P165" s="6">
        <f>IFERROR(Table1[[#This Row],[pledged]]/Table1[[#This Row],[backers_count]],"N/A")</f>
        <v>36.032520325203251</v>
      </c>
      <c r="Q165">
        <f>SEARCH("/",Table1[[#This Row],[category &amp; sub-category]])-1</f>
        <v>11</v>
      </c>
      <c r="R165" t="str">
        <f>LEFT(Table1[[#This Row],[category &amp; sub-category]],Table1[[#This Row],[1st set of text formula]])</f>
        <v>photography</v>
      </c>
      <c r="S165" t="str">
        <f>RIGHT(Table1[[#This Row],[category &amp; sub-category]],LEN(Table1[[#This Row],[category &amp; sub-category]])-SEARCH("/",Table1[[#This Row],[category &amp; sub-category]]))</f>
        <v>photography books</v>
      </c>
      <c r="T165" s="10">
        <f>(((Table1[[#This Row],[launched_at]]/60)/60)/24)+DATE(1970,1,1)</f>
        <v>43028.208333333328</v>
      </c>
      <c r="U165" s="10">
        <f>(((Table1[[#This Row],[deadline]]/60)/60)/24)+DATE(1970,1,1)</f>
        <v>43077.25</v>
      </c>
    </row>
    <row r="166" spans="1:2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Table1[[#This Row],[pledged]]/Table1[[#This Row],[goal]]</f>
        <v>1.0016943521594683</v>
      </c>
      <c r="P166" s="6">
        <f>IFERROR(Table1[[#This Row],[pledged]]/Table1[[#This Row],[backers_count]],"N/A")</f>
        <v>107.99068767908309</v>
      </c>
      <c r="Q166">
        <f>SEARCH("/",Table1[[#This Row],[category &amp; sub-category]])-1</f>
        <v>7</v>
      </c>
      <c r="R166" t="str">
        <f>LEFT(Table1[[#This Row],[category &amp; sub-category]],Table1[[#This Row],[1st set of text formula]])</f>
        <v>theater</v>
      </c>
      <c r="S166" t="str">
        <f>RIGHT(Table1[[#This Row],[category &amp; sub-category]],LEN(Table1[[#This Row],[category &amp; sub-category]])-SEARCH("/",Table1[[#This Row],[category &amp; sub-category]]))</f>
        <v>plays</v>
      </c>
      <c r="T166" s="10">
        <f>(((Table1[[#This Row],[launched_at]]/60)/60)/24)+DATE(1970,1,1)</f>
        <v>43016.208333333328</v>
      </c>
      <c r="U166" s="10">
        <f>(((Table1[[#This Row],[deadline]]/60)/60)/24)+DATE(1970,1,1)</f>
        <v>43017.208333333328</v>
      </c>
    </row>
    <row r="167" spans="1:2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Table1[[#This Row],[pledged]]/Table1[[#This Row],[goal]]</f>
        <v>1.2199004424778761</v>
      </c>
      <c r="P167" s="6">
        <f>IFERROR(Table1[[#This Row],[pledged]]/Table1[[#This Row],[backers_count]],"N/A")</f>
        <v>44.005985634477256</v>
      </c>
      <c r="Q167">
        <f>SEARCH("/",Table1[[#This Row],[category &amp; sub-category]])-1</f>
        <v>10</v>
      </c>
      <c r="R167" t="str">
        <f>LEFT(Table1[[#This Row],[category &amp; sub-category]],Table1[[#This Row],[1st set of text formula]])</f>
        <v>technology</v>
      </c>
      <c r="S167" t="str">
        <f>RIGHT(Table1[[#This Row],[category &amp; sub-category]],LEN(Table1[[#This Row],[category &amp; sub-category]])-SEARCH("/",Table1[[#This Row],[category &amp; sub-category]]))</f>
        <v>web</v>
      </c>
      <c r="T167" s="10">
        <f>(((Table1[[#This Row],[launched_at]]/60)/60)/24)+DATE(1970,1,1)</f>
        <v>42948.208333333328</v>
      </c>
      <c r="U167" s="10">
        <f>(((Table1[[#This Row],[deadline]]/60)/60)/24)+DATE(1970,1,1)</f>
        <v>42980.208333333328</v>
      </c>
    </row>
    <row r="168" spans="1:2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Table1[[#This Row],[pledged]]/Table1[[#This Row],[goal]]</f>
        <v>1.3713265306122449</v>
      </c>
      <c r="P168" s="6">
        <f>IFERROR(Table1[[#This Row],[pledged]]/Table1[[#This Row],[backers_count]],"N/A")</f>
        <v>55.077868852459019</v>
      </c>
      <c r="Q168">
        <f>SEARCH("/",Table1[[#This Row],[category &amp; sub-category]])-1</f>
        <v>11</v>
      </c>
      <c r="R168" t="str">
        <f>LEFT(Table1[[#This Row],[category &amp; sub-category]],Table1[[#This Row],[1st set of text formula]])</f>
        <v>photography</v>
      </c>
      <c r="S168" t="str">
        <f>RIGHT(Table1[[#This Row],[category &amp; sub-category]],LEN(Table1[[#This Row],[category &amp; sub-category]])-SEARCH("/",Table1[[#This Row],[category &amp; sub-category]]))</f>
        <v>photography books</v>
      </c>
      <c r="T168" s="10">
        <f>(((Table1[[#This Row],[launched_at]]/60)/60)/24)+DATE(1970,1,1)</f>
        <v>40534.25</v>
      </c>
      <c r="U168" s="10">
        <f>(((Table1[[#This Row],[deadline]]/60)/60)/24)+DATE(1970,1,1)</f>
        <v>40538.25</v>
      </c>
    </row>
    <row r="169" spans="1:2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Table1[[#This Row],[pledged]]/Table1[[#This Row],[goal]]</f>
        <v>4.155384615384615</v>
      </c>
      <c r="P169" s="6">
        <f>IFERROR(Table1[[#This Row],[pledged]]/Table1[[#This Row],[backers_count]],"N/A")</f>
        <v>74</v>
      </c>
      <c r="Q169">
        <f>SEARCH("/",Table1[[#This Row],[category &amp; sub-category]])-1</f>
        <v>7</v>
      </c>
      <c r="R169" t="str">
        <f>LEFT(Table1[[#This Row],[category &amp; sub-category]],Table1[[#This Row],[1st set of text formula]])</f>
        <v>theater</v>
      </c>
      <c r="S169" t="str">
        <f>RIGHT(Table1[[#This Row],[category &amp; sub-category]],LEN(Table1[[#This Row],[category &amp; sub-category]])-SEARCH("/",Table1[[#This Row],[category &amp; sub-category]]))</f>
        <v>plays</v>
      </c>
      <c r="T169" s="10">
        <f>(((Table1[[#This Row],[launched_at]]/60)/60)/24)+DATE(1970,1,1)</f>
        <v>41435.208333333336</v>
      </c>
      <c r="U169" s="10">
        <f>(((Table1[[#This Row],[deadline]]/60)/60)/24)+DATE(1970,1,1)</f>
        <v>41445.208333333336</v>
      </c>
    </row>
    <row r="170" spans="1:2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Table1[[#This Row],[pledged]]/Table1[[#This Row],[goal]]</f>
        <v>0.3130913348946136</v>
      </c>
      <c r="P170" s="6">
        <f>IFERROR(Table1[[#This Row],[pledged]]/Table1[[#This Row],[backers_count]],"N/A")</f>
        <v>41.996858638743454</v>
      </c>
      <c r="Q170">
        <f>SEARCH("/",Table1[[#This Row],[category &amp; sub-category]])-1</f>
        <v>5</v>
      </c>
      <c r="R170" t="str">
        <f>LEFT(Table1[[#This Row],[category &amp; sub-category]],Table1[[#This Row],[1st set of text formula]])</f>
        <v>music</v>
      </c>
      <c r="S170" t="str">
        <f>RIGHT(Table1[[#This Row],[category &amp; sub-category]],LEN(Table1[[#This Row],[category &amp; sub-category]])-SEARCH("/",Table1[[#This Row],[category &amp; sub-category]]))</f>
        <v>indie rock</v>
      </c>
      <c r="T170" s="10">
        <f>(((Table1[[#This Row],[launched_at]]/60)/60)/24)+DATE(1970,1,1)</f>
        <v>43518.25</v>
      </c>
      <c r="U170" s="10">
        <f>(((Table1[[#This Row],[deadline]]/60)/60)/24)+DATE(1970,1,1)</f>
        <v>43541.208333333328</v>
      </c>
    </row>
    <row r="171" spans="1:2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Table1[[#This Row],[pledged]]/Table1[[#This Row],[goal]]</f>
        <v>4.240815450643777</v>
      </c>
      <c r="P171" s="6">
        <f>IFERROR(Table1[[#This Row],[pledged]]/Table1[[#This Row],[backers_count]],"N/A")</f>
        <v>77.988161010260455</v>
      </c>
      <c r="Q171">
        <f>SEARCH("/",Table1[[#This Row],[category &amp; sub-category]])-1</f>
        <v>12</v>
      </c>
      <c r="R171" t="str">
        <f>LEFT(Table1[[#This Row],[category &amp; sub-category]],Table1[[#This Row],[1st set of text formula]])</f>
        <v>film &amp; video</v>
      </c>
      <c r="S171" t="str">
        <f>RIGHT(Table1[[#This Row],[category &amp; sub-category]],LEN(Table1[[#This Row],[category &amp; sub-category]])-SEARCH("/",Table1[[#This Row],[category &amp; sub-category]]))</f>
        <v>shorts</v>
      </c>
      <c r="T171" s="10">
        <f>(((Table1[[#This Row],[launched_at]]/60)/60)/24)+DATE(1970,1,1)</f>
        <v>41077.208333333336</v>
      </c>
      <c r="U171" s="10">
        <f>(((Table1[[#This Row],[deadline]]/60)/60)/24)+DATE(1970,1,1)</f>
        <v>41105.208333333336</v>
      </c>
    </row>
    <row r="172" spans="1:2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Table1[[#This Row],[pledged]]/Table1[[#This Row],[goal]]</f>
        <v>2.9388623072833599E-2</v>
      </c>
      <c r="P172" s="6">
        <f>IFERROR(Table1[[#This Row],[pledged]]/Table1[[#This Row],[backers_count]],"N/A")</f>
        <v>82.507462686567166</v>
      </c>
      <c r="Q172">
        <f>SEARCH("/",Table1[[#This Row],[category &amp; sub-category]])-1</f>
        <v>5</v>
      </c>
      <c r="R172" t="str">
        <f>LEFT(Table1[[#This Row],[category &amp; sub-category]],Table1[[#This Row],[1st set of text formula]])</f>
        <v>music</v>
      </c>
      <c r="S172" t="str">
        <f>RIGHT(Table1[[#This Row],[category &amp; sub-category]],LEN(Table1[[#This Row],[category &amp; sub-category]])-SEARCH("/",Table1[[#This Row],[category &amp; sub-category]]))</f>
        <v>indie rock</v>
      </c>
      <c r="T172" s="10">
        <f>(((Table1[[#This Row],[launched_at]]/60)/60)/24)+DATE(1970,1,1)</f>
        <v>42950.208333333328</v>
      </c>
      <c r="U172" s="10">
        <f>(((Table1[[#This Row],[deadline]]/60)/60)/24)+DATE(1970,1,1)</f>
        <v>42957.208333333328</v>
      </c>
    </row>
    <row r="173" spans="1:21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Table1[[#This Row],[pledged]]/Table1[[#This Row],[goal]]</f>
        <v>0.1063265306122449</v>
      </c>
      <c r="P173" s="6">
        <f>IFERROR(Table1[[#This Row],[pledged]]/Table1[[#This Row],[backers_count]],"N/A")</f>
        <v>104.2</v>
      </c>
      <c r="Q173">
        <f>SEARCH("/",Table1[[#This Row],[category &amp; sub-category]])-1</f>
        <v>10</v>
      </c>
      <c r="R173" t="str">
        <f>LEFT(Table1[[#This Row],[category &amp; sub-category]],Table1[[#This Row],[1st set of text formula]])</f>
        <v>publishing</v>
      </c>
      <c r="S173" t="str">
        <f>RIGHT(Table1[[#This Row],[category &amp; sub-category]],LEN(Table1[[#This Row],[category &amp; sub-category]])-SEARCH("/",Table1[[#This Row],[category &amp; sub-category]]))</f>
        <v>translations</v>
      </c>
      <c r="T173" s="10">
        <f>(((Table1[[#This Row],[launched_at]]/60)/60)/24)+DATE(1970,1,1)</f>
        <v>41718.208333333336</v>
      </c>
      <c r="U173" s="10">
        <f>(((Table1[[#This Row],[deadline]]/60)/60)/24)+DATE(1970,1,1)</f>
        <v>41740.208333333336</v>
      </c>
    </row>
    <row r="174" spans="1:2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Table1[[#This Row],[pledged]]/Table1[[#This Row],[goal]]</f>
        <v>0.82874999999999999</v>
      </c>
      <c r="P174" s="6">
        <f>IFERROR(Table1[[#This Row],[pledged]]/Table1[[#This Row],[backers_count]],"N/A")</f>
        <v>25.5</v>
      </c>
      <c r="Q174">
        <f>SEARCH("/",Table1[[#This Row],[category &amp; sub-category]])-1</f>
        <v>12</v>
      </c>
      <c r="R174" t="str">
        <f>LEFT(Table1[[#This Row],[category &amp; sub-category]],Table1[[#This Row],[1st set of text formula]])</f>
        <v>film &amp; video</v>
      </c>
      <c r="S174" t="str">
        <f>RIGHT(Table1[[#This Row],[category &amp; sub-category]],LEN(Table1[[#This Row],[category &amp; sub-category]])-SEARCH("/",Table1[[#This Row],[category &amp; sub-category]]))</f>
        <v>documentary</v>
      </c>
      <c r="T174" s="10">
        <f>(((Table1[[#This Row],[launched_at]]/60)/60)/24)+DATE(1970,1,1)</f>
        <v>41839.208333333336</v>
      </c>
      <c r="U174" s="10">
        <f>(((Table1[[#This Row],[deadline]]/60)/60)/24)+DATE(1970,1,1)</f>
        <v>41854.208333333336</v>
      </c>
    </row>
    <row r="175" spans="1:2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Table1[[#This Row],[pledged]]/Table1[[#This Row],[goal]]</f>
        <v>1.6301447776628748</v>
      </c>
      <c r="P175" s="6">
        <f>IFERROR(Table1[[#This Row],[pledged]]/Table1[[#This Row],[backers_count]],"N/A")</f>
        <v>100.98334401024984</v>
      </c>
      <c r="Q175">
        <f>SEARCH("/",Table1[[#This Row],[category &amp; sub-category]])-1</f>
        <v>7</v>
      </c>
      <c r="R175" t="str">
        <f>LEFT(Table1[[#This Row],[category &amp; sub-category]],Table1[[#This Row],[1st set of text formula]])</f>
        <v>theater</v>
      </c>
      <c r="S175" t="str">
        <f>RIGHT(Table1[[#This Row],[category &amp; sub-category]],LEN(Table1[[#This Row],[category &amp; sub-category]])-SEARCH("/",Table1[[#This Row],[category &amp; sub-category]]))</f>
        <v>plays</v>
      </c>
      <c r="T175" s="10">
        <f>(((Table1[[#This Row],[launched_at]]/60)/60)/24)+DATE(1970,1,1)</f>
        <v>41412.208333333336</v>
      </c>
      <c r="U175" s="10">
        <f>(((Table1[[#This Row],[deadline]]/60)/60)/24)+DATE(1970,1,1)</f>
        <v>41418.208333333336</v>
      </c>
    </row>
    <row r="176" spans="1:2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Table1[[#This Row],[pledged]]/Table1[[#This Row],[goal]]</f>
        <v>8.9466666666666672</v>
      </c>
      <c r="P176" s="6">
        <f>IFERROR(Table1[[#This Row],[pledged]]/Table1[[#This Row],[backers_count]],"N/A")</f>
        <v>111.83333333333333</v>
      </c>
      <c r="Q176">
        <f>SEARCH("/",Table1[[#This Row],[category &amp; sub-category]])-1</f>
        <v>10</v>
      </c>
      <c r="R176" t="str">
        <f>LEFT(Table1[[#This Row],[category &amp; sub-category]],Table1[[#This Row],[1st set of text formula]])</f>
        <v>technology</v>
      </c>
      <c r="S176" t="str">
        <f>RIGHT(Table1[[#This Row],[category &amp; sub-category]],LEN(Table1[[#This Row],[category &amp; sub-category]])-SEARCH("/",Table1[[#This Row],[category &amp; sub-category]]))</f>
        <v>wearables</v>
      </c>
      <c r="T176" s="10">
        <f>(((Table1[[#This Row],[launched_at]]/60)/60)/24)+DATE(1970,1,1)</f>
        <v>42282.208333333328</v>
      </c>
      <c r="U176" s="10">
        <f>(((Table1[[#This Row],[deadline]]/60)/60)/24)+DATE(1970,1,1)</f>
        <v>42283.208333333328</v>
      </c>
    </row>
    <row r="177" spans="1:2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Table1[[#This Row],[pledged]]/Table1[[#This Row],[goal]]</f>
        <v>0.26191501103752757</v>
      </c>
      <c r="P177" s="6">
        <f>IFERROR(Table1[[#This Row],[pledged]]/Table1[[#This Row],[backers_count]],"N/A")</f>
        <v>41.999115044247787</v>
      </c>
      <c r="Q177">
        <f>SEARCH("/",Table1[[#This Row],[category &amp; sub-category]])-1</f>
        <v>7</v>
      </c>
      <c r="R177" t="str">
        <f>LEFT(Table1[[#This Row],[category &amp; sub-category]],Table1[[#This Row],[1st set of text formula]])</f>
        <v>theater</v>
      </c>
      <c r="S177" t="str">
        <f>RIGHT(Table1[[#This Row],[category &amp; sub-category]],LEN(Table1[[#This Row],[category &amp; sub-category]])-SEARCH("/",Table1[[#This Row],[category &amp; sub-category]]))</f>
        <v>plays</v>
      </c>
      <c r="T177" s="10">
        <f>(((Table1[[#This Row],[launched_at]]/60)/60)/24)+DATE(1970,1,1)</f>
        <v>42613.208333333328</v>
      </c>
      <c r="U177" s="10">
        <f>(((Table1[[#This Row],[deadline]]/60)/60)/24)+DATE(1970,1,1)</f>
        <v>42632.208333333328</v>
      </c>
    </row>
    <row r="178" spans="1:21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Table1[[#This Row],[pledged]]/Table1[[#This Row],[goal]]</f>
        <v>0.74834782608695649</v>
      </c>
      <c r="P178" s="6">
        <f>IFERROR(Table1[[#This Row],[pledged]]/Table1[[#This Row],[backers_count]],"N/A")</f>
        <v>110.05115089514067</v>
      </c>
      <c r="Q178">
        <f>SEARCH("/",Table1[[#This Row],[category &amp; sub-category]])-1</f>
        <v>7</v>
      </c>
      <c r="R178" t="str">
        <f>LEFT(Table1[[#This Row],[category &amp; sub-category]],Table1[[#This Row],[1st set of text formula]])</f>
        <v>theater</v>
      </c>
      <c r="S178" t="str">
        <f>RIGHT(Table1[[#This Row],[category &amp; sub-category]],LEN(Table1[[#This Row],[category &amp; sub-category]])-SEARCH("/",Table1[[#This Row],[category &amp; sub-category]]))</f>
        <v>plays</v>
      </c>
      <c r="T178" s="10">
        <f>(((Table1[[#This Row],[launched_at]]/60)/60)/24)+DATE(1970,1,1)</f>
        <v>42616.208333333328</v>
      </c>
      <c r="U178" s="10">
        <f>(((Table1[[#This Row],[deadline]]/60)/60)/24)+DATE(1970,1,1)</f>
        <v>42625.208333333328</v>
      </c>
    </row>
    <row r="179" spans="1:2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Table1[[#This Row],[pledged]]/Table1[[#This Row],[goal]]</f>
        <v>4.1647680412371137</v>
      </c>
      <c r="P179" s="6">
        <f>IFERROR(Table1[[#This Row],[pledged]]/Table1[[#This Row],[backers_count]],"N/A")</f>
        <v>58.997079225994888</v>
      </c>
      <c r="Q179">
        <f>SEARCH("/",Table1[[#This Row],[category &amp; sub-category]])-1</f>
        <v>7</v>
      </c>
      <c r="R179" t="str">
        <f>LEFT(Table1[[#This Row],[category &amp; sub-category]],Table1[[#This Row],[1st set of text formula]])</f>
        <v>theater</v>
      </c>
      <c r="S179" t="str">
        <f>RIGHT(Table1[[#This Row],[category &amp; sub-category]],LEN(Table1[[#This Row],[category &amp; sub-category]])-SEARCH("/",Table1[[#This Row],[category &amp; sub-category]]))</f>
        <v>plays</v>
      </c>
      <c r="T179" s="10">
        <f>(((Table1[[#This Row],[launched_at]]/60)/60)/24)+DATE(1970,1,1)</f>
        <v>40497.25</v>
      </c>
      <c r="U179" s="10">
        <f>(((Table1[[#This Row],[deadline]]/60)/60)/24)+DATE(1970,1,1)</f>
        <v>40522.25</v>
      </c>
    </row>
    <row r="180" spans="1:2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Table1[[#This Row],[pledged]]/Table1[[#This Row],[goal]]</f>
        <v>0.96208333333333329</v>
      </c>
      <c r="P180" s="6">
        <f>IFERROR(Table1[[#This Row],[pledged]]/Table1[[#This Row],[backers_count]],"N/A")</f>
        <v>32.985714285714288</v>
      </c>
      <c r="Q180">
        <f>SEARCH("/",Table1[[#This Row],[category &amp; sub-category]])-1</f>
        <v>4</v>
      </c>
      <c r="R180" t="str">
        <f>LEFT(Table1[[#This Row],[category &amp; sub-category]],Table1[[#This Row],[1st set of text formula]])</f>
        <v>food</v>
      </c>
      <c r="S180" t="str">
        <f>RIGHT(Table1[[#This Row],[category &amp; sub-category]],LEN(Table1[[#This Row],[category &amp; sub-category]])-SEARCH("/",Table1[[#This Row],[category &amp; sub-category]]))</f>
        <v>food trucks</v>
      </c>
      <c r="T180" s="10">
        <f>(((Table1[[#This Row],[launched_at]]/60)/60)/24)+DATE(1970,1,1)</f>
        <v>42999.208333333328</v>
      </c>
      <c r="U180" s="10">
        <f>(((Table1[[#This Row],[deadline]]/60)/60)/24)+DATE(1970,1,1)</f>
        <v>43008.208333333328</v>
      </c>
    </row>
    <row r="181" spans="1:21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Table1[[#This Row],[pledged]]/Table1[[#This Row],[goal]]</f>
        <v>3.5771910112359548</v>
      </c>
      <c r="P181" s="6">
        <f>IFERROR(Table1[[#This Row],[pledged]]/Table1[[#This Row],[backers_count]],"N/A")</f>
        <v>45.005654509471306</v>
      </c>
      <c r="Q181">
        <f>SEARCH("/",Table1[[#This Row],[category &amp; sub-category]])-1</f>
        <v>7</v>
      </c>
      <c r="R181" t="str">
        <f>LEFT(Table1[[#This Row],[category &amp; sub-category]],Table1[[#This Row],[1st set of text formula]])</f>
        <v>theater</v>
      </c>
      <c r="S181" t="str">
        <f>RIGHT(Table1[[#This Row],[category &amp; sub-category]],LEN(Table1[[#This Row],[category &amp; sub-category]])-SEARCH("/",Table1[[#This Row],[category &amp; sub-category]]))</f>
        <v>plays</v>
      </c>
      <c r="T181" s="10">
        <f>(((Table1[[#This Row],[launched_at]]/60)/60)/24)+DATE(1970,1,1)</f>
        <v>41350.208333333336</v>
      </c>
      <c r="U181" s="10">
        <f>(((Table1[[#This Row],[deadline]]/60)/60)/24)+DATE(1970,1,1)</f>
        <v>41351.208333333336</v>
      </c>
    </row>
    <row r="182" spans="1:2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Table1[[#This Row],[pledged]]/Table1[[#This Row],[goal]]</f>
        <v>3.0845714285714285</v>
      </c>
      <c r="P182" s="6">
        <f>IFERROR(Table1[[#This Row],[pledged]]/Table1[[#This Row],[backers_count]],"N/A")</f>
        <v>81.98196487897485</v>
      </c>
      <c r="Q182">
        <f>SEARCH("/",Table1[[#This Row],[category &amp; sub-category]])-1</f>
        <v>10</v>
      </c>
      <c r="R182" t="str">
        <f>LEFT(Table1[[#This Row],[category &amp; sub-category]],Table1[[#This Row],[1st set of text formula]])</f>
        <v>technology</v>
      </c>
      <c r="S182" t="str">
        <f>RIGHT(Table1[[#This Row],[category &amp; sub-category]],LEN(Table1[[#This Row],[category &amp; sub-category]])-SEARCH("/",Table1[[#This Row],[category &amp; sub-category]]))</f>
        <v>wearables</v>
      </c>
      <c r="T182" s="10">
        <f>(((Table1[[#This Row],[launched_at]]/60)/60)/24)+DATE(1970,1,1)</f>
        <v>40259.208333333336</v>
      </c>
      <c r="U182" s="10">
        <f>(((Table1[[#This Row],[deadline]]/60)/60)/24)+DATE(1970,1,1)</f>
        <v>40264.208333333336</v>
      </c>
    </row>
    <row r="183" spans="1:2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Table1[[#This Row],[pledged]]/Table1[[#This Row],[goal]]</f>
        <v>0.61802325581395345</v>
      </c>
      <c r="P183" s="6">
        <f>IFERROR(Table1[[#This Row],[pledged]]/Table1[[#This Row],[backers_count]],"N/A")</f>
        <v>39.080882352941174</v>
      </c>
      <c r="Q183">
        <f>SEARCH("/",Table1[[#This Row],[category &amp; sub-category]])-1</f>
        <v>10</v>
      </c>
      <c r="R183" t="str">
        <f>LEFT(Table1[[#This Row],[category &amp; sub-category]],Table1[[#This Row],[1st set of text formula]])</f>
        <v>technology</v>
      </c>
      <c r="S183" t="str">
        <f>RIGHT(Table1[[#This Row],[category &amp; sub-category]],LEN(Table1[[#This Row],[category &amp; sub-category]])-SEARCH("/",Table1[[#This Row],[category &amp; sub-category]]))</f>
        <v>web</v>
      </c>
      <c r="T183" s="10">
        <f>(((Table1[[#This Row],[launched_at]]/60)/60)/24)+DATE(1970,1,1)</f>
        <v>43012.208333333328</v>
      </c>
      <c r="U183" s="10">
        <f>(((Table1[[#This Row],[deadline]]/60)/60)/24)+DATE(1970,1,1)</f>
        <v>43030.208333333328</v>
      </c>
    </row>
    <row r="184" spans="1:21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Table1[[#This Row],[pledged]]/Table1[[#This Row],[goal]]</f>
        <v>7.2232472324723247</v>
      </c>
      <c r="P184" s="6">
        <f>IFERROR(Table1[[#This Row],[pledged]]/Table1[[#This Row],[backers_count]],"N/A")</f>
        <v>58.996383363471971</v>
      </c>
      <c r="Q184">
        <f>SEARCH("/",Table1[[#This Row],[category &amp; sub-category]])-1</f>
        <v>7</v>
      </c>
      <c r="R184" t="str">
        <f>LEFT(Table1[[#This Row],[category &amp; sub-category]],Table1[[#This Row],[1st set of text formula]])</f>
        <v>theater</v>
      </c>
      <c r="S184" t="str">
        <f>RIGHT(Table1[[#This Row],[category &amp; sub-category]],LEN(Table1[[#This Row],[category &amp; sub-category]])-SEARCH("/",Table1[[#This Row],[category &amp; sub-category]]))</f>
        <v>plays</v>
      </c>
      <c r="T184" s="10">
        <f>(((Table1[[#This Row],[launched_at]]/60)/60)/24)+DATE(1970,1,1)</f>
        <v>43631.208333333328</v>
      </c>
      <c r="U184" s="10">
        <f>(((Table1[[#This Row],[deadline]]/60)/60)/24)+DATE(1970,1,1)</f>
        <v>43647.208333333328</v>
      </c>
    </row>
    <row r="185" spans="1:21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Table1[[#This Row],[pledged]]/Table1[[#This Row],[goal]]</f>
        <v>0.69117647058823528</v>
      </c>
      <c r="P185" s="6">
        <f>IFERROR(Table1[[#This Row],[pledged]]/Table1[[#This Row],[backers_count]],"N/A")</f>
        <v>40.988372093023258</v>
      </c>
      <c r="Q185">
        <f>SEARCH("/",Table1[[#This Row],[category &amp; sub-category]])-1</f>
        <v>5</v>
      </c>
      <c r="R185" t="str">
        <f>LEFT(Table1[[#This Row],[category &amp; sub-category]],Table1[[#This Row],[1st set of text formula]])</f>
        <v>music</v>
      </c>
      <c r="S185" t="str">
        <f>RIGHT(Table1[[#This Row],[category &amp; sub-category]],LEN(Table1[[#This Row],[category &amp; sub-category]])-SEARCH("/",Table1[[#This Row],[category &amp; sub-category]]))</f>
        <v>rock</v>
      </c>
      <c r="T185" s="10">
        <f>(((Table1[[#This Row],[launched_at]]/60)/60)/24)+DATE(1970,1,1)</f>
        <v>40430.208333333336</v>
      </c>
      <c r="U185" s="10">
        <f>(((Table1[[#This Row],[deadline]]/60)/60)/24)+DATE(1970,1,1)</f>
        <v>40443.208333333336</v>
      </c>
    </row>
    <row r="186" spans="1:2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Table1[[#This Row],[pledged]]/Table1[[#This Row],[goal]]</f>
        <v>2.9305555555555554</v>
      </c>
      <c r="P186" s="6">
        <f>IFERROR(Table1[[#This Row],[pledged]]/Table1[[#This Row],[backers_count]],"N/A")</f>
        <v>31.029411764705884</v>
      </c>
      <c r="Q186">
        <f>SEARCH("/",Table1[[#This Row],[category &amp; sub-category]])-1</f>
        <v>7</v>
      </c>
      <c r="R186" t="str">
        <f>LEFT(Table1[[#This Row],[category &amp; sub-category]],Table1[[#This Row],[1st set of text formula]])</f>
        <v>theater</v>
      </c>
      <c r="S186" t="str">
        <f>RIGHT(Table1[[#This Row],[category &amp; sub-category]],LEN(Table1[[#This Row],[category &amp; sub-category]])-SEARCH("/",Table1[[#This Row],[category &amp; sub-category]]))</f>
        <v>plays</v>
      </c>
      <c r="T186" s="10">
        <f>(((Table1[[#This Row],[launched_at]]/60)/60)/24)+DATE(1970,1,1)</f>
        <v>43588.208333333328</v>
      </c>
      <c r="U186" s="10">
        <f>(((Table1[[#This Row],[deadline]]/60)/60)/24)+DATE(1970,1,1)</f>
        <v>43589.208333333328</v>
      </c>
    </row>
    <row r="187" spans="1:2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Table1[[#This Row],[pledged]]/Table1[[#This Row],[goal]]</f>
        <v>0.71799999999999997</v>
      </c>
      <c r="P187" s="6">
        <f>IFERROR(Table1[[#This Row],[pledged]]/Table1[[#This Row],[backers_count]],"N/A")</f>
        <v>37.789473684210527</v>
      </c>
      <c r="Q187">
        <f>SEARCH("/",Table1[[#This Row],[category &amp; sub-category]])-1</f>
        <v>12</v>
      </c>
      <c r="R187" t="str">
        <f>LEFT(Table1[[#This Row],[category &amp; sub-category]],Table1[[#This Row],[1st set of text formula]])</f>
        <v>film &amp; video</v>
      </c>
      <c r="S187" t="str">
        <f>RIGHT(Table1[[#This Row],[category &amp; sub-category]],LEN(Table1[[#This Row],[category &amp; sub-category]])-SEARCH("/",Table1[[#This Row],[category &amp; sub-category]]))</f>
        <v>television</v>
      </c>
      <c r="T187" s="10">
        <f>(((Table1[[#This Row],[launched_at]]/60)/60)/24)+DATE(1970,1,1)</f>
        <v>43233.208333333328</v>
      </c>
      <c r="U187" s="10">
        <f>(((Table1[[#This Row],[deadline]]/60)/60)/24)+DATE(1970,1,1)</f>
        <v>43244.208333333328</v>
      </c>
    </row>
    <row r="188" spans="1:2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Table1[[#This Row],[pledged]]/Table1[[#This Row],[goal]]</f>
        <v>0.31934684684684683</v>
      </c>
      <c r="P188" s="6">
        <f>IFERROR(Table1[[#This Row],[pledged]]/Table1[[#This Row],[backers_count]],"N/A")</f>
        <v>32.006772009029348</v>
      </c>
      <c r="Q188">
        <f>SEARCH("/",Table1[[#This Row],[category &amp; sub-category]])-1</f>
        <v>7</v>
      </c>
      <c r="R188" t="str">
        <f>LEFT(Table1[[#This Row],[category &amp; sub-category]],Table1[[#This Row],[1st set of text formula]])</f>
        <v>theater</v>
      </c>
      <c r="S188" t="str">
        <f>RIGHT(Table1[[#This Row],[category &amp; sub-category]],LEN(Table1[[#This Row],[category &amp; sub-category]])-SEARCH("/",Table1[[#This Row],[category &amp; sub-category]]))</f>
        <v>plays</v>
      </c>
      <c r="T188" s="10">
        <f>(((Table1[[#This Row],[launched_at]]/60)/60)/24)+DATE(1970,1,1)</f>
        <v>41782.208333333336</v>
      </c>
      <c r="U188" s="10">
        <f>(((Table1[[#This Row],[deadline]]/60)/60)/24)+DATE(1970,1,1)</f>
        <v>41797.208333333336</v>
      </c>
    </row>
    <row r="189" spans="1:2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Table1[[#This Row],[pledged]]/Table1[[#This Row],[goal]]</f>
        <v>2.2987375415282392</v>
      </c>
      <c r="P189" s="6">
        <f>IFERROR(Table1[[#This Row],[pledged]]/Table1[[#This Row],[backers_count]],"N/A")</f>
        <v>95.966712898751737</v>
      </c>
      <c r="Q189">
        <f>SEARCH("/",Table1[[#This Row],[category &amp; sub-category]])-1</f>
        <v>12</v>
      </c>
      <c r="R189" t="str">
        <f>LEFT(Table1[[#This Row],[category &amp; sub-category]],Table1[[#This Row],[1st set of text formula]])</f>
        <v>film &amp; video</v>
      </c>
      <c r="S189" t="str">
        <f>RIGHT(Table1[[#This Row],[category &amp; sub-category]],LEN(Table1[[#This Row],[category &amp; sub-category]])-SEARCH("/",Table1[[#This Row],[category &amp; sub-category]]))</f>
        <v>shorts</v>
      </c>
      <c r="T189" s="10">
        <f>(((Table1[[#This Row],[launched_at]]/60)/60)/24)+DATE(1970,1,1)</f>
        <v>41328.25</v>
      </c>
      <c r="U189" s="10">
        <f>(((Table1[[#This Row],[deadline]]/60)/60)/24)+DATE(1970,1,1)</f>
        <v>41356.208333333336</v>
      </c>
    </row>
    <row r="190" spans="1:2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Table1[[#This Row],[pledged]]/Table1[[#This Row],[goal]]</f>
        <v>0.3201219512195122</v>
      </c>
      <c r="P190" s="6">
        <f>IFERROR(Table1[[#This Row],[pledged]]/Table1[[#This Row],[backers_count]],"N/A")</f>
        <v>75</v>
      </c>
      <c r="Q190">
        <f>SEARCH("/",Table1[[#This Row],[category &amp; sub-category]])-1</f>
        <v>7</v>
      </c>
      <c r="R190" t="str">
        <f>LEFT(Table1[[#This Row],[category &amp; sub-category]],Table1[[#This Row],[1st set of text formula]])</f>
        <v>theater</v>
      </c>
      <c r="S190" t="str">
        <f>RIGHT(Table1[[#This Row],[category &amp; sub-category]],LEN(Table1[[#This Row],[category &amp; sub-category]])-SEARCH("/",Table1[[#This Row],[category &amp; sub-category]]))</f>
        <v>plays</v>
      </c>
      <c r="T190" s="10">
        <f>(((Table1[[#This Row],[launched_at]]/60)/60)/24)+DATE(1970,1,1)</f>
        <v>41975.25</v>
      </c>
      <c r="U190" s="10">
        <f>(((Table1[[#This Row],[deadline]]/60)/60)/24)+DATE(1970,1,1)</f>
        <v>41976.25</v>
      </c>
    </row>
    <row r="191" spans="1:2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Table1[[#This Row],[pledged]]/Table1[[#This Row],[goal]]</f>
        <v>0.23525352848928385</v>
      </c>
      <c r="P191" s="6">
        <f>IFERROR(Table1[[#This Row],[pledged]]/Table1[[#This Row],[backers_count]],"N/A")</f>
        <v>102.0498866213152</v>
      </c>
      <c r="Q191">
        <f>SEARCH("/",Table1[[#This Row],[category &amp; sub-category]])-1</f>
        <v>7</v>
      </c>
      <c r="R191" t="str">
        <f>LEFT(Table1[[#This Row],[category &amp; sub-category]],Table1[[#This Row],[1st set of text formula]])</f>
        <v>theater</v>
      </c>
      <c r="S191" t="str">
        <f>RIGHT(Table1[[#This Row],[category &amp; sub-category]],LEN(Table1[[#This Row],[category &amp; sub-category]])-SEARCH("/",Table1[[#This Row],[category &amp; sub-category]]))</f>
        <v>plays</v>
      </c>
      <c r="T191" s="10">
        <f>(((Table1[[#This Row],[launched_at]]/60)/60)/24)+DATE(1970,1,1)</f>
        <v>42433.25</v>
      </c>
      <c r="U191" s="10">
        <f>(((Table1[[#This Row],[deadline]]/60)/60)/24)+DATE(1970,1,1)</f>
        <v>42433.25</v>
      </c>
    </row>
    <row r="192" spans="1:2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Table1[[#This Row],[pledged]]/Table1[[#This Row],[goal]]</f>
        <v>0.68594594594594593</v>
      </c>
      <c r="P192" s="6">
        <f>IFERROR(Table1[[#This Row],[pledged]]/Table1[[#This Row],[backers_count]],"N/A")</f>
        <v>105.75</v>
      </c>
      <c r="Q192">
        <f>SEARCH("/",Table1[[#This Row],[category &amp; sub-category]])-1</f>
        <v>7</v>
      </c>
      <c r="R192" t="str">
        <f>LEFT(Table1[[#This Row],[category &amp; sub-category]],Table1[[#This Row],[1st set of text formula]])</f>
        <v>theater</v>
      </c>
      <c r="S192" t="str">
        <f>RIGHT(Table1[[#This Row],[category &amp; sub-category]],LEN(Table1[[#This Row],[category &amp; sub-category]])-SEARCH("/",Table1[[#This Row],[category &amp; sub-category]]))</f>
        <v>plays</v>
      </c>
      <c r="T192" s="10">
        <f>(((Table1[[#This Row],[launched_at]]/60)/60)/24)+DATE(1970,1,1)</f>
        <v>41429.208333333336</v>
      </c>
      <c r="U192" s="10">
        <f>(((Table1[[#This Row],[deadline]]/60)/60)/24)+DATE(1970,1,1)</f>
        <v>41430.208333333336</v>
      </c>
    </row>
    <row r="193" spans="1:2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Table1[[#This Row],[pledged]]/Table1[[#This Row],[goal]]</f>
        <v>0.37952380952380954</v>
      </c>
      <c r="P193" s="6">
        <f>IFERROR(Table1[[#This Row],[pledged]]/Table1[[#This Row],[backers_count]],"N/A")</f>
        <v>37.069767441860463</v>
      </c>
      <c r="Q193">
        <f>SEARCH("/",Table1[[#This Row],[category &amp; sub-category]])-1</f>
        <v>7</v>
      </c>
      <c r="R193" t="str">
        <f>LEFT(Table1[[#This Row],[category &amp; sub-category]],Table1[[#This Row],[1st set of text formula]])</f>
        <v>theater</v>
      </c>
      <c r="S193" t="str">
        <f>RIGHT(Table1[[#This Row],[category &amp; sub-category]],LEN(Table1[[#This Row],[category &amp; sub-category]])-SEARCH("/",Table1[[#This Row],[category &amp; sub-category]]))</f>
        <v>plays</v>
      </c>
      <c r="T193" s="10">
        <f>(((Table1[[#This Row],[launched_at]]/60)/60)/24)+DATE(1970,1,1)</f>
        <v>43536.208333333328</v>
      </c>
      <c r="U193" s="10">
        <f>(((Table1[[#This Row],[deadline]]/60)/60)/24)+DATE(1970,1,1)</f>
        <v>43539.208333333328</v>
      </c>
    </row>
    <row r="194" spans="1:2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Table1[[#This Row],[pledged]]/Table1[[#This Row],[goal]]</f>
        <v>0.19992957746478873</v>
      </c>
      <c r="P194" s="6">
        <f>IFERROR(Table1[[#This Row],[pledged]]/Table1[[#This Row],[backers_count]],"N/A")</f>
        <v>35.049382716049379</v>
      </c>
      <c r="Q194">
        <f>SEARCH("/",Table1[[#This Row],[category &amp; sub-category]])-1</f>
        <v>5</v>
      </c>
      <c r="R194" t="str">
        <f>LEFT(Table1[[#This Row],[category &amp; sub-category]],Table1[[#This Row],[1st set of text formula]])</f>
        <v>music</v>
      </c>
      <c r="S194" t="str">
        <f>RIGHT(Table1[[#This Row],[category &amp; sub-category]],LEN(Table1[[#This Row],[category &amp; sub-category]])-SEARCH("/",Table1[[#This Row],[category &amp; sub-category]]))</f>
        <v>rock</v>
      </c>
      <c r="T194" s="10">
        <f>(((Table1[[#This Row],[launched_at]]/60)/60)/24)+DATE(1970,1,1)</f>
        <v>41817.208333333336</v>
      </c>
      <c r="U194" s="10">
        <f>(((Table1[[#This Row],[deadline]]/60)/60)/24)+DATE(1970,1,1)</f>
        <v>41821.208333333336</v>
      </c>
    </row>
    <row r="195" spans="1:2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Table1[[#This Row],[pledged]]/Table1[[#This Row],[goal]]</f>
        <v>0.45636363636363636</v>
      </c>
      <c r="P195" s="6">
        <f>IFERROR(Table1[[#This Row],[pledged]]/Table1[[#This Row],[backers_count]],"N/A")</f>
        <v>46.338461538461537</v>
      </c>
      <c r="Q195">
        <f>SEARCH("/",Table1[[#This Row],[category &amp; sub-category]])-1</f>
        <v>5</v>
      </c>
      <c r="R195" t="str">
        <f>LEFT(Table1[[#This Row],[category &amp; sub-category]],Table1[[#This Row],[1st set of text formula]])</f>
        <v>music</v>
      </c>
      <c r="S195" t="str">
        <f>RIGHT(Table1[[#This Row],[category &amp; sub-category]],LEN(Table1[[#This Row],[category &amp; sub-category]])-SEARCH("/",Table1[[#This Row],[category &amp; sub-category]]))</f>
        <v>indie rock</v>
      </c>
      <c r="T195" s="10">
        <f>(((Table1[[#This Row],[launched_at]]/60)/60)/24)+DATE(1970,1,1)</f>
        <v>43198.208333333328</v>
      </c>
      <c r="U195" s="10">
        <f>(((Table1[[#This Row],[deadline]]/60)/60)/24)+DATE(1970,1,1)</f>
        <v>43202.208333333328</v>
      </c>
    </row>
    <row r="196" spans="1:2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Table1[[#This Row],[pledged]]/Table1[[#This Row],[goal]]</f>
        <v>1.227605633802817</v>
      </c>
      <c r="P196" s="6">
        <f>IFERROR(Table1[[#This Row],[pledged]]/Table1[[#This Row],[backers_count]],"N/A")</f>
        <v>69.174603174603178</v>
      </c>
      <c r="Q196">
        <f>SEARCH("/",Table1[[#This Row],[category &amp; sub-category]])-1</f>
        <v>5</v>
      </c>
      <c r="R196" t="str">
        <f>LEFT(Table1[[#This Row],[category &amp; sub-category]],Table1[[#This Row],[1st set of text formula]])</f>
        <v>music</v>
      </c>
      <c r="S196" t="str">
        <f>RIGHT(Table1[[#This Row],[category &amp; sub-category]],LEN(Table1[[#This Row],[category &amp; sub-category]])-SEARCH("/",Table1[[#This Row],[category &amp; sub-category]]))</f>
        <v>metal</v>
      </c>
      <c r="T196" s="10">
        <f>(((Table1[[#This Row],[launched_at]]/60)/60)/24)+DATE(1970,1,1)</f>
        <v>42261.208333333328</v>
      </c>
      <c r="U196" s="10">
        <f>(((Table1[[#This Row],[deadline]]/60)/60)/24)+DATE(1970,1,1)</f>
        <v>42277.208333333328</v>
      </c>
    </row>
    <row r="197" spans="1:2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Table1[[#This Row],[pledged]]/Table1[[#This Row],[goal]]</f>
        <v>3.61753164556962</v>
      </c>
      <c r="P197" s="6">
        <f>IFERROR(Table1[[#This Row],[pledged]]/Table1[[#This Row],[backers_count]],"N/A")</f>
        <v>109.07824427480917</v>
      </c>
      <c r="Q197">
        <f>SEARCH("/",Table1[[#This Row],[category &amp; sub-category]])-1</f>
        <v>5</v>
      </c>
      <c r="R197" t="str">
        <f>LEFT(Table1[[#This Row],[category &amp; sub-category]],Table1[[#This Row],[1st set of text formula]])</f>
        <v>music</v>
      </c>
      <c r="S197" t="str">
        <f>RIGHT(Table1[[#This Row],[category &amp; sub-category]],LEN(Table1[[#This Row],[category &amp; sub-category]])-SEARCH("/",Table1[[#This Row],[category &amp; sub-category]]))</f>
        <v>electric music</v>
      </c>
      <c r="T197" s="10">
        <f>(((Table1[[#This Row],[launched_at]]/60)/60)/24)+DATE(1970,1,1)</f>
        <v>43310.208333333328</v>
      </c>
      <c r="U197" s="10">
        <f>(((Table1[[#This Row],[deadline]]/60)/60)/24)+DATE(1970,1,1)</f>
        <v>43317.208333333328</v>
      </c>
    </row>
    <row r="198" spans="1:2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Table1[[#This Row],[pledged]]/Table1[[#This Row],[goal]]</f>
        <v>0.63146341463414635</v>
      </c>
      <c r="P198" s="6">
        <f>IFERROR(Table1[[#This Row],[pledged]]/Table1[[#This Row],[backers_count]],"N/A")</f>
        <v>51.78</v>
      </c>
      <c r="Q198">
        <f>SEARCH("/",Table1[[#This Row],[category &amp; sub-category]])-1</f>
        <v>10</v>
      </c>
      <c r="R198" t="str">
        <f>LEFT(Table1[[#This Row],[category &amp; sub-category]],Table1[[#This Row],[1st set of text formula]])</f>
        <v>technology</v>
      </c>
      <c r="S198" t="str">
        <f>RIGHT(Table1[[#This Row],[category &amp; sub-category]],LEN(Table1[[#This Row],[category &amp; sub-category]])-SEARCH("/",Table1[[#This Row],[category &amp; sub-category]]))</f>
        <v>wearables</v>
      </c>
      <c r="T198" s="10">
        <f>(((Table1[[#This Row],[launched_at]]/60)/60)/24)+DATE(1970,1,1)</f>
        <v>42616.208333333328</v>
      </c>
      <c r="U198" s="10">
        <f>(((Table1[[#This Row],[deadline]]/60)/60)/24)+DATE(1970,1,1)</f>
        <v>42635.208333333328</v>
      </c>
    </row>
    <row r="199" spans="1:2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Table1[[#This Row],[pledged]]/Table1[[#This Row],[goal]]</f>
        <v>2.9820475319926874</v>
      </c>
      <c r="P199" s="6">
        <f>IFERROR(Table1[[#This Row],[pledged]]/Table1[[#This Row],[backers_count]],"N/A")</f>
        <v>82.010055304172951</v>
      </c>
      <c r="Q199">
        <f>SEARCH("/",Table1[[#This Row],[category &amp; sub-category]])-1</f>
        <v>12</v>
      </c>
      <c r="R199" t="str">
        <f>LEFT(Table1[[#This Row],[category &amp; sub-category]],Table1[[#This Row],[1st set of text formula]])</f>
        <v>film &amp; video</v>
      </c>
      <c r="S199" t="str">
        <f>RIGHT(Table1[[#This Row],[category &amp; sub-category]],LEN(Table1[[#This Row],[category &amp; sub-category]])-SEARCH("/",Table1[[#This Row],[category &amp; sub-category]]))</f>
        <v>drama</v>
      </c>
      <c r="T199" s="10">
        <f>(((Table1[[#This Row],[launched_at]]/60)/60)/24)+DATE(1970,1,1)</f>
        <v>42909.208333333328</v>
      </c>
      <c r="U199" s="10">
        <f>(((Table1[[#This Row],[deadline]]/60)/60)/24)+DATE(1970,1,1)</f>
        <v>42923.208333333328</v>
      </c>
    </row>
    <row r="200" spans="1:2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Table1[[#This Row],[pledged]]/Table1[[#This Row],[goal]]</f>
        <v>9.5585443037974685E-2</v>
      </c>
      <c r="P200" s="6">
        <f>IFERROR(Table1[[#This Row],[pledged]]/Table1[[#This Row],[backers_count]],"N/A")</f>
        <v>35.958333333333336</v>
      </c>
      <c r="Q200">
        <f>SEARCH("/",Table1[[#This Row],[category &amp; sub-category]])-1</f>
        <v>5</v>
      </c>
      <c r="R200" t="str">
        <f>LEFT(Table1[[#This Row],[category &amp; sub-category]],Table1[[#This Row],[1st set of text formula]])</f>
        <v>music</v>
      </c>
      <c r="S200" t="str">
        <f>RIGHT(Table1[[#This Row],[category &amp; sub-category]],LEN(Table1[[#This Row],[category &amp; sub-category]])-SEARCH("/",Table1[[#This Row],[category &amp; sub-category]]))</f>
        <v>electric music</v>
      </c>
      <c r="T200" s="10">
        <f>(((Table1[[#This Row],[launched_at]]/60)/60)/24)+DATE(1970,1,1)</f>
        <v>40396.208333333336</v>
      </c>
      <c r="U200" s="10">
        <f>(((Table1[[#This Row],[deadline]]/60)/60)/24)+DATE(1970,1,1)</f>
        <v>40425.208333333336</v>
      </c>
    </row>
    <row r="201" spans="1:2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Table1[[#This Row],[pledged]]/Table1[[#This Row],[goal]]</f>
        <v>0.5377777777777778</v>
      </c>
      <c r="P201" s="6">
        <f>IFERROR(Table1[[#This Row],[pledged]]/Table1[[#This Row],[backers_count]],"N/A")</f>
        <v>74.461538461538467</v>
      </c>
      <c r="Q201">
        <f>SEARCH("/",Table1[[#This Row],[category &amp; sub-category]])-1</f>
        <v>5</v>
      </c>
      <c r="R201" t="str">
        <f>LEFT(Table1[[#This Row],[category &amp; sub-category]],Table1[[#This Row],[1st set of text formula]])</f>
        <v>music</v>
      </c>
      <c r="S201" t="str">
        <f>RIGHT(Table1[[#This Row],[category &amp; sub-category]],LEN(Table1[[#This Row],[category &amp; sub-category]])-SEARCH("/",Table1[[#This Row],[category &amp; sub-category]]))</f>
        <v>rock</v>
      </c>
      <c r="T201" s="10">
        <f>(((Table1[[#This Row],[launched_at]]/60)/60)/24)+DATE(1970,1,1)</f>
        <v>42192.208333333328</v>
      </c>
      <c r="U201" s="10">
        <f>(((Table1[[#This Row],[deadline]]/60)/60)/24)+DATE(1970,1,1)</f>
        <v>42196.208333333328</v>
      </c>
    </row>
    <row r="202" spans="1:2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Table1[[#This Row],[pledged]]/Table1[[#This Row],[goal]]</f>
        <v>0.02</v>
      </c>
      <c r="P202" s="6">
        <f>IFERROR(Table1[[#This Row],[pledged]]/Table1[[#This Row],[backers_count]],"N/A")</f>
        <v>2</v>
      </c>
      <c r="Q202">
        <f>SEARCH("/",Table1[[#This Row],[category &amp; sub-category]])-1</f>
        <v>7</v>
      </c>
      <c r="R202" t="str">
        <f>LEFT(Table1[[#This Row],[category &amp; sub-category]],Table1[[#This Row],[1st set of text formula]])</f>
        <v>theater</v>
      </c>
      <c r="S202" t="str">
        <f>RIGHT(Table1[[#This Row],[category &amp; sub-category]],LEN(Table1[[#This Row],[category &amp; sub-category]])-SEARCH("/",Table1[[#This Row],[category &amp; sub-category]]))</f>
        <v>plays</v>
      </c>
      <c r="T202" s="10">
        <f>(((Table1[[#This Row],[launched_at]]/60)/60)/24)+DATE(1970,1,1)</f>
        <v>40262.208333333336</v>
      </c>
      <c r="U202" s="10">
        <f>(((Table1[[#This Row],[deadline]]/60)/60)/24)+DATE(1970,1,1)</f>
        <v>40273.208333333336</v>
      </c>
    </row>
    <row r="203" spans="1:2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Table1[[#This Row],[pledged]]/Table1[[#This Row],[goal]]</f>
        <v>6.8119047619047617</v>
      </c>
      <c r="P203" s="6">
        <f>IFERROR(Table1[[#This Row],[pledged]]/Table1[[#This Row],[backers_count]],"N/A")</f>
        <v>91.114649681528661</v>
      </c>
      <c r="Q203">
        <f>SEARCH("/",Table1[[#This Row],[category &amp; sub-category]])-1</f>
        <v>10</v>
      </c>
      <c r="R203" t="str">
        <f>LEFT(Table1[[#This Row],[category &amp; sub-category]],Table1[[#This Row],[1st set of text formula]])</f>
        <v>technology</v>
      </c>
      <c r="S203" t="str">
        <f>RIGHT(Table1[[#This Row],[category &amp; sub-category]],LEN(Table1[[#This Row],[category &amp; sub-category]])-SEARCH("/",Table1[[#This Row],[category &amp; sub-category]]))</f>
        <v>web</v>
      </c>
      <c r="T203" s="10">
        <f>(((Table1[[#This Row],[launched_at]]/60)/60)/24)+DATE(1970,1,1)</f>
        <v>41845.208333333336</v>
      </c>
      <c r="U203" s="10">
        <f>(((Table1[[#This Row],[deadline]]/60)/60)/24)+DATE(1970,1,1)</f>
        <v>41863.208333333336</v>
      </c>
    </row>
    <row r="204" spans="1:2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Table1[[#This Row],[pledged]]/Table1[[#This Row],[goal]]</f>
        <v>0.78831325301204824</v>
      </c>
      <c r="P204" s="6">
        <f>IFERROR(Table1[[#This Row],[pledged]]/Table1[[#This Row],[backers_count]],"N/A")</f>
        <v>79.792682926829272</v>
      </c>
      <c r="Q204">
        <f>SEARCH("/",Table1[[#This Row],[category &amp; sub-category]])-1</f>
        <v>4</v>
      </c>
      <c r="R204" t="str">
        <f>LEFT(Table1[[#This Row],[category &amp; sub-category]],Table1[[#This Row],[1st set of text formula]])</f>
        <v>food</v>
      </c>
      <c r="S204" t="str">
        <f>RIGHT(Table1[[#This Row],[category &amp; sub-category]],LEN(Table1[[#This Row],[category &amp; sub-category]])-SEARCH("/",Table1[[#This Row],[category &amp; sub-category]]))</f>
        <v>food trucks</v>
      </c>
      <c r="T204" s="10">
        <f>(((Table1[[#This Row],[launched_at]]/60)/60)/24)+DATE(1970,1,1)</f>
        <v>40818.208333333336</v>
      </c>
      <c r="U204" s="10">
        <f>(((Table1[[#This Row],[deadline]]/60)/60)/24)+DATE(1970,1,1)</f>
        <v>40822.208333333336</v>
      </c>
    </row>
    <row r="205" spans="1:21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Table1[[#This Row],[pledged]]/Table1[[#This Row],[goal]]</f>
        <v>1.3440792216817234</v>
      </c>
      <c r="P205" s="6">
        <f>IFERROR(Table1[[#This Row],[pledged]]/Table1[[#This Row],[backers_count]],"N/A")</f>
        <v>42.999777678968428</v>
      </c>
      <c r="Q205">
        <f>SEARCH("/",Table1[[#This Row],[category &amp; sub-category]])-1</f>
        <v>7</v>
      </c>
      <c r="R205" t="str">
        <f>LEFT(Table1[[#This Row],[category &amp; sub-category]],Table1[[#This Row],[1st set of text formula]])</f>
        <v>theater</v>
      </c>
      <c r="S205" t="str">
        <f>RIGHT(Table1[[#This Row],[category &amp; sub-category]],LEN(Table1[[#This Row],[category &amp; sub-category]])-SEARCH("/",Table1[[#This Row],[category &amp; sub-category]]))</f>
        <v>plays</v>
      </c>
      <c r="T205" s="10">
        <f>(((Table1[[#This Row],[launched_at]]/60)/60)/24)+DATE(1970,1,1)</f>
        <v>42752.25</v>
      </c>
      <c r="U205" s="10">
        <f>(((Table1[[#This Row],[deadline]]/60)/60)/24)+DATE(1970,1,1)</f>
        <v>42754.25</v>
      </c>
    </row>
    <row r="206" spans="1:2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Table1[[#This Row],[pledged]]/Table1[[#This Row],[goal]]</f>
        <v>3.372E-2</v>
      </c>
      <c r="P206" s="6">
        <f>IFERROR(Table1[[#This Row],[pledged]]/Table1[[#This Row],[backers_count]],"N/A")</f>
        <v>63.225000000000001</v>
      </c>
      <c r="Q206">
        <f>SEARCH("/",Table1[[#This Row],[category &amp; sub-category]])-1</f>
        <v>5</v>
      </c>
      <c r="R206" t="str">
        <f>LEFT(Table1[[#This Row],[category &amp; sub-category]],Table1[[#This Row],[1st set of text formula]])</f>
        <v>music</v>
      </c>
      <c r="S206" t="str">
        <f>RIGHT(Table1[[#This Row],[category &amp; sub-category]],LEN(Table1[[#This Row],[category &amp; sub-category]])-SEARCH("/",Table1[[#This Row],[category &amp; sub-category]]))</f>
        <v>jazz</v>
      </c>
      <c r="T206" s="10">
        <f>(((Table1[[#This Row],[launched_at]]/60)/60)/24)+DATE(1970,1,1)</f>
        <v>40636.208333333336</v>
      </c>
      <c r="U206" s="10">
        <f>(((Table1[[#This Row],[deadline]]/60)/60)/24)+DATE(1970,1,1)</f>
        <v>40646.208333333336</v>
      </c>
    </row>
    <row r="207" spans="1:2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Table1[[#This Row],[pledged]]/Table1[[#This Row],[goal]]</f>
        <v>4.3184615384615386</v>
      </c>
      <c r="P207" s="6">
        <f>IFERROR(Table1[[#This Row],[pledged]]/Table1[[#This Row],[backers_count]],"N/A")</f>
        <v>70.174999999999997</v>
      </c>
      <c r="Q207">
        <f>SEARCH("/",Table1[[#This Row],[category &amp; sub-category]])-1</f>
        <v>7</v>
      </c>
      <c r="R207" t="str">
        <f>LEFT(Table1[[#This Row],[category &amp; sub-category]],Table1[[#This Row],[1st set of text formula]])</f>
        <v>theater</v>
      </c>
      <c r="S207" t="str">
        <f>RIGHT(Table1[[#This Row],[category &amp; sub-category]],LEN(Table1[[#This Row],[category &amp; sub-category]])-SEARCH("/",Table1[[#This Row],[category &amp; sub-category]]))</f>
        <v>plays</v>
      </c>
      <c r="T207" s="10">
        <f>(((Table1[[#This Row],[launched_at]]/60)/60)/24)+DATE(1970,1,1)</f>
        <v>43390.208333333328</v>
      </c>
      <c r="U207" s="10">
        <f>(((Table1[[#This Row],[deadline]]/60)/60)/24)+DATE(1970,1,1)</f>
        <v>43402.208333333328</v>
      </c>
    </row>
    <row r="208" spans="1:2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Table1[[#This Row],[pledged]]/Table1[[#This Row],[goal]]</f>
        <v>0.38844444444444443</v>
      </c>
      <c r="P208" s="6">
        <f>IFERROR(Table1[[#This Row],[pledged]]/Table1[[#This Row],[backers_count]],"N/A")</f>
        <v>61.333333333333336</v>
      </c>
      <c r="Q208">
        <f>SEARCH("/",Table1[[#This Row],[category &amp; sub-category]])-1</f>
        <v>10</v>
      </c>
      <c r="R208" t="str">
        <f>LEFT(Table1[[#This Row],[category &amp; sub-category]],Table1[[#This Row],[1st set of text formula]])</f>
        <v>publishing</v>
      </c>
      <c r="S208" t="str">
        <f>RIGHT(Table1[[#This Row],[category &amp; sub-category]],LEN(Table1[[#This Row],[category &amp; sub-category]])-SEARCH("/",Table1[[#This Row],[category &amp; sub-category]]))</f>
        <v>fiction</v>
      </c>
      <c r="T208" s="10">
        <f>(((Table1[[#This Row],[launched_at]]/60)/60)/24)+DATE(1970,1,1)</f>
        <v>40236.25</v>
      </c>
      <c r="U208" s="10">
        <f>(((Table1[[#This Row],[deadline]]/60)/60)/24)+DATE(1970,1,1)</f>
        <v>40245.25</v>
      </c>
    </row>
    <row r="209" spans="1:21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Table1[[#This Row],[pledged]]/Table1[[#This Row],[goal]]</f>
        <v>4.2569999999999997</v>
      </c>
      <c r="P209" s="6">
        <f>IFERROR(Table1[[#This Row],[pledged]]/Table1[[#This Row],[backers_count]],"N/A")</f>
        <v>99</v>
      </c>
      <c r="Q209">
        <f>SEARCH("/",Table1[[#This Row],[category &amp; sub-category]])-1</f>
        <v>5</v>
      </c>
      <c r="R209" t="str">
        <f>LEFT(Table1[[#This Row],[category &amp; sub-category]],Table1[[#This Row],[1st set of text formula]])</f>
        <v>music</v>
      </c>
      <c r="S209" t="str">
        <f>RIGHT(Table1[[#This Row],[category &amp; sub-category]],LEN(Table1[[#This Row],[category &amp; sub-category]])-SEARCH("/",Table1[[#This Row],[category &amp; sub-category]]))</f>
        <v>rock</v>
      </c>
      <c r="T209" s="10">
        <f>(((Table1[[#This Row],[launched_at]]/60)/60)/24)+DATE(1970,1,1)</f>
        <v>43340.208333333328</v>
      </c>
      <c r="U209" s="10">
        <f>(((Table1[[#This Row],[deadline]]/60)/60)/24)+DATE(1970,1,1)</f>
        <v>43360.208333333328</v>
      </c>
    </row>
    <row r="210" spans="1:2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Table1[[#This Row],[pledged]]/Table1[[#This Row],[goal]]</f>
        <v>1.0112239715591671</v>
      </c>
      <c r="P210" s="6">
        <f>IFERROR(Table1[[#This Row],[pledged]]/Table1[[#This Row],[backers_count]],"N/A")</f>
        <v>96.984900146127615</v>
      </c>
      <c r="Q210">
        <f>SEARCH("/",Table1[[#This Row],[category &amp; sub-category]])-1</f>
        <v>12</v>
      </c>
      <c r="R210" t="str">
        <f>LEFT(Table1[[#This Row],[category &amp; sub-category]],Table1[[#This Row],[1st set of text formula]])</f>
        <v>film &amp; video</v>
      </c>
      <c r="S210" t="str">
        <f>RIGHT(Table1[[#This Row],[category &amp; sub-category]],LEN(Table1[[#This Row],[category &amp; sub-category]])-SEARCH("/",Table1[[#This Row],[category &amp; sub-category]]))</f>
        <v>documentary</v>
      </c>
      <c r="T210" s="10">
        <f>(((Table1[[#This Row],[launched_at]]/60)/60)/24)+DATE(1970,1,1)</f>
        <v>43048.25</v>
      </c>
      <c r="U210" s="10">
        <f>(((Table1[[#This Row],[deadline]]/60)/60)/24)+DATE(1970,1,1)</f>
        <v>43072.25</v>
      </c>
    </row>
    <row r="211" spans="1:2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Table1[[#This Row],[pledged]]/Table1[[#This Row],[goal]]</f>
        <v>0.21188688946015424</v>
      </c>
      <c r="P211" s="6">
        <f>IFERROR(Table1[[#This Row],[pledged]]/Table1[[#This Row],[backers_count]],"N/A")</f>
        <v>51.004950495049506</v>
      </c>
      <c r="Q211">
        <f>SEARCH("/",Table1[[#This Row],[category &amp; sub-category]])-1</f>
        <v>12</v>
      </c>
      <c r="R211" t="str">
        <f>LEFT(Table1[[#This Row],[category &amp; sub-category]],Table1[[#This Row],[1st set of text formula]])</f>
        <v>film &amp; video</v>
      </c>
      <c r="S211" t="str">
        <f>RIGHT(Table1[[#This Row],[category &amp; sub-category]],LEN(Table1[[#This Row],[category &amp; sub-category]])-SEARCH("/",Table1[[#This Row],[category &amp; sub-category]]))</f>
        <v>documentary</v>
      </c>
      <c r="T211" s="10">
        <f>(((Table1[[#This Row],[launched_at]]/60)/60)/24)+DATE(1970,1,1)</f>
        <v>42496.208333333328</v>
      </c>
      <c r="U211" s="10">
        <f>(((Table1[[#This Row],[deadline]]/60)/60)/24)+DATE(1970,1,1)</f>
        <v>42503.208333333328</v>
      </c>
    </row>
    <row r="212" spans="1:2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Table1[[#This Row],[pledged]]/Table1[[#This Row],[goal]]</f>
        <v>0.67425531914893622</v>
      </c>
      <c r="P212" s="6">
        <f>IFERROR(Table1[[#This Row],[pledged]]/Table1[[#This Row],[backers_count]],"N/A")</f>
        <v>28.044247787610619</v>
      </c>
      <c r="Q212">
        <f>SEARCH("/",Table1[[#This Row],[category &amp; sub-category]])-1</f>
        <v>12</v>
      </c>
      <c r="R212" t="str">
        <f>LEFT(Table1[[#This Row],[category &amp; sub-category]],Table1[[#This Row],[1st set of text formula]])</f>
        <v>film &amp; video</v>
      </c>
      <c r="S212" t="str">
        <f>RIGHT(Table1[[#This Row],[category &amp; sub-category]],LEN(Table1[[#This Row],[category &amp; sub-category]])-SEARCH("/",Table1[[#This Row],[category &amp; sub-category]]))</f>
        <v>science fiction</v>
      </c>
      <c r="T212" s="10">
        <f>(((Table1[[#This Row],[launched_at]]/60)/60)/24)+DATE(1970,1,1)</f>
        <v>42797.25</v>
      </c>
      <c r="U212" s="10">
        <f>(((Table1[[#This Row],[deadline]]/60)/60)/24)+DATE(1970,1,1)</f>
        <v>42824.208333333328</v>
      </c>
    </row>
    <row r="213" spans="1:21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Table1[[#This Row],[pledged]]/Table1[[#This Row],[goal]]</f>
        <v>0.9492337164750958</v>
      </c>
      <c r="P213" s="6">
        <f>IFERROR(Table1[[#This Row],[pledged]]/Table1[[#This Row],[backers_count]],"N/A")</f>
        <v>60.984615384615381</v>
      </c>
      <c r="Q213">
        <f>SEARCH("/",Table1[[#This Row],[category &amp; sub-category]])-1</f>
        <v>7</v>
      </c>
      <c r="R213" t="str">
        <f>LEFT(Table1[[#This Row],[category &amp; sub-category]],Table1[[#This Row],[1st set of text formula]])</f>
        <v>theater</v>
      </c>
      <c r="S213" t="str">
        <f>RIGHT(Table1[[#This Row],[category &amp; sub-category]],LEN(Table1[[#This Row],[category &amp; sub-category]])-SEARCH("/",Table1[[#This Row],[category &amp; sub-category]]))</f>
        <v>plays</v>
      </c>
      <c r="T213" s="10">
        <f>(((Table1[[#This Row],[launched_at]]/60)/60)/24)+DATE(1970,1,1)</f>
        <v>41513.208333333336</v>
      </c>
      <c r="U213" s="10">
        <f>(((Table1[[#This Row],[deadline]]/60)/60)/24)+DATE(1970,1,1)</f>
        <v>41537.208333333336</v>
      </c>
    </row>
    <row r="214" spans="1:2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Table1[[#This Row],[pledged]]/Table1[[#This Row],[goal]]</f>
        <v>1.5185185185185186</v>
      </c>
      <c r="P214" s="6">
        <f>IFERROR(Table1[[#This Row],[pledged]]/Table1[[#This Row],[backers_count]],"N/A")</f>
        <v>73.214285714285708</v>
      </c>
      <c r="Q214">
        <f>SEARCH("/",Table1[[#This Row],[category &amp; sub-category]])-1</f>
        <v>7</v>
      </c>
      <c r="R214" t="str">
        <f>LEFT(Table1[[#This Row],[category &amp; sub-category]],Table1[[#This Row],[1st set of text formula]])</f>
        <v>theater</v>
      </c>
      <c r="S214" t="str">
        <f>RIGHT(Table1[[#This Row],[category &amp; sub-category]],LEN(Table1[[#This Row],[category &amp; sub-category]])-SEARCH("/",Table1[[#This Row],[category &amp; sub-category]]))</f>
        <v>plays</v>
      </c>
      <c r="T214" s="10">
        <f>(((Table1[[#This Row],[launched_at]]/60)/60)/24)+DATE(1970,1,1)</f>
        <v>43814.25</v>
      </c>
      <c r="U214" s="10">
        <f>(((Table1[[#This Row],[deadline]]/60)/60)/24)+DATE(1970,1,1)</f>
        <v>43860.25</v>
      </c>
    </row>
    <row r="215" spans="1:21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Table1[[#This Row],[pledged]]/Table1[[#This Row],[goal]]</f>
        <v>1.9516382252559727</v>
      </c>
      <c r="P215" s="6">
        <f>IFERROR(Table1[[#This Row],[pledged]]/Table1[[#This Row],[backers_count]],"N/A")</f>
        <v>39.997435299603637</v>
      </c>
      <c r="Q215">
        <f>SEARCH("/",Table1[[#This Row],[category &amp; sub-category]])-1</f>
        <v>5</v>
      </c>
      <c r="R215" t="str">
        <f>LEFT(Table1[[#This Row],[category &amp; sub-category]],Table1[[#This Row],[1st set of text formula]])</f>
        <v>music</v>
      </c>
      <c r="S215" t="str">
        <f>RIGHT(Table1[[#This Row],[category &amp; sub-category]],LEN(Table1[[#This Row],[category &amp; sub-category]])-SEARCH("/",Table1[[#This Row],[category &amp; sub-category]]))</f>
        <v>indie rock</v>
      </c>
      <c r="T215" s="10">
        <f>(((Table1[[#This Row],[launched_at]]/60)/60)/24)+DATE(1970,1,1)</f>
        <v>40488.208333333336</v>
      </c>
      <c r="U215" s="10">
        <f>(((Table1[[#This Row],[deadline]]/60)/60)/24)+DATE(1970,1,1)</f>
        <v>40496.25</v>
      </c>
    </row>
    <row r="216" spans="1:2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Table1[[#This Row],[pledged]]/Table1[[#This Row],[goal]]</f>
        <v>10.231428571428571</v>
      </c>
      <c r="P216" s="6">
        <f>IFERROR(Table1[[#This Row],[pledged]]/Table1[[#This Row],[backers_count]],"N/A")</f>
        <v>86.812121212121212</v>
      </c>
      <c r="Q216">
        <f>SEARCH("/",Table1[[#This Row],[category &amp; sub-category]])-1</f>
        <v>5</v>
      </c>
      <c r="R216" t="str">
        <f>LEFT(Table1[[#This Row],[category &amp; sub-category]],Table1[[#This Row],[1st set of text formula]])</f>
        <v>music</v>
      </c>
      <c r="S216" t="str">
        <f>RIGHT(Table1[[#This Row],[category &amp; sub-category]],LEN(Table1[[#This Row],[category &amp; sub-category]])-SEARCH("/",Table1[[#This Row],[category &amp; sub-category]]))</f>
        <v>rock</v>
      </c>
      <c r="T216" s="10">
        <f>(((Table1[[#This Row],[launched_at]]/60)/60)/24)+DATE(1970,1,1)</f>
        <v>40409.208333333336</v>
      </c>
      <c r="U216" s="10">
        <f>(((Table1[[#This Row],[deadline]]/60)/60)/24)+DATE(1970,1,1)</f>
        <v>40415.208333333336</v>
      </c>
    </row>
    <row r="217" spans="1:2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Table1[[#This Row],[pledged]]/Table1[[#This Row],[goal]]</f>
        <v>3.8418367346938778E-2</v>
      </c>
      <c r="P217" s="6">
        <f>IFERROR(Table1[[#This Row],[pledged]]/Table1[[#This Row],[backers_count]],"N/A")</f>
        <v>42.125874125874127</v>
      </c>
      <c r="Q217">
        <f>SEARCH("/",Table1[[#This Row],[category &amp; sub-category]])-1</f>
        <v>7</v>
      </c>
      <c r="R217" t="str">
        <f>LEFT(Table1[[#This Row],[category &amp; sub-category]],Table1[[#This Row],[1st set of text formula]])</f>
        <v>theater</v>
      </c>
      <c r="S217" t="str">
        <f>RIGHT(Table1[[#This Row],[category &amp; sub-category]],LEN(Table1[[#This Row],[category &amp; sub-category]])-SEARCH("/",Table1[[#This Row],[category &amp; sub-category]]))</f>
        <v>plays</v>
      </c>
      <c r="T217" s="10">
        <f>(((Table1[[#This Row],[launched_at]]/60)/60)/24)+DATE(1970,1,1)</f>
        <v>43509.25</v>
      </c>
      <c r="U217" s="10">
        <f>(((Table1[[#This Row],[deadline]]/60)/60)/24)+DATE(1970,1,1)</f>
        <v>43511.25</v>
      </c>
    </row>
    <row r="218" spans="1:2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Table1[[#This Row],[pledged]]/Table1[[#This Row],[goal]]</f>
        <v>1.5507066557107643</v>
      </c>
      <c r="P218" s="6">
        <f>IFERROR(Table1[[#This Row],[pledged]]/Table1[[#This Row],[backers_count]],"N/A")</f>
        <v>103.97851239669421</v>
      </c>
      <c r="Q218">
        <f>SEARCH("/",Table1[[#This Row],[category &amp; sub-category]])-1</f>
        <v>7</v>
      </c>
      <c r="R218" t="str">
        <f>LEFT(Table1[[#This Row],[category &amp; sub-category]],Table1[[#This Row],[1st set of text formula]])</f>
        <v>theater</v>
      </c>
      <c r="S218" t="str">
        <f>RIGHT(Table1[[#This Row],[category &amp; sub-category]],LEN(Table1[[#This Row],[category &amp; sub-category]])-SEARCH("/",Table1[[#This Row],[category &amp; sub-category]]))</f>
        <v>plays</v>
      </c>
      <c r="T218" s="10">
        <f>(((Table1[[#This Row],[launched_at]]/60)/60)/24)+DATE(1970,1,1)</f>
        <v>40869.25</v>
      </c>
      <c r="U218" s="10">
        <f>(((Table1[[#This Row],[deadline]]/60)/60)/24)+DATE(1970,1,1)</f>
        <v>40871.25</v>
      </c>
    </row>
    <row r="219" spans="1:2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Table1[[#This Row],[pledged]]/Table1[[#This Row],[goal]]</f>
        <v>0.44753477588871715</v>
      </c>
      <c r="P219" s="6">
        <f>IFERROR(Table1[[#This Row],[pledged]]/Table1[[#This Row],[backers_count]],"N/A")</f>
        <v>62.003211991434689</v>
      </c>
      <c r="Q219">
        <f>SEARCH("/",Table1[[#This Row],[category &amp; sub-category]])-1</f>
        <v>12</v>
      </c>
      <c r="R219" t="str">
        <f>LEFT(Table1[[#This Row],[category &amp; sub-category]],Table1[[#This Row],[1st set of text formula]])</f>
        <v>film &amp; video</v>
      </c>
      <c r="S219" t="str">
        <f>RIGHT(Table1[[#This Row],[category &amp; sub-category]],LEN(Table1[[#This Row],[category &amp; sub-category]])-SEARCH("/",Table1[[#This Row],[category &amp; sub-category]]))</f>
        <v>science fiction</v>
      </c>
      <c r="T219" s="10">
        <f>(((Table1[[#This Row],[launched_at]]/60)/60)/24)+DATE(1970,1,1)</f>
        <v>43583.208333333328</v>
      </c>
      <c r="U219" s="10">
        <f>(((Table1[[#This Row],[deadline]]/60)/60)/24)+DATE(1970,1,1)</f>
        <v>43592.208333333328</v>
      </c>
    </row>
    <row r="220" spans="1:2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Table1[[#This Row],[pledged]]/Table1[[#This Row],[goal]]</f>
        <v>2.1594736842105262</v>
      </c>
      <c r="P220" s="6">
        <f>IFERROR(Table1[[#This Row],[pledged]]/Table1[[#This Row],[backers_count]],"N/A")</f>
        <v>31.005037783375315</v>
      </c>
      <c r="Q220">
        <f>SEARCH("/",Table1[[#This Row],[category &amp; sub-category]])-1</f>
        <v>12</v>
      </c>
      <c r="R220" t="str">
        <f>LEFT(Table1[[#This Row],[category &amp; sub-category]],Table1[[#This Row],[1st set of text formula]])</f>
        <v>film &amp; video</v>
      </c>
      <c r="S220" t="str">
        <f>RIGHT(Table1[[#This Row],[category &amp; sub-category]],LEN(Table1[[#This Row],[category &amp; sub-category]])-SEARCH("/",Table1[[#This Row],[category &amp; sub-category]]))</f>
        <v>shorts</v>
      </c>
      <c r="T220" s="10">
        <f>(((Table1[[#This Row],[launched_at]]/60)/60)/24)+DATE(1970,1,1)</f>
        <v>40858.25</v>
      </c>
      <c r="U220" s="10">
        <f>(((Table1[[#This Row],[deadline]]/60)/60)/24)+DATE(1970,1,1)</f>
        <v>40892.25</v>
      </c>
    </row>
    <row r="221" spans="1:2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Table1[[#This Row],[pledged]]/Table1[[#This Row],[goal]]</f>
        <v>3.3212709832134291</v>
      </c>
      <c r="P221" s="6">
        <f>IFERROR(Table1[[#This Row],[pledged]]/Table1[[#This Row],[backers_count]],"N/A")</f>
        <v>89.991552956465242</v>
      </c>
      <c r="Q221">
        <f>SEARCH("/",Table1[[#This Row],[category &amp; sub-category]])-1</f>
        <v>12</v>
      </c>
      <c r="R221" t="str">
        <f>LEFT(Table1[[#This Row],[category &amp; sub-category]],Table1[[#This Row],[1st set of text formula]])</f>
        <v>film &amp; video</v>
      </c>
      <c r="S221" t="str">
        <f>RIGHT(Table1[[#This Row],[category &amp; sub-category]],LEN(Table1[[#This Row],[category &amp; sub-category]])-SEARCH("/",Table1[[#This Row],[category &amp; sub-category]]))</f>
        <v>animation</v>
      </c>
      <c r="T221" s="10">
        <f>(((Table1[[#This Row],[launched_at]]/60)/60)/24)+DATE(1970,1,1)</f>
        <v>41137.208333333336</v>
      </c>
      <c r="U221" s="10">
        <f>(((Table1[[#This Row],[deadline]]/60)/60)/24)+DATE(1970,1,1)</f>
        <v>41149.208333333336</v>
      </c>
    </row>
    <row r="222" spans="1:2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Table1[[#This Row],[pledged]]/Table1[[#This Row],[goal]]</f>
        <v>8.4430379746835441E-2</v>
      </c>
      <c r="P222" s="6">
        <f>IFERROR(Table1[[#This Row],[pledged]]/Table1[[#This Row],[backers_count]],"N/A")</f>
        <v>39.235294117647058</v>
      </c>
      <c r="Q222">
        <f>SEARCH("/",Table1[[#This Row],[category &amp; sub-category]])-1</f>
        <v>7</v>
      </c>
      <c r="R222" t="str">
        <f>LEFT(Table1[[#This Row],[category &amp; sub-category]],Table1[[#This Row],[1st set of text formula]])</f>
        <v>theater</v>
      </c>
      <c r="S222" t="str">
        <f>RIGHT(Table1[[#This Row],[category &amp; sub-category]],LEN(Table1[[#This Row],[category &amp; sub-category]])-SEARCH("/",Table1[[#This Row],[category &amp; sub-category]]))</f>
        <v>plays</v>
      </c>
      <c r="T222" s="10">
        <f>(((Table1[[#This Row],[launched_at]]/60)/60)/24)+DATE(1970,1,1)</f>
        <v>40725.208333333336</v>
      </c>
      <c r="U222" s="10">
        <f>(((Table1[[#This Row],[deadline]]/60)/60)/24)+DATE(1970,1,1)</f>
        <v>40743.208333333336</v>
      </c>
    </row>
    <row r="223" spans="1:21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Table1[[#This Row],[pledged]]/Table1[[#This Row],[goal]]</f>
        <v>0.9862551440329218</v>
      </c>
      <c r="P223" s="6">
        <f>IFERROR(Table1[[#This Row],[pledged]]/Table1[[#This Row],[backers_count]],"N/A")</f>
        <v>54.993116108306566</v>
      </c>
      <c r="Q223">
        <f>SEARCH("/",Table1[[#This Row],[category &amp; sub-category]])-1</f>
        <v>4</v>
      </c>
      <c r="R223" t="str">
        <f>LEFT(Table1[[#This Row],[category &amp; sub-category]],Table1[[#This Row],[1st set of text formula]])</f>
        <v>food</v>
      </c>
      <c r="S223" t="str">
        <f>RIGHT(Table1[[#This Row],[category &amp; sub-category]],LEN(Table1[[#This Row],[category &amp; sub-category]])-SEARCH("/",Table1[[#This Row],[category &amp; sub-category]]))</f>
        <v>food trucks</v>
      </c>
      <c r="T223" s="10">
        <f>(((Table1[[#This Row],[launched_at]]/60)/60)/24)+DATE(1970,1,1)</f>
        <v>41081.208333333336</v>
      </c>
      <c r="U223" s="10">
        <f>(((Table1[[#This Row],[deadline]]/60)/60)/24)+DATE(1970,1,1)</f>
        <v>41083.208333333336</v>
      </c>
    </row>
    <row r="224" spans="1:2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Table1[[#This Row],[pledged]]/Table1[[#This Row],[goal]]</f>
        <v>1.3797916666666667</v>
      </c>
      <c r="P224" s="6">
        <f>IFERROR(Table1[[#This Row],[pledged]]/Table1[[#This Row],[backers_count]],"N/A")</f>
        <v>47.992753623188406</v>
      </c>
      <c r="Q224">
        <f>SEARCH("/",Table1[[#This Row],[category &amp; sub-category]])-1</f>
        <v>11</v>
      </c>
      <c r="R224" t="str">
        <f>LEFT(Table1[[#This Row],[category &amp; sub-category]],Table1[[#This Row],[1st set of text formula]])</f>
        <v>photography</v>
      </c>
      <c r="S224" t="str">
        <f>RIGHT(Table1[[#This Row],[category &amp; sub-category]],LEN(Table1[[#This Row],[category &amp; sub-category]])-SEARCH("/",Table1[[#This Row],[category &amp; sub-category]]))</f>
        <v>photography books</v>
      </c>
      <c r="T224" s="10">
        <f>(((Table1[[#This Row],[launched_at]]/60)/60)/24)+DATE(1970,1,1)</f>
        <v>41914.208333333336</v>
      </c>
      <c r="U224" s="10">
        <f>(((Table1[[#This Row],[deadline]]/60)/60)/24)+DATE(1970,1,1)</f>
        <v>41915.208333333336</v>
      </c>
    </row>
    <row r="225" spans="1:2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Table1[[#This Row],[pledged]]/Table1[[#This Row],[goal]]</f>
        <v>0.93810996563573879</v>
      </c>
      <c r="P225" s="6">
        <f>IFERROR(Table1[[#This Row],[pledged]]/Table1[[#This Row],[backers_count]],"N/A")</f>
        <v>87.966702470461868</v>
      </c>
      <c r="Q225">
        <f>SEARCH("/",Table1[[#This Row],[category &amp; sub-category]])-1</f>
        <v>7</v>
      </c>
      <c r="R225" t="str">
        <f>LEFT(Table1[[#This Row],[category &amp; sub-category]],Table1[[#This Row],[1st set of text formula]])</f>
        <v>theater</v>
      </c>
      <c r="S225" t="str">
        <f>RIGHT(Table1[[#This Row],[category &amp; sub-category]],LEN(Table1[[#This Row],[category &amp; sub-category]])-SEARCH("/",Table1[[#This Row],[category &amp; sub-category]]))</f>
        <v>plays</v>
      </c>
      <c r="T225" s="10">
        <f>(((Table1[[#This Row],[launched_at]]/60)/60)/24)+DATE(1970,1,1)</f>
        <v>42445.208333333328</v>
      </c>
      <c r="U225" s="10">
        <f>(((Table1[[#This Row],[deadline]]/60)/60)/24)+DATE(1970,1,1)</f>
        <v>42459.208333333328</v>
      </c>
    </row>
    <row r="226" spans="1:2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Table1[[#This Row],[pledged]]/Table1[[#This Row],[goal]]</f>
        <v>4.0363930885529156</v>
      </c>
      <c r="P226" s="6">
        <f>IFERROR(Table1[[#This Row],[pledged]]/Table1[[#This Row],[backers_count]],"N/A")</f>
        <v>51.999165275459099</v>
      </c>
      <c r="Q226">
        <f>SEARCH("/",Table1[[#This Row],[category &amp; sub-category]])-1</f>
        <v>12</v>
      </c>
      <c r="R226" t="str">
        <f>LEFT(Table1[[#This Row],[category &amp; sub-category]],Table1[[#This Row],[1st set of text formula]])</f>
        <v>film &amp; video</v>
      </c>
      <c r="S226" t="str">
        <f>RIGHT(Table1[[#This Row],[category &amp; sub-category]],LEN(Table1[[#This Row],[category &amp; sub-category]])-SEARCH("/",Table1[[#This Row],[category &amp; sub-category]]))</f>
        <v>science fiction</v>
      </c>
      <c r="T226" s="10">
        <f>(((Table1[[#This Row],[launched_at]]/60)/60)/24)+DATE(1970,1,1)</f>
        <v>41906.208333333336</v>
      </c>
      <c r="U226" s="10">
        <f>(((Table1[[#This Row],[deadline]]/60)/60)/24)+DATE(1970,1,1)</f>
        <v>41951.25</v>
      </c>
    </row>
    <row r="227" spans="1:2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Table1[[#This Row],[pledged]]/Table1[[#This Row],[goal]]</f>
        <v>2.6017404129793511</v>
      </c>
      <c r="P227" s="6">
        <f>IFERROR(Table1[[#This Row],[pledged]]/Table1[[#This Row],[backers_count]],"N/A")</f>
        <v>29.999659863945578</v>
      </c>
      <c r="Q227">
        <f>SEARCH("/",Table1[[#This Row],[category &amp; sub-category]])-1</f>
        <v>5</v>
      </c>
      <c r="R227" t="str">
        <f>LEFT(Table1[[#This Row],[category &amp; sub-category]],Table1[[#This Row],[1st set of text formula]])</f>
        <v>music</v>
      </c>
      <c r="S227" t="str">
        <f>RIGHT(Table1[[#This Row],[category &amp; sub-category]],LEN(Table1[[#This Row],[category &amp; sub-category]])-SEARCH("/",Table1[[#This Row],[category &amp; sub-category]]))</f>
        <v>rock</v>
      </c>
      <c r="T227" s="10">
        <f>(((Table1[[#This Row],[launched_at]]/60)/60)/24)+DATE(1970,1,1)</f>
        <v>41762.208333333336</v>
      </c>
      <c r="U227" s="10">
        <f>(((Table1[[#This Row],[deadline]]/60)/60)/24)+DATE(1970,1,1)</f>
        <v>41762.208333333336</v>
      </c>
    </row>
    <row r="228" spans="1:2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Table1[[#This Row],[pledged]]/Table1[[#This Row],[goal]]</f>
        <v>3.6663333333333332</v>
      </c>
      <c r="P228" s="6">
        <f>IFERROR(Table1[[#This Row],[pledged]]/Table1[[#This Row],[backers_count]],"N/A")</f>
        <v>98.205357142857139</v>
      </c>
      <c r="Q228">
        <f>SEARCH("/",Table1[[#This Row],[category &amp; sub-category]])-1</f>
        <v>11</v>
      </c>
      <c r="R228" t="str">
        <f>LEFT(Table1[[#This Row],[category &amp; sub-category]],Table1[[#This Row],[1st set of text formula]])</f>
        <v>photography</v>
      </c>
      <c r="S228" t="str">
        <f>RIGHT(Table1[[#This Row],[category &amp; sub-category]],LEN(Table1[[#This Row],[category &amp; sub-category]])-SEARCH("/",Table1[[#This Row],[category &amp; sub-category]]))</f>
        <v>photography books</v>
      </c>
      <c r="T228" s="10">
        <f>(((Table1[[#This Row],[launched_at]]/60)/60)/24)+DATE(1970,1,1)</f>
        <v>40276.208333333336</v>
      </c>
      <c r="U228" s="10">
        <f>(((Table1[[#This Row],[deadline]]/60)/60)/24)+DATE(1970,1,1)</f>
        <v>40313.208333333336</v>
      </c>
    </row>
    <row r="229" spans="1:2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Table1[[#This Row],[pledged]]/Table1[[#This Row],[goal]]</f>
        <v>1.687208538587849</v>
      </c>
      <c r="P229" s="6">
        <f>IFERROR(Table1[[#This Row],[pledged]]/Table1[[#This Row],[backers_count]],"N/A")</f>
        <v>108.96182396606575</v>
      </c>
      <c r="Q229">
        <f>SEARCH("/",Table1[[#This Row],[category &amp; sub-category]])-1</f>
        <v>5</v>
      </c>
      <c r="R229" t="str">
        <f>LEFT(Table1[[#This Row],[category &amp; sub-category]],Table1[[#This Row],[1st set of text formula]])</f>
        <v>games</v>
      </c>
      <c r="S229" t="str">
        <f>RIGHT(Table1[[#This Row],[category &amp; sub-category]],LEN(Table1[[#This Row],[category &amp; sub-category]])-SEARCH("/",Table1[[#This Row],[category &amp; sub-category]]))</f>
        <v>mobile games</v>
      </c>
      <c r="T229" s="10">
        <f>(((Table1[[#This Row],[launched_at]]/60)/60)/24)+DATE(1970,1,1)</f>
        <v>42139.208333333328</v>
      </c>
      <c r="U229" s="10">
        <f>(((Table1[[#This Row],[deadline]]/60)/60)/24)+DATE(1970,1,1)</f>
        <v>42145.208333333328</v>
      </c>
    </row>
    <row r="230" spans="1:2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Table1[[#This Row],[pledged]]/Table1[[#This Row],[goal]]</f>
        <v>1.1990717911530093</v>
      </c>
      <c r="P230" s="6">
        <f>IFERROR(Table1[[#This Row],[pledged]]/Table1[[#This Row],[backers_count]],"N/A")</f>
        <v>66.998379254457049</v>
      </c>
      <c r="Q230">
        <f>SEARCH("/",Table1[[#This Row],[category &amp; sub-category]])-1</f>
        <v>12</v>
      </c>
      <c r="R230" t="str">
        <f>LEFT(Table1[[#This Row],[category &amp; sub-category]],Table1[[#This Row],[1st set of text formula]])</f>
        <v>film &amp; video</v>
      </c>
      <c r="S230" t="str">
        <f>RIGHT(Table1[[#This Row],[category &amp; sub-category]],LEN(Table1[[#This Row],[category &amp; sub-category]])-SEARCH("/",Table1[[#This Row],[category &amp; sub-category]]))</f>
        <v>animation</v>
      </c>
      <c r="T230" s="10">
        <f>(((Table1[[#This Row],[launched_at]]/60)/60)/24)+DATE(1970,1,1)</f>
        <v>42613.208333333328</v>
      </c>
      <c r="U230" s="10">
        <f>(((Table1[[#This Row],[deadline]]/60)/60)/24)+DATE(1970,1,1)</f>
        <v>42638.208333333328</v>
      </c>
    </row>
    <row r="231" spans="1:2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Table1[[#This Row],[pledged]]/Table1[[#This Row],[goal]]</f>
        <v>1.936892523364486</v>
      </c>
      <c r="P231" s="6">
        <f>IFERROR(Table1[[#This Row],[pledged]]/Table1[[#This Row],[backers_count]],"N/A")</f>
        <v>64.99333594668758</v>
      </c>
      <c r="Q231">
        <f>SEARCH("/",Table1[[#This Row],[category &amp; sub-category]])-1</f>
        <v>5</v>
      </c>
      <c r="R231" t="str">
        <f>LEFT(Table1[[#This Row],[category &amp; sub-category]],Table1[[#This Row],[1st set of text formula]])</f>
        <v>games</v>
      </c>
      <c r="S231" t="str">
        <f>RIGHT(Table1[[#This Row],[category &amp; sub-category]],LEN(Table1[[#This Row],[category &amp; sub-category]])-SEARCH("/",Table1[[#This Row],[category &amp; sub-category]]))</f>
        <v>mobile games</v>
      </c>
      <c r="T231" s="10">
        <f>(((Table1[[#This Row],[launched_at]]/60)/60)/24)+DATE(1970,1,1)</f>
        <v>42887.208333333328</v>
      </c>
      <c r="U231" s="10">
        <f>(((Table1[[#This Row],[deadline]]/60)/60)/24)+DATE(1970,1,1)</f>
        <v>42935.208333333328</v>
      </c>
    </row>
    <row r="232" spans="1:2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Table1[[#This Row],[pledged]]/Table1[[#This Row],[goal]]</f>
        <v>4.2016666666666671</v>
      </c>
      <c r="P232" s="6">
        <f>IFERROR(Table1[[#This Row],[pledged]]/Table1[[#This Row],[backers_count]],"N/A")</f>
        <v>99.841584158415841</v>
      </c>
      <c r="Q232">
        <f>SEARCH("/",Table1[[#This Row],[category &amp; sub-category]])-1</f>
        <v>5</v>
      </c>
      <c r="R232" t="str">
        <f>LEFT(Table1[[#This Row],[category &amp; sub-category]],Table1[[#This Row],[1st set of text formula]])</f>
        <v>games</v>
      </c>
      <c r="S232" t="str">
        <f>RIGHT(Table1[[#This Row],[category &amp; sub-category]],LEN(Table1[[#This Row],[category &amp; sub-category]])-SEARCH("/",Table1[[#This Row],[category &amp; sub-category]]))</f>
        <v>video games</v>
      </c>
      <c r="T232" s="10">
        <f>(((Table1[[#This Row],[launched_at]]/60)/60)/24)+DATE(1970,1,1)</f>
        <v>43805.25</v>
      </c>
      <c r="U232" s="10">
        <f>(((Table1[[#This Row],[deadline]]/60)/60)/24)+DATE(1970,1,1)</f>
        <v>43805.25</v>
      </c>
    </row>
    <row r="233" spans="1:2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Table1[[#This Row],[pledged]]/Table1[[#This Row],[goal]]</f>
        <v>0.76708333333333334</v>
      </c>
      <c r="P233" s="6">
        <f>IFERROR(Table1[[#This Row],[pledged]]/Table1[[#This Row],[backers_count]],"N/A")</f>
        <v>82.432835820895519</v>
      </c>
      <c r="Q233">
        <f>SEARCH("/",Table1[[#This Row],[category &amp; sub-category]])-1</f>
        <v>7</v>
      </c>
      <c r="R233" t="str">
        <f>LEFT(Table1[[#This Row],[category &amp; sub-category]],Table1[[#This Row],[1st set of text formula]])</f>
        <v>theater</v>
      </c>
      <c r="S233" t="str">
        <f>RIGHT(Table1[[#This Row],[category &amp; sub-category]],LEN(Table1[[#This Row],[category &amp; sub-category]])-SEARCH("/",Table1[[#This Row],[category &amp; sub-category]]))</f>
        <v>plays</v>
      </c>
      <c r="T233" s="10">
        <f>(((Table1[[#This Row],[launched_at]]/60)/60)/24)+DATE(1970,1,1)</f>
        <v>41415.208333333336</v>
      </c>
      <c r="U233" s="10">
        <f>(((Table1[[#This Row],[deadline]]/60)/60)/24)+DATE(1970,1,1)</f>
        <v>41473.208333333336</v>
      </c>
    </row>
    <row r="234" spans="1:2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Table1[[#This Row],[pledged]]/Table1[[#This Row],[goal]]</f>
        <v>1.7126470588235294</v>
      </c>
      <c r="P234" s="6">
        <f>IFERROR(Table1[[#This Row],[pledged]]/Table1[[#This Row],[backers_count]],"N/A")</f>
        <v>63.293478260869563</v>
      </c>
      <c r="Q234">
        <f>SEARCH("/",Table1[[#This Row],[category &amp; sub-category]])-1</f>
        <v>7</v>
      </c>
      <c r="R234" t="str">
        <f>LEFT(Table1[[#This Row],[category &amp; sub-category]],Table1[[#This Row],[1st set of text formula]])</f>
        <v>theater</v>
      </c>
      <c r="S234" t="str">
        <f>RIGHT(Table1[[#This Row],[category &amp; sub-category]],LEN(Table1[[#This Row],[category &amp; sub-category]])-SEARCH("/",Table1[[#This Row],[category &amp; sub-category]]))</f>
        <v>plays</v>
      </c>
      <c r="T234" s="10">
        <f>(((Table1[[#This Row],[launched_at]]/60)/60)/24)+DATE(1970,1,1)</f>
        <v>42576.208333333328</v>
      </c>
      <c r="U234" s="10">
        <f>(((Table1[[#This Row],[deadline]]/60)/60)/24)+DATE(1970,1,1)</f>
        <v>42577.208333333328</v>
      </c>
    </row>
    <row r="235" spans="1:2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Table1[[#This Row],[pledged]]/Table1[[#This Row],[goal]]</f>
        <v>1.5789473684210527</v>
      </c>
      <c r="P235" s="6">
        <f>IFERROR(Table1[[#This Row],[pledged]]/Table1[[#This Row],[backers_count]],"N/A")</f>
        <v>96.774193548387103</v>
      </c>
      <c r="Q235">
        <f>SEARCH("/",Table1[[#This Row],[category &amp; sub-category]])-1</f>
        <v>12</v>
      </c>
      <c r="R235" t="str">
        <f>LEFT(Table1[[#This Row],[category &amp; sub-category]],Table1[[#This Row],[1st set of text formula]])</f>
        <v>film &amp; video</v>
      </c>
      <c r="S235" t="str">
        <f>RIGHT(Table1[[#This Row],[category &amp; sub-category]],LEN(Table1[[#This Row],[category &amp; sub-category]])-SEARCH("/",Table1[[#This Row],[category &amp; sub-category]]))</f>
        <v>animation</v>
      </c>
      <c r="T235" s="10">
        <f>(((Table1[[#This Row],[launched_at]]/60)/60)/24)+DATE(1970,1,1)</f>
        <v>40706.208333333336</v>
      </c>
      <c r="U235" s="10">
        <f>(((Table1[[#This Row],[deadline]]/60)/60)/24)+DATE(1970,1,1)</f>
        <v>40722.208333333336</v>
      </c>
    </row>
    <row r="236" spans="1:2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Table1[[#This Row],[pledged]]/Table1[[#This Row],[goal]]</f>
        <v>1.0908</v>
      </c>
      <c r="P236" s="6">
        <f>IFERROR(Table1[[#This Row],[pledged]]/Table1[[#This Row],[backers_count]],"N/A")</f>
        <v>54.906040268456373</v>
      </c>
      <c r="Q236">
        <f>SEARCH("/",Table1[[#This Row],[category &amp; sub-category]])-1</f>
        <v>5</v>
      </c>
      <c r="R236" t="str">
        <f>LEFT(Table1[[#This Row],[category &amp; sub-category]],Table1[[#This Row],[1st set of text formula]])</f>
        <v>games</v>
      </c>
      <c r="S236" t="str">
        <f>RIGHT(Table1[[#This Row],[category &amp; sub-category]],LEN(Table1[[#This Row],[category &amp; sub-category]])-SEARCH("/",Table1[[#This Row],[category &amp; sub-category]]))</f>
        <v>video games</v>
      </c>
      <c r="T236" s="10">
        <f>(((Table1[[#This Row],[launched_at]]/60)/60)/24)+DATE(1970,1,1)</f>
        <v>42969.208333333328</v>
      </c>
      <c r="U236" s="10">
        <f>(((Table1[[#This Row],[deadline]]/60)/60)/24)+DATE(1970,1,1)</f>
        <v>42976.208333333328</v>
      </c>
    </row>
    <row r="237" spans="1:21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Table1[[#This Row],[pledged]]/Table1[[#This Row],[goal]]</f>
        <v>0.41732558139534881</v>
      </c>
      <c r="P237" s="6">
        <f>IFERROR(Table1[[#This Row],[pledged]]/Table1[[#This Row],[backers_count]],"N/A")</f>
        <v>39.010869565217391</v>
      </c>
      <c r="Q237">
        <f>SEARCH("/",Table1[[#This Row],[category &amp; sub-category]])-1</f>
        <v>12</v>
      </c>
      <c r="R237" t="str">
        <f>LEFT(Table1[[#This Row],[category &amp; sub-category]],Table1[[#This Row],[1st set of text formula]])</f>
        <v>film &amp; video</v>
      </c>
      <c r="S237" t="str">
        <f>RIGHT(Table1[[#This Row],[category &amp; sub-category]],LEN(Table1[[#This Row],[category &amp; sub-category]])-SEARCH("/",Table1[[#This Row],[category &amp; sub-category]]))</f>
        <v>animation</v>
      </c>
      <c r="T237" s="10">
        <f>(((Table1[[#This Row],[launched_at]]/60)/60)/24)+DATE(1970,1,1)</f>
        <v>42779.25</v>
      </c>
      <c r="U237" s="10">
        <f>(((Table1[[#This Row],[deadline]]/60)/60)/24)+DATE(1970,1,1)</f>
        <v>42784.25</v>
      </c>
    </row>
    <row r="238" spans="1:2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Table1[[#This Row],[pledged]]/Table1[[#This Row],[goal]]</f>
        <v>0.10944303797468355</v>
      </c>
      <c r="P238" s="6">
        <f>IFERROR(Table1[[#This Row],[pledged]]/Table1[[#This Row],[backers_count]],"N/A")</f>
        <v>75.84210526315789</v>
      </c>
      <c r="Q238">
        <f>SEARCH("/",Table1[[#This Row],[category &amp; sub-category]])-1</f>
        <v>5</v>
      </c>
      <c r="R238" t="str">
        <f>LEFT(Table1[[#This Row],[category &amp; sub-category]],Table1[[#This Row],[1st set of text formula]])</f>
        <v>music</v>
      </c>
      <c r="S238" t="str">
        <f>RIGHT(Table1[[#This Row],[category &amp; sub-category]],LEN(Table1[[#This Row],[category &amp; sub-category]])-SEARCH("/",Table1[[#This Row],[category &amp; sub-category]]))</f>
        <v>rock</v>
      </c>
      <c r="T238" s="10">
        <f>(((Table1[[#This Row],[launched_at]]/60)/60)/24)+DATE(1970,1,1)</f>
        <v>43641.208333333328</v>
      </c>
      <c r="U238" s="10">
        <f>(((Table1[[#This Row],[deadline]]/60)/60)/24)+DATE(1970,1,1)</f>
        <v>43648.208333333328</v>
      </c>
    </row>
    <row r="239" spans="1:21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Table1[[#This Row],[pledged]]/Table1[[#This Row],[goal]]</f>
        <v>1.593763440860215</v>
      </c>
      <c r="P239" s="6">
        <f>IFERROR(Table1[[#This Row],[pledged]]/Table1[[#This Row],[backers_count]],"N/A")</f>
        <v>45.051671732522799</v>
      </c>
      <c r="Q239">
        <f>SEARCH("/",Table1[[#This Row],[category &amp; sub-category]])-1</f>
        <v>12</v>
      </c>
      <c r="R239" t="str">
        <f>LEFT(Table1[[#This Row],[category &amp; sub-category]],Table1[[#This Row],[1st set of text formula]])</f>
        <v>film &amp; video</v>
      </c>
      <c r="S239" t="str">
        <f>RIGHT(Table1[[#This Row],[category &amp; sub-category]],LEN(Table1[[#This Row],[category &amp; sub-category]])-SEARCH("/",Table1[[#This Row],[category &amp; sub-category]]))</f>
        <v>animation</v>
      </c>
      <c r="T239" s="10">
        <f>(((Table1[[#This Row],[launched_at]]/60)/60)/24)+DATE(1970,1,1)</f>
        <v>41754.208333333336</v>
      </c>
      <c r="U239" s="10">
        <f>(((Table1[[#This Row],[deadline]]/60)/60)/24)+DATE(1970,1,1)</f>
        <v>41756.208333333336</v>
      </c>
    </row>
    <row r="240" spans="1:2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Table1[[#This Row],[pledged]]/Table1[[#This Row],[goal]]</f>
        <v>4.2241666666666671</v>
      </c>
      <c r="P240" s="6">
        <f>IFERROR(Table1[[#This Row],[pledged]]/Table1[[#This Row],[backers_count]],"N/A")</f>
        <v>104.51546391752578</v>
      </c>
      <c r="Q240">
        <f>SEARCH("/",Table1[[#This Row],[category &amp; sub-category]])-1</f>
        <v>7</v>
      </c>
      <c r="R240" t="str">
        <f>LEFT(Table1[[#This Row],[category &amp; sub-category]],Table1[[#This Row],[1st set of text formula]])</f>
        <v>theater</v>
      </c>
      <c r="S240" t="str">
        <f>RIGHT(Table1[[#This Row],[category &amp; sub-category]],LEN(Table1[[#This Row],[category &amp; sub-category]])-SEARCH("/",Table1[[#This Row],[category &amp; sub-category]]))</f>
        <v>plays</v>
      </c>
      <c r="T240" s="10">
        <f>(((Table1[[#This Row],[launched_at]]/60)/60)/24)+DATE(1970,1,1)</f>
        <v>43083.25</v>
      </c>
      <c r="U240" s="10">
        <f>(((Table1[[#This Row],[deadline]]/60)/60)/24)+DATE(1970,1,1)</f>
        <v>43108.25</v>
      </c>
    </row>
    <row r="241" spans="1:2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Table1[[#This Row],[pledged]]/Table1[[#This Row],[goal]]</f>
        <v>0.97718749999999999</v>
      </c>
      <c r="P241" s="6">
        <f>IFERROR(Table1[[#This Row],[pledged]]/Table1[[#This Row],[backers_count]],"N/A")</f>
        <v>76.268292682926827</v>
      </c>
      <c r="Q241">
        <f>SEARCH("/",Table1[[#This Row],[category &amp; sub-category]])-1</f>
        <v>10</v>
      </c>
      <c r="R241" t="str">
        <f>LEFT(Table1[[#This Row],[category &amp; sub-category]],Table1[[#This Row],[1st set of text formula]])</f>
        <v>technology</v>
      </c>
      <c r="S241" t="str">
        <f>RIGHT(Table1[[#This Row],[category &amp; sub-category]],LEN(Table1[[#This Row],[category &amp; sub-category]])-SEARCH("/",Table1[[#This Row],[category &amp; sub-category]]))</f>
        <v>wearables</v>
      </c>
      <c r="T241" s="10">
        <f>(((Table1[[#This Row],[launched_at]]/60)/60)/24)+DATE(1970,1,1)</f>
        <v>42245.208333333328</v>
      </c>
      <c r="U241" s="10">
        <f>(((Table1[[#This Row],[deadline]]/60)/60)/24)+DATE(1970,1,1)</f>
        <v>42249.208333333328</v>
      </c>
    </row>
    <row r="242" spans="1:2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Table1[[#This Row],[pledged]]/Table1[[#This Row],[goal]]</f>
        <v>4.1878911564625847</v>
      </c>
      <c r="P242" s="6">
        <f>IFERROR(Table1[[#This Row],[pledged]]/Table1[[#This Row],[backers_count]],"N/A")</f>
        <v>69.015695067264573</v>
      </c>
      <c r="Q242">
        <f>SEARCH("/",Table1[[#This Row],[category &amp; sub-category]])-1</f>
        <v>7</v>
      </c>
      <c r="R242" t="str">
        <f>LEFT(Table1[[#This Row],[category &amp; sub-category]],Table1[[#This Row],[1st set of text formula]])</f>
        <v>theater</v>
      </c>
      <c r="S242" t="str">
        <f>RIGHT(Table1[[#This Row],[category &amp; sub-category]],LEN(Table1[[#This Row],[category &amp; sub-category]])-SEARCH("/",Table1[[#This Row],[category &amp; sub-category]]))</f>
        <v>plays</v>
      </c>
      <c r="T242" s="10">
        <f>(((Table1[[#This Row],[launched_at]]/60)/60)/24)+DATE(1970,1,1)</f>
        <v>40396.208333333336</v>
      </c>
      <c r="U242" s="10">
        <f>(((Table1[[#This Row],[deadline]]/60)/60)/24)+DATE(1970,1,1)</f>
        <v>40397.208333333336</v>
      </c>
    </row>
    <row r="243" spans="1:2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Table1[[#This Row],[pledged]]/Table1[[#This Row],[goal]]</f>
        <v>1.0191632047477746</v>
      </c>
      <c r="P243" s="6">
        <f>IFERROR(Table1[[#This Row],[pledged]]/Table1[[#This Row],[backers_count]],"N/A")</f>
        <v>101.97684085510689</v>
      </c>
      <c r="Q243">
        <f>SEARCH("/",Table1[[#This Row],[category &amp; sub-category]])-1</f>
        <v>10</v>
      </c>
      <c r="R243" t="str">
        <f>LEFT(Table1[[#This Row],[category &amp; sub-category]],Table1[[#This Row],[1st set of text formula]])</f>
        <v>publishing</v>
      </c>
      <c r="S243" t="str">
        <f>RIGHT(Table1[[#This Row],[category &amp; sub-category]],LEN(Table1[[#This Row],[category &amp; sub-category]])-SEARCH("/",Table1[[#This Row],[category &amp; sub-category]]))</f>
        <v>nonfiction</v>
      </c>
      <c r="T243" s="10">
        <f>(((Table1[[#This Row],[launched_at]]/60)/60)/24)+DATE(1970,1,1)</f>
        <v>41742.208333333336</v>
      </c>
      <c r="U243" s="10">
        <f>(((Table1[[#This Row],[deadline]]/60)/60)/24)+DATE(1970,1,1)</f>
        <v>41752.208333333336</v>
      </c>
    </row>
    <row r="244" spans="1:2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Table1[[#This Row],[pledged]]/Table1[[#This Row],[goal]]</f>
        <v>1.2772619047619047</v>
      </c>
      <c r="P244" s="6">
        <f>IFERROR(Table1[[#This Row],[pledged]]/Table1[[#This Row],[backers_count]],"N/A")</f>
        <v>42.915999999999997</v>
      </c>
      <c r="Q244">
        <f>SEARCH("/",Table1[[#This Row],[category &amp; sub-category]])-1</f>
        <v>5</v>
      </c>
      <c r="R244" t="str">
        <f>LEFT(Table1[[#This Row],[category &amp; sub-category]],Table1[[#This Row],[1st set of text formula]])</f>
        <v>music</v>
      </c>
      <c r="S244" t="str">
        <f>RIGHT(Table1[[#This Row],[category &amp; sub-category]],LEN(Table1[[#This Row],[category &amp; sub-category]])-SEARCH("/",Table1[[#This Row],[category &amp; sub-category]]))</f>
        <v>rock</v>
      </c>
      <c r="T244" s="10">
        <f>(((Table1[[#This Row],[launched_at]]/60)/60)/24)+DATE(1970,1,1)</f>
        <v>42865.208333333328</v>
      </c>
      <c r="U244" s="10">
        <f>(((Table1[[#This Row],[deadline]]/60)/60)/24)+DATE(1970,1,1)</f>
        <v>42875.208333333328</v>
      </c>
    </row>
    <row r="245" spans="1:21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Table1[[#This Row],[pledged]]/Table1[[#This Row],[goal]]</f>
        <v>4.4521739130434783</v>
      </c>
      <c r="P245" s="6">
        <f>IFERROR(Table1[[#This Row],[pledged]]/Table1[[#This Row],[backers_count]],"N/A")</f>
        <v>43.025210084033617</v>
      </c>
      <c r="Q245">
        <f>SEARCH("/",Table1[[#This Row],[category &amp; sub-category]])-1</f>
        <v>7</v>
      </c>
      <c r="R245" t="str">
        <f>LEFT(Table1[[#This Row],[category &amp; sub-category]],Table1[[#This Row],[1st set of text formula]])</f>
        <v>theater</v>
      </c>
      <c r="S245" t="str">
        <f>RIGHT(Table1[[#This Row],[category &amp; sub-category]],LEN(Table1[[#This Row],[category &amp; sub-category]])-SEARCH("/",Table1[[#This Row],[category &amp; sub-category]]))</f>
        <v>plays</v>
      </c>
      <c r="T245" s="10">
        <f>(((Table1[[#This Row],[launched_at]]/60)/60)/24)+DATE(1970,1,1)</f>
        <v>43163.25</v>
      </c>
      <c r="U245" s="10">
        <f>(((Table1[[#This Row],[deadline]]/60)/60)/24)+DATE(1970,1,1)</f>
        <v>43166.25</v>
      </c>
    </row>
    <row r="246" spans="1:21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Table1[[#This Row],[pledged]]/Table1[[#This Row],[goal]]</f>
        <v>5.6971428571428575</v>
      </c>
      <c r="P246" s="6">
        <f>IFERROR(Table1[[#This Row],[pledged]]/Table1[[#This Row],[backers_count]],"N/A")</f>
        <v>75.245283018867923</v>
      </c>
      <c r="Q246">
        <f>SEARCH("/",Table1[[#This Row],[category &amp; sub-category]])-1</f>
        <v>7</v>
      </c>
      <c r="R246" t="str">
        <f>LEFT(Table1[[#This Row],[category &amp; sub-category]],Table1[[#This Row],[1st set of text formula]])</f>
        <v>theater</v>
      </c>
      <c r="S246" t="str">
        <f>RIGHT(Table1[[#This Row],[category &amp; sub-category]],LEN(Table1[[#This Row],[category &amp; sub-category]])-SEARCH("/",Table1[[#This Row],[category &amp; sub-category]]))</f>
        <v>plays</v>
      </c>
      <c r="T246" s="10">
        <f>(((Table1[[#This Row],[launched_at]]/60)/60)/24)+DATE(1970,1,1)</f>
        <v>41834.208333333336</v>
      </c>
      <c r="U246" s="10">
        <f>(((Table1[[#This Row],[deadline]]/60)/60)/24)+DATE(1970,1,1)</f>
        <v>41886.208333333336</v>
      </c>
    </row>
    <row r="247" spans="1:2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Table1[[#This Row],[pledged]]/Table1[[#This Row],[goal]]</f>
        <v>5.0934482758620687</v>
      </c>
      <c r="P247" s="6">
        <f>IFERROR(Table1[[#This Row],[pledged]]/Table1[[#This Row],[backers_count]],"N/A")</f>
        <v>69.023364485981304</v>
      </c>
      <c r="Q247">
        <f>SEARCH("/",Table1[[#This Row],[category &amp; sub-category]])-1</f>
        <v>7</v>
      </c>
      <c r="R247" t="str">
        <f>LEFT(Table1[[#This Row],[category &amp; sub-category]],Table1[[#This Row],[1st set of text formula]])</f>
        <v>theater</v>
      </c>
      <c r="S247" t="str">
        <f>RIGHT(Table1[[#This Row],[category &amp; sub-category]],LEN(Table1[[#This Row],[category &amp; sub-category]])-SEARCH("/",Table1[[#This Row],[category &amp; sub-category]]))</f>
        <v>plays</v>
      </c>
      <c r="T247" s="10">
        <f>(((Table1[[#This Row],[launched_at]]/60)/60)/24)+DATE(1970,1,1)</f>
        <v>41736.208333333336</v>
      </c>
      <c r="U247" s="10">
        <f>(((Table1[[#This Row],[deadline]]/60)/60)/24)+DATE(1970,1,1)</f>
        <v>41737.208333333336</v>
      </c>
    </row>
    <row r="248" spans="1:2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Table1[[#This Row],[pledged]]/Table1[[#This Row],[goal]]</f>
        <v>3.2553333333333332</v>
      </c>
      <c r="P248" s="6">
        <f>IFERROR(Table1[[#This Row],[pledged]]/Table1[[#This Row],[backers_count]],"N/A")</f>
        <v>65.986486486486484</v>
      </c>
      <c r="Q248">
        <f>SEARCH("/",Table1[[#This Row],[category &amp; sub-category]])-1</f>
        <v>10</v>
      </c>
      <c r="R248" t="str">
        <f>LEFT(Table1[[#This Row],[category &amp; sub-category]],Table1[[#This Row],[1st set of text formula]])</f>
        <v>technology</v>
      </c>
      <c r="S248" t="str">
        <f>RIGHT(Table1[[#This Row],[category &amp; sub-category]],LEN(Table1[[#This Row],[category &amp; sub-category]])-SEARCH("/",Table1[[#This Row],[category &amp; sub-category]]))</f>
        <v>web</v>
      </c>
      <c r="T248" s="10">
        <f>(((Table1[[#This Row],[launched_at]]/60)/60)/24)+DATE(1970,1,1)</f>
        <v>41491.208333333336</v>
      </c>
      <c r="U248" s="10">
        <f>(((Table1[[#This Row],[deadline]]/60)/60)/24)+DATE(1970,1,1)</f>
        <v>41495.208333333336</v>
      </c>
    </row>
    <row r="249" spans="1:2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Table1[[#This Row],[pledged]]/Table1[[#This Row],[goal]]</f>
        <v>9.3261616161616168</v>
      </c>
      <c r="P249" s="6">
        <f>IFERROR(Table1[[#This Row],[pledged]]/Table1[[#This Row],[backers_count]],"N/A")</f>
        <v>98.013800424628457</v>
      </c>
      <c r="Q249">
        <f>SEARCH("/",Table1[[#This Row],[category &amp; sub-category]])-1</f>
        <v>10</v>
      </c>
      <c r="R249" t="str">
        <f>LEFT(Table1[[#This Row],[category &amp; sub-category]],Table1[[#This Row],[1st set of text formula]])</f>
        <v>publishing</v>
      </c>
      <c r="S249" t="str">
        <f>RIGHT(Table1[[#This Row],[category &amp; sub-category]],LEN(Table1[[#This Row],[category &amp; sub-category]])-SEARCH("/",Table1[[#This Row],[category &amp; sub-category]]))</f>
        <v>fiction</v>
      </c>
      <c r="T249" s="10">
        <f>(((Table1[[#This Row],[launched_at]]/60)/60)/24)+DATE(1970,1,1)</f>
        <v>42726.25</v>
      </c>
      <c r="U249" s="10">
        <f>(((Table1[[#This Row],[deadline]]/60)/60)/24)+DATE(1970,1,1)</f>
        <v>42741.25</v>
      </c>
    </row>
    <row r="250" spans="1:2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Table1[[#This Row],[pledged]]/Table1[[#This Row],[goal]]</f>
        <v>2.1133870967741935</v>
      </c>
      <c r="P250" s="6">
        <f>IFERROR(Table1[[#This Row],[pledged]]/Table1[[#This Row],[backers_count]],"N/A")</f>
        <v>60.105504587155963</v>
      </c>
      <c r="Q250">
        <f>SEARCH("/",Table1[[#This Row],[category &amp; sub-category]])-1</f>
        <v>5</v>
      </c>
      <c r="R250" t="str">
        <f>LEFT(Table1[[#This Row],[category &amp; sub-category]],Table1[[#This Row],[1st set of text formula]])</f>
        <v>games</v>
      </c>
      <c r="S250" t="str">
        <f>RIGHT(Table1[[#This Row],[category &amp; sub-category]],LEN(Table1[[#This Row],[category &amp; sub-category]])-SEARCH("/",Table1[[#This Row],[category &amp; sub-category]]))</f>
        <v>mobile games</v>
      </c>
      <c r="T250" s="10">
        <f>(((Table1[[#This Row],[launched_at]]/60)/60)/24)+DATE(1970,1,1)</f>
        <v>42004.25</v>
      </c>
      <c r="U250" s="10">
        <f>(((Table1[[#This Row],[deadline]]/60)/60)/24)+DATE(1970,1,1)</f>
        <v>42009.25</v>
      </c>
    </row>
    <row r="251" spans="1:2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Table1[[#This Row],[pledged]]/Table1[[#This Row],[goal]]</f>
        <v>2.7332520325203253</v>
      </c>
      <c r="P251" s="6">
        <f>IFERROR(Table1[[#This Row],[pledged]]/Table1[[#This Row],[backers_count]],"N/A")</f>
        <v>26.000773395204948</v>
      </c>
      <c r="Q251">
        <f>SEARCH("/",Table1[[#This Row],[category &amp; sub-category]])-1</f>
        <v>10</v>
      </c>
      <c r="R251" t="str">
        <f>LEFT(Table1[[#This Row],[category &amp; sub-category]],Table1[[#This Row],[1st set of text formula]])</f>
        <v>publishing</v>
      </c>
      <c r="S251" t="str">
        <f>RIGHT(Table1[[#This Row],[category &amp; sub-category]],LEN(Table1[[#This Row],[category &amp; sub-category]])-SEARCH("/",Table1[[#This Row],[category &amp; sub-category]]))</f>
        <v>translations</v>
      </c>
      <c r="T251" s="10">
        <f>(((Table1[[#This Row],[launched_at]]/60)/60)/24)+DATE(1970,1,1)</f>
        <v>42006.25</v>
      </c>
      <c r="U251" s="10">
        <f>(((Table1[[#This Row],[deadline]]/60)/60)/24)+DATE(1970,1,1)</f>
        <v>42013.25</v>
      </c>
    </row>
    <row r="252" spans="1:2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Table1[[#This Row],[pledged]]/Table1[[#This Row],[goal]]</f>
        <v>0.03</v>
      </c>
      <c r="P252" s="6">
        <f>IFERROR(Table1[[#This Row],[pledged]]/Table1[[#This Row],[backers_count]],"N/A")</f>
        <v>3</v>
      </c>
      <c r="Q252">
        <f>SEARCH("/",Table1[[#This Row],[category &amp; sub-category]])-1</f>
        <v>5</v>
      </c>
      <c r="R252" t="str">
        <f>LEFT(Table1[[#This Row],[category &amp; sub-category]],Table1[[#This Row],[1st set of text formula]])</f>
        <v>music</v>
      </c>
      <c r="S252" t="str">
        <f>RIGHT(Table1[[#This Row],[category &amp; sub-category]],LEN(Table1[[#This Row],[category &amp; sub-category]])-SEARCH("/",Table1[[#This Row],[category &amp; sub-category]]))</f>
        <v>rock</v>
      </c>
      <c r="T252" s="10">
        <f>(((Table1[[#This Row],[launched_at]]/60)/60)/24)+DATE(1970,1,1)</f>
        <v>40203.25</v>
      </c>
      <c r="U252" s="10">
        <f>(((Table1[[#This Row],[deadline]]/60)/60)/24)+DATE(1970,1,1)</f>
        <v>40238.25</v>
      </c>
    </row>
    <row r="253" spans="1:2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Table1[[#This Row],[pledged]]/Table1[[#This Row],[goal]]</f>
        <v>0.54084507042253516</v>
      </c>
      <c r="P253" s="6">
        <f>IFERROR(Table1[[#This Row],[pledged]]/Table1[[#This Row],[backers_count]],"N/A")</f>
        <v>38.019801980198018</v>
      </c>
      <c r="Q253">
        <f>SEARCH("/",Table1[[#This Row],[category &amp; sub-category]])-1</f>
        <v>7</v>
      </c>
      <c r="R253" t="str">
        <f>LEFT(Table1[[#This Row],[category &amp; sub-category]],Table1[[#This Row],[1st set of text formula]])</f>
        <v>theater</v>
      </c>
      <c r="S253" t="str">
        <f>RIGHT(Table1[[#This Row],[category &amp; sub-category]],LEN(Table1[[#This Row],[category &amp; sub-category]])-SEARCH("/",Table1[[#This Row],[category &amp; sub-category]]))</f>
        <v>plays</v>
      </c>
      <c r="T253" s="10">
        <f>(((Table1[[#This Row],[launched_at]]/60)/60)/24)+DATE(1970,1,1)</f>
        <v>41252.25</v>
      </c>
      <c r="U253" s="10">
        <f>(((Table1[[#This Row],[deadline]]/60)/60)/24)+DATE(1970,1,1)</f>
        <v>41254.25</v>
      </c>
    </row>
    <row r="254" spans="1:21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Table1[[#This Row],[pledged]]/Table1[[#This Row],[goal]]</f>
        <v>6.2629999999999999</v>
      </c>
      <c r="P254" s="6">
        <f>IFERROR(Table1[[#This Row],[pledged]]/Table1[[#This Row],[backers_count]],"N/A")</f>
        <v>106.15254237288136</v>
      </c>
      <c r="Q254">
        <f>SEARCH("/",Table1[[#This Row],[category &amp; sub-category]])-1</f>
        <v>7</v>
      </c>
      <c r="R254" t="str">
        <f>LEFT(Table1[[#This Row],[category &amp; sub-category]],Table1[[#This Row],[1st set of text formula]])</f>
        <v>theater</v>
      </c>
      <c r="S254" t="str">
        <f>RIGHT(Table1[[#This Row],[category &amp; sub-category]],LEN(Table1[[#This Row],[category &amp; sub-category]])-SEARCH("/",Table1[[#This Row],[category &amp; sub-category]]))</f>
        <v>plays</v>
      </c>
      <c r="T254" s="10">
        <f>(((Table1[[#This Row],[launched_at]]/60)/60)/24)+DATE(1970,1,1)</f>
        <v>41572.208333333336</v>
      </c>
      <c r="U254" s="10">
        <f>(((Table1[[#This Row],[deadline]]/60)/60)/24)+DATE(1970,1,1)</f>
        <v>41577.208333333336</v>
      </c>
    </row>
    <row r="255" spans="1:2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Table1[[#This Row],[pledged]]/Table1[[#This Row],[goal]]</f>
        <v>0.8902139917695473</v>
      </c>
      <c r="P255" s="6">
        <f>IFERROR(Table1[[#This Row],[pledged]]/Table1[[#This Row],[backers_count]],"N/A")</f>
        <v>81.019475655430711</v>
      </c>
      <c r="Q255">
        <f>SEARCH("/",Table1[[#This Row],[category &amp; sub-category]])-1</f>
        <v>12</v>
      </c>
      <c r="R255" t="str">
        <f>LEFT(Table1[[#This Row],[category &amp; sub-category]],Table1[[#This Row],[1st set of text formula]])</f>
        <v>film &amp; video</v>
      </c>
      <c r="S255" t="str">
        <f>RIGHT(Table1[[#This Row],[category &amp; sub-category]],LEN(Table1[[#This Row],[category &amp; sub-category]])-SEARCH("/",Table1[[#This Row],[category &amp; sub-category]]))</f>
        <v>drama</v>
      </c>
      <c r="T255" s="10">
        <f>(((Table1[[#This Row],[launched_at]]/60)/60)/24)+DATE(1970,1,1)</f>
        <v>40641.208333333336</v>
      </c>
      <c r="U255" s="10">
        <f>(((Table1[[#This Row],[deadline]]/60)/60)/24)+DATE(1970,1,1)</f>
        <v>40653.208333333336</v>
      </c>
    </row>
    <row r="256" spans="1:21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Table1[[#This Row],[pledged]]/Table1[[#This Row],[goal]]</f>
        <v>1.8489130434782608</v>
      </c>
      <c r="P256" s="6">
        <f>IFERROR(Table1[[#This Row],[pledged]]/Table1[[#This Row],[backers_count]],"N/A")</f>
        <v>96.647727272727266</v>
      </c>
      <c r="Q256">
        <f>SEARCH("/",Table1[[#This Row],[category &amp; sub-category]])-1</f>
        <v>10</v>
      </c>
      <c r="R256" t="str">
        <f>LEFT(Table1[[#This Row],[category &amp; sub-category]],Table1[[#This Row],[1st set of text formula]])</f>
        <v>publishing</v>
      </c>
      <c r="S256" t="str">
        <f>RIGHT(Table1[[#This Row],[category &amp; sub-category]],LEN(Table1[[#This Row],[category &amp; sub-category]])-SEARCH("/",Table1[[#This Row],[category &amp; sub-category]]))</f>
        <v>nonfiction</v>
      </c>
      <c r="T256" s="10">
        <f>(((Table1[[#This Row],[launched_at]]/60)/60)/24)+DATE(1970,1,1)</f>
        <v>42787.25</v>
      </c>
      <c r="U256" s="10">
        <f>(((Table1[[#This Row],[deadline]]/60)/60)/24)+DATE(1970,1,1)</f>
        <v>42789.25</v>
      </c>
    </row>
    <row r="257" spans="1:21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Table1[[#This Row],[pledged]]/Table1[[#This Row],[goal]]</f>
        <v>1.2016770186335404</v>
      </c>
      <c r="P257" s="6">
        <f>IFERROR(Table1[[#This Row],[pledged]]/Table1[[#This Row],[backers_count]],"N/A")</f>
        <v>57.003535651149086</v>
      </c>
      <c r="Q257">
        <f>SEARCH("/",Table1[[#This Row],[category &amp; sub-category]])-1</f>
        <v>5</v>
      </c>
      <c r="R257" t="str">
        <f>LEFT(Table1[[#This Row],[category &amp; sub-category]],Table1[[#This Row],[1st set of text formula]])</f>
        <v>music</v>
      </c>
      <c r="S257" t="str">
        <f>RIGHT(Table1[[#This Row],[category &amp; sub-category]],LEN(Table1[[#This Row],[category &amp; sub-category]])-SEARCH("/",Table1[[#This Row],[category &amp; sub-category]]))</f>
        <v>rock</v>
      </c>
      <c r="T257" s="10">
        <f>(((Table1[[#This Row],[launched_at]]/60)/60)/24)+DATE(1970,1,1)</f>
        <v>40590.25</v>
      </c>
      <c r="U257" s="10">
        <f>(((Table1[[#This Row],[deadline]]/60)/60)/24)+DATE(1970,1,1)</f>
        <v>40595.25</v>
      </c>
    </row>
    <row r="258" spans="1:2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Table1[[#This Row],[pledged]]/Table1[[#This Row],[goal]]</f>
        <v>0.23390243902439026</v>
      </c>
      <c r="P258" s="6">
        <f>IFERROR(Table1[[#This Row],[pledged]]/Table1[[#This Row],[backers_count]],"N/A")</f>
        <v>63.93333333333333</v>
      </c>
      <c r="Q258">
        <f>SEARCH("/",Table1[[#This Row],[category &amp; sub-category]])-1</f>
        <v>5</v>
      </c>
      <c r="R258" t="str">
        <f>LEFT(Table1[[#This Row],[category &amp; sub-category]],Table1[[#This Row],[1st set of text formula]])</f>
        <v>music</v>
      </c>
      <c r="S258" t="str">
        <f>RIGHT(Table1[[#This Row],[category &amp; sub-category]],LEN(Table1[[#This Row],[category &amp; sub-category]])-SEARCH("/",Table1[[#This Row],[category &amp; sub-category]]))</f>
        <v>rock</v>
      </c>
      <c r="T258" s="10">
        <f>(((Table1[[#This Row],[launched_at]]/60)/60)/24)+DATE(1970,1,1)</f>
        <v>42393.25</v>
      </c>
      <c r="U258" s="10">
        <f>(((Table1[[#This Row],[deadline]]/60)/60)/24)+DATE(1970,1,1)</f>
        <v>42430.25</v>
      </c>
    </row>
    <row r="259" spans="1:2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Table1[[#This Row],[pledged]]/Table1[[#This Row],[goal]]</f>
        <v>1.46</v>
      </c>
      <c r="P259" s="6">
        <f>IFERROR(Table1[[#This Row],[pledged]]/Table1[[#This Row],[backers_count]],"N/A")</f>
        <v>90.456521739130437</v>
      </c>
      <c r="Q259">
        <f>SEARCH("/",Table1[[#This Row],[category &amp; sub-category]])-1</f>
        <v>7</v>
      </c>
      <c r="R259" t="str">
        <f>LEFT(Table1[[#This Row],[category &amp; sub-category]],Table1[[#This Row],[1st set of text formula]])</f>
        <v>theater</v>
      </c>
      <c r="S259" t="str">
        <f>RIGHT(Table1[[#This Row],[category &amp; sub-category]],LEN(Table1[[#This Row],[category &amp; sub-category]])-SEARCH("/",Table1[[#This Row],[category &amp; sub-category]]))</f>
        <v>plays</v>
      </c>
      <c r="T259" s="10">
        <f>(((Table1[[#This Row],[launched_at]]/60)/60)/24)+DATE(1970,1,1)</f>
        <v>41338.25</v>
      </c>
      <c r="U259" s="10">
        <f>(((Table1[[#This Row],[deadline]]/60)/60)/24)+DATE(1970,1,1)</f>
        <v>41352.208333333336</v>
      </c>
    </row>
    <row r="260" spans="1:2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Table1[[#This Row],[pledged]]/Table1[[#This Row],[goal]]</f>
        <v>2.6848000000000001</v>
      </c>
      <c r="P260" s="6">
        <f>IFERROR(Table1[[#This Row],[pledged]]/Table1[[#This Row],[backers_count]],"N/A")</f>
        <v>72.172043010752688</v>
      </c>
      <c r="Q260">
        <f>SEARCH("/",Table1[[#This Row],[category &amp; sub-category]])-1</f>
        <v>7</v>
      </c>
      <c r="R260" t="str">
        <f>LEFT(Table1[[#This Row],[category &amp; sub-category]],Table1[[#This Row],[1st set of text formula]])</f>
        <v>theater</v>
      </c>
      <c r="S260" t="str">
        <f>RIGHT(Table1[[#This Row],[category &amp; sub-category]],LEN(Table1[[#This Row],[category &amp; sub-category]])-SEARCH("/",Table1[[#This Row],[category &amp; sub-category]]))</f>
        <v>plays</v>
      </c>
      <c r="T260" s="10">
        <f>(((Table1[[#This Row],[launched_at]]/60)/60)/24)+DATE(1970,1,1)</f>
        <v>42712.25</v>
      </c>
      <c r="U260" s="10">
        <f>(((Table1[[#This Row],[deadline]]/60)/60)/24)+DATE(1970,1,1)</f>
        <v>42732.25</v>
      </c>
    </row>
    <row r="261" spans="1:21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Table1[[#This Row],[pledged]]/Table1[[#This Row],[goal]]</f>
        <v>5.9749999999999996</v>
      </c>
      <c r="P261" s="6">
        <f>IFERROR(Table1[[#This Row],[pledged]]/Table1[[#This Row],[backers_count]],"N/A")</f>
        <v>77.934782608695656</v>
      </c>
      <c r="Q261">
        <f>SEARCH("/",Table1[[#This Row],[category &amp; sub-category]])-1</f>
        <v>11</v>
      </c>
      <c r="R261" t="str">
        <f>LEFT(Table1[[#This Row],[category &amp; sub-category]],Table1[[#This Row],[1st set of text formula]])</f>
        <v>photography</v>
      </c>
      <c r="S261" t="str">
        <f>RIGHT(Table1[[#This Row],[category &amp; sub-category]],LEN(Table1[[#This Row],[category &amp; sub-category]])-SEARCH("/",Table1[[#This Row],[category &amp; sub-category]]))</f>
        <v>photography books</v>
      </c>
      <c r="T261" s="10">
        <f>(((Table1[[#This Row],[launched_at]]/60)/60)/24)+DATE(1970,1,1)</f>
        <v>41251.25</v>
      </c>
      <c r="U261" s="10">
        <f>(((Table1[[#This Row],[deadline]]/60)/60)/24)+DATE(1970,1,1)</f>
        <v>41270.25</v>
      </c>
    </row>
    <row r="262" spans="1:2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Table1[[#This Row],[pledged]]/Table1[[#This Row],[goal]]</f>
        <v>1.5769841269841269</v>
      </c>
      <c r="P262" s="6">
        <f>IFERROR(Table1[[#This Row],[pledged]]/Table1[[#This Row],[backers_count]],"N/A")</f>
        <v>38.065134099616856</v>
      </c>
      <c r="Q262">
        <f>SEARCH("/",Table1[[#This Row],[category &amp; sub-category]])-1</f>
        <v>5</v>
      </c>
      <c r="R262" t="str">
        <f>LEFT(Table1[[#This Row],[category &amp; sub-category]],Table1[[#This Row],[1st set of text formula]])</f>
        <v>music</v>
      </c>
      <c r="S262" t="str">
        <f>RIGHT(Table1[[#This Row],[category &amp; sub-category]],LEN(Table1[[#This Row],[category &amp; sub-category]])-SEARCH("/",Table1[[#This Row],[category &amp; sub-category]]))</f>
        <v>rock</v>
      </c>
      <c r="T262" s="10">
        <f>(((Table1[[#This Row],[launched_at]]/60)/60)/24)+DATE(1970,1,1)</f>
        <v>41180.208333333336</v>
      </c>
      <c r="U262" s="10">
        <f>(((Table1[[#This Row],[deadline]]/60)/60)/24)+DATE(1970,1,1)</f>
        <v>41192.208333333336</v>
      </c>
    </row>
    <row r="263" spans="1:21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Table1[[#This Row],[pledged]]/Table1[[#This Row],[goal]]</f>
        <v>0.31201660735468567</v>
      </c>
      <c r="P263" s="6">
        <f>IFERROR(Table1[[#This Row],[pledged]]/Table1[[#This Row],[backers_count]],"N/A")</f>
        <v>57.936123348017624</v>
      </c>
      <c r="Q263">
        <f>SEARCH("/",Table1[[#This Row],[category &amp; sub-category]])-1</f>
        <v>5</v>
      </c>
      <c r="R263" t="str">
        <f>LEFT(Table1[[#This Row],[category &amp; sub-category]],Table1[[#This Row],[1st set of text formula]])</f>
        <v>music</v>
      </c>
      <c r="S263" t="str">
        <f>RIGHT(Table1[[#This Row],[category &amp; sub-category]],LEN(Table1[[#This Row],[category &amp; sub-category]])-SEARCH("/",Table1[[#This Row],[category &amp; sub-category]]))</f>
        <v>rock</v>
      </c>
      <c r="T263" s="10">
        <f>(((Table1[[#This Row],[launched_at]]/60)/60)/24)+DATE(1970,1,1)</f>
        <v>40415.208333333336</v>
      </c>
      <c r="U263" s="10">
        <f>(((Table1[[#This Row],[deadline]]/60)/60)/24)+DATE(1970,1,1)</f>
        <v>40419.208333333336</v>
      </c>
    </row>
    <row r="264" spans="1:2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Table1[[#This Row],[pledged]]/Table1[[#This Row],[goal]]</f>
        <v>3.1341176470588237</v>
      </c>
      <c r="P264" s="6">
        <f>IFERROR(Table1[[#This Row],[pledged]]/Table1[[#This Row],[backers_count]],"N/A")</f>
        <v>49.794392523364486</v>
      </c>
      <c r="Q264">
        <f>SEARCH("/",Table1[[#This Row],[category &amp; sub-category]])-1</f>
        <v>5</v>
      </c>
      <c r="R264" t="str">
        <f>LEFT(Table1[[#This Row],[category &amp; sub-category]],Table1[[#This Row],[1st set of text formula]])</f>
        <v>music</v>
      </c>
      <c r="S264" t="str">
        <f>RIGHT(Table1[[#This Row],[category &amp; sub-category]],LEN(Table1[[#This Row],[category &amp; sub-category]])-SEARCH("/",Table1[[#This Row],[category &amp; sub-category]]))</f>
        <v>indie rock</v>
      </c>
      <c r="T264" s="10">
        <f>(((Table1[[#This Row],[launched_at]]/60)/60)/24)+DATE(1970,1,1)</f>
        <v>40638.208333333336</v>
      </c>
      <c r="U264" s="10">
        <f>(((Table1[[#This Row],[deadline]]/60)/60)/24)+DATE(1970,1,1)</f>
        <v>40664.208333333336</v>
      </c>
    </row>
    <row r="265" spans="1:2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Table1[[#This Row],[pledged]]/Table1[[#This Row],[goal]]</f>
        <v>3.7089655172413791</v>
      </c>
      <c r="P265" s="6">
        <f>IFERROR(Table1[[#This Row],[pledged]]/Table1[[#This Row],[backers_count]],"N/A")</f>
        <v>54.050251256281406</v>
      </c>
      <c r="Q265">
        <f>SEARCH("/",Table1[[#This Row],[category &amp; sub-category]])-1</f>
        <v>11</v>
      </c>
      <c r="R265" t="str">
        <f>LEFT(Table1[[#This Row],[category &amp; sub-category]],Table1[[#This Row],[1st set of text formula]])</f>
        <v>photography</v>
      </c>
      <c r="S265" t="str">
        <f>RIGHT(Table1[[#This Row],[category &amp; sub-category]],LEN(Table1[[#This Row],[category &amp; sub-category]])-SEARCH("/",Table1[[#This Row],[category &amp; sub-category]]))</f>
        <v>photography books</v>
      </c>
      <c r="T265" s="10">
        <f>(((Table1[[#This Row],[launched_at]]/60)/60)/24)+DATE(1970,1,1)</f>
        <v>40187.25</v>
      </c>
      <c r="U265" s="10">
        <f>(((Table1[[#This Row],[deadline]]/60)/60)/24)+DATE(1970,1,1)</f>
        <v>40187.25</v>
      </c>
    </row>
    <row r="266" spans="1:2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Table1[[#This Row],[pledged]]/Table1[[#This Row],[goal]]</f>
        <v>3.6266447368421053</v>
      </c>
      <c r="P266" s="6">
        <f>IFERROR(Table1[[#This Row],[pledged]]/Table1[[#This Row],[backers_count]],"N/A")</f>
        <v>30.002721335268504</v>
      </c>
      <c r="Q266">
        <f>SEARCH("/",Table1[[#This Row],[category &amp; sub-category]])-1</f>
        <v>7</v>
      </c>
      <c r="R266" t="str">
        <f>LEFT(Table1[[#This Row],[category &amp; sub-category]],Table1[[#This Row],[1st set of text formula]])</f>
        <v>theater</v>
      </c>
      <c r="S266" t="str">
        <f>RIGHT(Table1[[#This Row],[category &amp; sub-category]],LEN(Table1[[#This Row],[category &amp; sub-category]])-SEARCH("/",Table1[[#This Row],[category &amp; sub-category]]))</f>
        <v>plays</v>
      </c>
      <c r="T266" s="10">
        <f>(((Table1[[#This Row],[launched_at]]/60)/60)/24)+DATE(1970,1,1)</f>
        <v>41317.25</v>
      </c>
      <c r="U266" s="10">
        <f>(((Table1[[#This Row],[deadline]]/60)/60)/24)+DATE(1970,1,1)</f>
        <v>41333.25</v>
      </c>
    </row>
    <row r="267" spans="1:2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Table1[[#This Row],[pledged]]/Table1[[#This Row],[goal]]</f>
        <v>1.2308163265306122</v>
      </c>
      <c r="P267" s="6">
        <f>IFERROR(Table1[[#This Row],[pledged]]/Table1[[#This Row],[backers_count]],"N/A")</f>
        <v>70.127906976744185</v>
      </c>
      <c r="Q267">
        <f>SEARCH("/",Table1[[#This Row],[category &amp; sub-category]])-1</f>
        <v>7</v>
      </c>
      <c r="R267" t="str">
        <f>LEFT(Table1[[#This Row],[category &amp; sub-category]],Table1[[#This Row],[1st set of text formula]])</f>
        <v>theater</v>
      </c>
      <c r="S267" t="str">
        <f>RIGHT(Table1[[#This Row],[category &amp; sub-category]],LEN(Table1[[#This Row],[category &amp; sub-category]])-SEARCH("/",Table1[[#This Row],[category &amp; sub-category]]))</f>
        <v>plays</v>
      </c>
      <c r="T267" s="10">
        <f>(((Table1[[#This Row],[launched_at]]/60)/60)/24)+DATE(1970,1,1)</f>
        <v>42372.25</v>
      </c>
      <c r="U267" s="10">
        <f>(((Table1[[#This Row],[deadline]]/60)/60)/24)+DATE(1970,1,1)</f>
        <v>42416.25</v>
      </c>
    </row>
    <row r="268" spans="1:2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Table1[[#This Row],[pledged]]/Table1[[#This Row],[goal]]</f>
        <v>0.76766756032171579</v>
      </c>
      <c r="P268" s="6">
        <f>IFERROR(Table1[[#This Row],[pledged]]/Table1[[#This Row],[backers_count]],"N/A")</f>
        <v>26.996228786926462</v>
      </c>
      <c r="Q268">
        <f>SEARCH("/",Table1[[#This Row],[category &amp; sub-category]])-1</f>
        <v>5</v>
      </c>
      <c r="R268" t="str">
        <f>LEFT(Table1[[#This Row],[category &amp; sub-category]],Table1[[#This Row],[1st set of text formula]])</f>
        <v>music</v>
      </c>
      <c r="S268" t="str">
        <f>RIGHT(Table1[[#This Row],[category &amp; sub-category]],LEN(Table1[[#This Row],[category &amp; sub-category]])-SEARCH("/",Table1[[#This Row],[category &amp; sub-category]]))</f>
        <v>jazz</v>
      </c>
      <c r="T268" s="10">
        <f>(((Table1[[#This Row],[launched_at]]/60)/60)/24)+DATE(1970,1,1)</f>
        <v>41950.25</v>
      </c>
      <c r="U268" s="10">
        <f>(((Table1[[#This Row],[deadline]]/60)/60)/24)+DATE(1970,1,1)</f>
        <v>41983.25</v>
      </c>
    </row>
    <row r="269" spans="1:2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Table1[[#This Row],[pledged]]/Table1[[#This Row],[goal]]</f>
        <v>2.3362012987012988</v>
      </c>
      <c r="P269" s="6">
        <f>IFERROR(Table1[[#This Row],[pledged]]/Table1[[#This Row],[backers_count]],"N/A")</f>
        <v>51.990606936416185</v>
      </c>
      <c r="Q269">
        <f>SEARCH("/",Table1[[#This Row],[category &amp; sub-category]])-1</f>
        <v>7</v>
      </c>
      <c r="R269" t="str">
        <f>LEFT(Table1[[#This Row],[category &amp; sub-category]],Table1[[#This Row],[1st set of text formula]])</f>
        <v>theater</v>
      </c>
      <c r="S269" t="str">
        <f>RIGHT(Table1[[#This Row],[category &amp; sub-category]],LEN(Table1[[#This Row],[category &amp; sub-category]])-SEARCH("/",Table1[[#This Row],[category &amp; sub-category]]))</f>
        <v>plays</v>
      </c>
      <c r="T269" s="10">
        <f>(((Table1[[#This Row],[launched_at]]/60)/60)/24)+DATE(1970,1,1)</f>
        <v>41206.208333333336</v>
      </c>
      <c r="U269" s="10">
        <f>(((Table1[[#This Row],[deadline]]/60)/60)/24)+DATE(1970,1,1)</f>
        <v>41222.25</v>
      </c>
    </row>
    <row r="270" spans="1:2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Table1[[#This Row],[pledged]]/Table1[[#This Row],[goal]]</f>
        <v>1.8053333333333332</v>
      </c>
      <c r="P270" s="6">
        <f>IFERROR(Table1[[#This Row],[pledged]]/Table1[[#This Row],[backers_count]],"N/A")</f>
        <v>56.416666666666664</v>
      </c>
      <c r="Q270">
        <f>SEARCH("/",Table1[[#This Row],[category &amp; sub-category]])-1</f>
        <v>12</v>
      </c>
      <c r="R270" t="str">
        <f>LEFT(Table1[[#This Row],[category &amp; sub-category]],Table1[[#This Row],[1st set of text formula]])</f>
        <v>film &amp; video</v>
      </c>
      <c r="S270" t="str">
        <f>RIGHT(Table1[[#This Row],[category &amp; sub-category]],LEN(Table1[[#This Row],[category &amp; sub-category]])-SEARCH("/",Table1[[#This Row],[category &amp; sub-category]]))</f>
        <v>documentary</v>
      </c>
      <c r="T270" s="10">
        <f>(((Table1[[#This Row],[launched_at]]/60)/60)/24)+DATE(1970,1,1)</f>
        <v>41186.208333333336</v>
      </c>
      <c r="U270" s="10">
        <f>(((Table1[[#This Row],[deadline]]/60)/60)/24)+DATE(1970,1,1)</f>
        <v>41232.25</v>
      </c>
    </row>
    <row r="271" spans="1:2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Table1[[#This Row],[pledged]]/Table1[[#This Row],[goal]]</f>
        <v>2.5262857142857142</v>
      </c>
      <c r="P271" s="6">
        <f>IFERROR(Table1[[#This Row],[pledged]]/Table1[[#This Row],[backers_count]],"N/A")</f>
        <v>101.63218390804597</v>
      </c>
      <c r="Q271">
        <f>SEARCH("/",Table1[[#This Row],[category &amp; sub-category]])-1</f>
        <v>12</v>
      </c>
      <c r="R271" t="str">
        <f>LEFT(Table1[[#This Row],[category &amp; sub-category]],Table1[[#This Row],[1st set of text formula]])</f>
        <v>film &amp; video</v>
      </c>
      <c r="S271" t="str">
        <f>RIGHT(Table1[[#This Row],[category &amp; sub-category]],LEN(Table1[[#This Row],[category &amp; sub-category]])-SEARCH("/",Table1[[#This Row],[category &amp; sub-category]]))</f>
        <v>television</v>
      </c>
      <c r="T271" s="10">
        <f>(((Table1[[#This Row],[launched_at]]/60)/60)/24)+DATE(1970,1,1)</f>
        <v>43496.25</v>
      </c>
      <c r="U271" s="10">
        <f>(((Table1[[#This Row],[deadline]]/60)/60)/24)+DATE(1970,1,1)</f>
        <v>43517.25</v>
      </c>
    </row>
    <row r="272" spans="1:2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Table1[[#This Row],[pledged]]/Table1[[#This Row],[goal]]</f>
        <v>0.27176538240368026</v>
      </c>
      <c r="P272" s="6">
        <f>IFERROR(Table1[[#This Row],[pledged]]/Table1[[#This Row],[backers_count]],"N/A")</f>
        <v>25.005291005291006</v>
      </c>
      <c r="Q272">
        <f>SEARCH("/",Table1[[#This Row],[category &amp; sub-category]])-1</f>
        <v>5</v>
      </c>
      <c r="R272" t="str">
        <f>LEFT(Table1[[#This Row],[category &amp; sub-category]],Table1[[#This Row],[1st set of text formula]])</f>
        <v>games</v>
      </c>
      <c r="S272" t="str">
        <f>RIGHT(Table1[[#This Row],[category &amp; sub-category]],LEN(Table1[[#This Row],[category &amp; sub-category]])-SEARCH("/",Table1[[#This Row],[category &amp; sub-category]]))</f>
        <v>video games</v>
      </c>
      <c r="T272" s="10">
        <f>(((Table1[[#This Row],[launched_at]]/60)/60)/24)+DATE(1970,1,1)</f>
        <v>40514.25</v>
      </c>
      <c r="U272" s="10">
        <f>(((Table1[[#This Row],[deadline]]/60)/60)/24)+DATE(1970,1,1)</f>
        <v>40516.25</v>
      </c>
    </row>
    <row r="273" spans="1:21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Table1[[#This Row],[pledged]]/Table1[[#This Row],[goal]]</f>
        <v>1.2706571242680547E-2</v>
      </c>
      <c r="P273" s="6">
        <f>IFERROR(Table1[[#This Row],[pledged]]/Table1[[#This Row],[backers_count]],"N/A")</f>
        <v>32.016393442622949</v>
      </c>
      <c r="Q273">
        <f>SEARCH("/",Table1[[#This Row],[category &amp; sub-category]])-1</f>
        <v>11</v>
      </c>
      <c r="R273" t="str">
        <f>LEFT(Table1[[#This Row],[category &amp; sub-category]],Table1[[#This Row],[1st set of text formula]])</f>
        <v>photography</v>
      </c>
      <c r="S273" t="str">
        <f>RIGHT(Table1[[#This Row],[category &amp; sub-category]],LEN(Table1[[#This Row],[category &amp; sub-category]])-SEARCH("/",Table1[[#This Row],[category &amp; sub-category]]))</f>
        <v>photography books</v>
      </c>
      <c r="T273" s="10">
        <f>(((Table1[[#This Row],[launched_at]]/60)/60)/24)+DATE(1970,1,1)</f>
        <v>42345.25</v>
      </c>
      <c r="U273" s="10">
        <f>(((Table1[[#This Row],[deadline]]/60)/60)/24)+DATE(1970,1,1)</f>
        <v>42376.25</v>
      </c>
    </row>
    <row r="274" spans="1:2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Table1[[#This Row],[pledged]]/Table1[[#This Row],[goal]]</f>
        <v>3.0400978473581213</v>
      </c>
      <c r="P274" s="6">
        <f>IFERROR(Table1[[#This Row],[pledged]]/Table1[[#This Row],[backers_count]],"N/A")</f>
        <v>82.021647307286173</v>
      </c>
      <c r="Q274">
        <f>SEARCH("/",Table1[[#This Row],[category &amp; sub-category]])-1</f>
        <v>7</v>
      </c>
      <c r="R274" t="str">
        <f>LEFT(Table1[[#This Row],[category &amp; sub-category]],Table1[[#This Row],[1st set of text formula]])</f>
        <v>theater</v>
      </c>
      <c r="S274" t="str">
        <f>RIGHT(Table1[[#This Row],[category &amp; sub-category]],LEN(Table1[[#This Row],[category &amp; sub-category]])-SEARCH("/",Table1[[#This Row],[category &amp; sub-category]]))</f>
        <v>plays</v>
      </c>
      <c r="T274" s="10">
        <f>(((Table1[[#This Row],[launched_at]]/60)/60)/24)+DATE(1970,1,1)</f>
        <v>43656.208333333328</v>
      </c>
      <c r="U274" s="10">
        <f>(((Table1[[#This Row],[deadline]]/60)/60)/24)+DATE(1970,1,1)</f>
        <v>43681.208333333328</v>
      </c>
    </row>
    <row r="275" spans="1:2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Table1[[#This Row],[pledged]]/Table1[[#This Row],[goal]]</f>
        <v>1.3723076923076922</v>
      </c>
      <c r="P275" s="6">
        <f>IFERROR(Table1[[#This Row],[pledged]]/Table1[[#This Row],[backers_count]],"N/A")</f>
        <v>37.957446808510639</v>
      </c>
      <c r="Q275">
        <f>SEARCH("/",Table1[[#This Row],[category &amp; sub-category]])-1</f>
        <v>7</v>
      </c>
      <c r="R275" t="str">
        <f>LEFT(Table1[[#This Row],[category &amp; sub-category]],Table1[[#This Row],[1st set of text formula]])</f>
        <v>theater</v>
      </c>
      <c r="S275" t="str">
        <f>RIGHT(Table1[[#This Row],[category &amp; sub-category]],LEN(Table1[[#This Row],[category &amp; sub-category]])-SEARCH("/",Table1[[#This Row],[category &amp; sub-category]]))</f>
        <v>plays</v>
      </c>
      <c r="T275" s="10">
        <f>(((Table1[[#This Row],[launched_at]]/60)/60)/24)+DATE(1970,1,1)</f>
        <v>42995.208333333328</v>
      </c>
      <c r="U275" s="10">
        <f>(((Table1[[#This Row],[deadline]]/60)/60)/24)+DATE(1970,1,1)</f>
        <v>42998.208333333328</v>
      </c>
    </row>
    <row r="276" spans="1:21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Table1[[#This Row],[pledged]]/Table1[[#This Row],[goal]]</f>
        <v>0.32208333333333333</v>
      </c>
      <c r="P276" s="6">
        <f>IFERROR(Table1[[#This Row],[pledged]]/Table1[[#This Row],[backers_count]],"N/A")</f>
        <v>51.533333333333331</v>
      </c>
      <c r="Q276">
        <f>SEARCH("/",Table1[[#This Row],[category &amp; sub-category]])-1</f>
        <v>7</v>
      </c>
      <c r="R276" t="str">
        <f>LEFT(Table1[[#This Row],[category &amp; sub-category]],Table1[[#This Row],[1st set of text formula]])</f>
        <v>theater</v>
      </c>
      <c r="S276" t="str">
        <f>RIGHT(Table1[[#This Row],[category &amp; sub-category]],LEN(Table1[[#This Row],[category &amp; sub-category]])-SEARCH("/",Table1[[#This Row],[category &amp; sub-category]]))</f>
        <v>plays</v>
      </c>
      <c r="T276" s="10">
        <f>(((Table1[[#This Row],[launched_at]]/60)/60)/24)+DATE(1970,1,1)</f>
        <v>43045.25</v>
      </c>
      <c r="U276" s="10">
        <f>(((Table1[[#This Row],[deadline]]/60)/60)/24)+DATE(1970,1,1)</f>
        <v>43050.25</v>
      </c>
    </row>
    <row r="277" spans="1:21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Table1[[#This Row],[pledged]]/Table1[[#This Row],[goal]]</f>
        <v>2.4151282051282053</v>
      </c>
      <c r="P277" s="6">
        <f>IFERROR(Table1[[#This Row],[pledged]]/Table1[[#This Row],[backers_count]],"N/A")</f>
        <v>81.198275862068968</v>
      </c>
      <c r="Q277">
        <f>SEARCH("/",Table1[[#This Row],[category &amp; sub-category]])-1</f>
        <v>10</v>
      </c>
      <c r="R277" t="str">
        <f>LEFT(Table1[[#This Row],[category &amp; sub-category]],Table1[[#This Row],[1st set of text formula]])</f>
        <v>publishing</v>
      </c>
      <c r="S277" t="str">
        <f>RIGHT(Table1[[#This Row],[category &amp; sub-category]],LEN(Table1[[#This Row],[category &amp; sub-category]])-SEARCH("/",Table1[[#This Row],[category &amp; sub-category]]))</f>
        <v>translations</v>
      </c>
      <c r="T277" s="10">
        <f>(((Table1[[#This Row],[launched_at]]/60)/60)/24)+DATE(1970,1,1)</f>
        <v>43561.208333333328</v>
      </c>
      <c r="U277" s="10">
        <f>(((Table1[[#This Row],[deadline]]/60)/60)/24)+DATE(1970,1,1)</f>
        <v>43569.208333333328</v>
      </c>
    </row>
    <row r="278" spans="1:2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Table1[[#This Row],[pledged]]/Table1[[#This Row],[goal]]</f>
        <v>0.96799999999999997</v>
      </c>
      <c r="P278" s="6">
        <f>IFERROR(Table1[[#This Row],[pledged]]/Table1[[#This Row],[backers_count]],"N/A")</f>
        <v>40.030075187969928</v>
      </c>
      <c r="Q278">
        <f>SEARCH("/",Table1[[#This Row],[category &amp; sub-category]])-1</f>
        <v>5</v>
      </c>
      <c r="R278" t="str">
        <f>LEFT(Table1[[#This Row],[category &amp; sub-category]],Table1[[#This Row],[1st set of text formula]])</f>
        <v>games</v>
      </c>
      <c r="S278" t="str">
        <f>RIGHT(Table1[[#This Row],[category &amp; sub-category]],LEN(Table1[[#This Row],[category &amp; sub-category]])-SEARCH("/",Table1[[#This Row],[category &amp; sub-category]]))</f>
        <v>video games</v>
      </c>
      <c r="T278" s="10">
        <f>(((Table1[[#This Row],[launched_at]]/60)/60)/24)+DATE(1970,1,1)</f>
        <v>41018.208333333336</v>
      </c>
      <c r="U278" s="10">
        <f>(((Table1[[#This Row],[deadline]]/60)/60)/24)+DATE(1970,1,1)</f>
        <v>41023.208333333336</v>
      </c>
    </row>
    <row r="279" spans="1:21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Table1[[#This Row],[pledged]]/Table1[[#This Row],[goal]]</f>
        <v>10.664285714285715</v>
      </c>
      <c r="P279" s="6">
        <f>IFERROR(Table1[[#This Row],[pledged]]/Table1[[#This Row],[backers_count]],"N/A")</f>
        <v>89.939759036144579</v>
      </c>
      <c r="Q279">
        <f>SEARCH("/",Table1[[#This Row],[category &amp; sub-category]])-1</f>
        <v>7</v>
      </c>
      <c r="R279" t="str">
        <f>LEFT(Table1[[#This Row],[category &amp; sub-category]],Table1[[#This Row],[1st set of text formula]])</f>
        <v>theater</v>
      </c>
      <c r="S279" t="str">
        <f>RIGHT(Table1[[#This Row],[category &amp; sub-category]],LEN(Table1[[#This Row],[category &amp; sub-category]])-SEARCH("/",Table1[[#This Row],[category &amp; sub-category]]))</f>
        <v>plays</v>
      </c>
      <c r="T279" s="10">
        <f>(((Table1[[#This Row],[launched_at]]/60)/60)/24)+DATE(1970,1,1)</f>
        <v>40378.208333333336</v>
      </c>
      <c r="U279" s="10">
        <f>(((Table1[[#This Row],[deadline]]/60)/60)/24)+DATE(1970,1,1)</f>
        <v>40380.208333333336</v>
      </c>
    </row>
    <row r="280" spans="1:2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Table1[[#This Row],[pledged]]/Table1[[#This Row],[goal]]</f>
        <v>3.2588888888888889</v>
      </c>
      <c r="P280" s="6">
        <f>IFERROR(Table1[[#This Row],[pledged]]/Table1[[#This Row],[backers_count]],"N/A")</f>
        <v>96.692307692307693</v>
      </c>
      <c r="Q280">
        <f>SEARCH("/",Table1[[#This Row],[category &amp; sub-category]])-1</f>
        <v>10</v>
      </c>
      <c r="R280" t="str">
        <f>LEFT(Table1[[#This Row],[category &amp; sub-category]],Table1[[#This Row],[1st set of text formula]])</f>
        <v>technology</v>
      </c>
      <c r="S280" t="str">
        <f>RIGHT(Table1[[#This Row],[category &amp; sub-category]],LEN(Table1[[#This Row],[category &amp; sub-category]])-SEARCH("/",Table1[[#This Row],[category &amp; sub-category]]))</f>
        <v>web</v>
      </c>
      <c r="T280" s="10">
        <f>(((Table1[[#This Row],[launched_at]]/60)/60)/24)+DATE(1970,1,1)</f>
        <v>41239.25</v>
      </c>
      <c r="U280" s="10">
        <f>(((Table1[[#This Row],[deadline]]/60)/60)/24)+DATE(1970,1,1)</f>
        <v>41264.25</v>
      </c>
    </row>
    <row r="281" spans="1:2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Table1[[#This Row],[pledged]]/Table1[[#This Row],[goal]]</f>
        <v>1.7070000000000001</v>
      </c>
      <c r="P281" s="6">
        <f>IFERROR(Table1[[#This Row],[pledged]]/Table1[[#This Row],[backers_count]],"N/A")</f>
        <v>25.010989010989011</v>
      </c>
      <c r="Q281">
        <f>SEARCH("/",Table1[[#This Row],[category &amp; sub-category]])-1</f>
        <v>7</v>
      </c>
      <c r="R281" t="str">
        <f>LEFT(Table1[[#This Row],[category &amp; sub-category]],Table1[[#This Row],[1st set of text formula]])</f>
        <v>theater</v>
      </c>
      <c r="S281" t="str">
        <f>RIGHT(Table1[[#This Row],[category &amp; sub-category]],LEN(Table1[[#This Row],[category &amp; sub-category]])-SEARCH("/",Table1[[#This Row],[category &amp; sub-category]]))</f>
        <v>plays</v>
      </c>
      <c r="T281" s="10">
        <f>(((Table1[[#This Row],[launched_at]]/60)/60)/24)+DATE(1970,1,1)</f>
        <v>43346.208333333328</v>
      </c>
      <c r="U281" s="10">
        <f>(((Table1[[#This Row],[deadline]]/60)/60)/24)+DATE(1970,1,1)</f>
        <v>43349.208333333328</v>
      </c>
    </row>
    <row r="282" spans="1:21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Table1[[#This Row],[pledged]]/Table1[[#This Row],[goal]]</f>
        <v>5.8144</v>
      </c>
      <c r="P282" s="6">
        <f>IFERROR(Table1[[#This Row],[pledged]]/Table1[[#This Row],[backers_count]],"N/A")</f>
        <v>36.987277353689571</v>
      </c>
      <c r="Q282">
        <f>SEARCH("/",Table1[[#This Row],[category &amp; sub-category]])-1</f>
        <v>12</v>
      </c>
      <c r="R282" t="str">
        <f>LEFT(Table1[[#This Row],[category &amp; sub-category]],Table1[[#This Row],[1st set of text formula]])</f>
        <v>film &amp; video</v>
      </c>
      <c r="S282" t="str">
        <f>RIGHT(Table1[[#This Row],[category &amp; sub-category]],LEN(Table1[[#This Row],[category &amp; sub-category]])-SEARCH("/",Table1[[#This Row],[category &amp; sub-category]]))</f>
        <v>animation</v>
      </c>
      <c r="T282" s="10">
        <f>(((Table1[[#This Row],[launched_at]]/60)/60)/24)+DATE(1970,1,1)</f>
        <v>43060.25</v>
      </c>
      <c r="U282" s="10">
        <f>(((Table1[[#This Row],[deadline]]/60)/60)/24)+DATE(1970,1,1)</f>
        <v>43066.25</v>
      </c>
    </row>
    <row r="283" spans="1:2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Table1[[#This Row],[pledged]]/Table1[[#This Row],[goal]]</f>
        <v>0.91520972644376897</v>
      </c>
      <c r="P283" s="6">
        <f>IFERROR(Table1[[#This Row],[pledged]]/Table1[[#This Row],[backers_count]],"N/A")</f>
        <v>73.012609117361791</v>
      </c>
      <c r="Q283">
        <f>SEARCH("/",Table1[[#This Row],[category &amp; sub-category]])-1</f>
        <v>7</v>
      </c>
      <c r="R283" t="str">
        <f>LEFT(Table1[[#This Row],[category &amp; sub-category]],Table1[[#This Row],[1st set of text formula]])</f>
        <v>theater</v>
      </c>
      <c r="S283" t="str">
        <f>RIGHT(Table1[[#This Row],[category &amp; sub-category]],LEN(Table1[[#This Row],[category &amp; sub-category]])-SEARCH("/",Table1[[#This Row],[category &amp; sub-category]]))</f>
        <v>plays</v>
      </c>
      <c r="T283" s="10">
        <f>(((Table1[[#This Row],[launched_at]]/60)/60)/24)+DATE(1970,1,1)</f>
        <v>40979.25</v>
      </c>
      <c r="U283" s="10">
        <f>(((Table1[[#This Row],[deadline]]/60)/60)/24)+DATE(1970,1,1)</f>
        <v>41000.208333333336</v>
      </c>
    </row>
    <row r="284" spans="1:2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Table1[[#This Row],[pledged]]/Table1[[#This Row],[goal]]</f>
        <v>1.0804761904761904</v>
      </c>
      <c r="P284" s="6">
        <f>IFERROR(Table1[[#This Row],[pledged]]/Table1[[#This Row],[backers_count]],"N/A")</f>
        <v>68.240601503759393</v>
      </c>
      <c r="Q284">
        <f>SEARCH("/",Table1[[#This Row],[category &amp; sub-category]])-1</f>
        <v>12</v>
      </c>
      <c r="R284" t="str">
        <f>LEFT(Table1[[#This Row],[category &amp; sub-category]],Table1[[#This Row],[1st set of text formula]])</f>
        <v>film &amp; video</v>
      </c>
      <c r="S284" t="str">
        <f>RIGHT(Table1[[#This Row],[category &amp; sub-category]],LEN(Table1[[#This Row],[category &amp; sub-category]])-SEARCH("/",Table1[[#This Row],[category &amp; sub-category]]))</f>
        <v>television</v>
      </c>
      <c r="T284" s="10">
        <f>(((Table1[[#This Row],[launched_at]]/60)/60)/24)+DATE(1970,1,1)</f>
        <v>42701.25</v>
      </c>
      <c r="U284" s="10">
        <f>(((Table1[[#This Row],[deadline]]/60)/60)/24)+DATE(1970,1,1)</f>
        <v>42707.25</v>
      </c>
    </row>
    <row r="285" spans="1:21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Table1[[#This Row],[pledged]]/Table1[[#This Row],[goal]]</f>
        <v>0.18728395061728395</v>
      </c>
      <c r="P285" s="6">
        <f>IFERROR(Table1[[#This Row],[pledged]]/Table1[[#This Row],[backers_count]],"N/A")</f>
        <v>52.310344827586206</v>
      </c>
      <c r="Q285">
        <f>SEARCH("/",Table1[[#This Row],[category &amp; sub-category]])-1</f>
        <v>5</v>
      </c>
      <c r="R285" t="str">
        <f>LEFT(Table1[[#This Row],[category &amp; sub-category]],Table1[[#This Row],[1st set of text formula]])</f>
        <v>music</v>
      </c>
      <c r="S285" t="str">
        <f>RIGHT(Table1[[#This Row],[category &amp; sub-category]],LEN(Table1[[#This Row],[category &amp; sub-category]])-SEARCH("/",Table1[[#This Row],[category &amp; sub-category]]))</f>
        <v>rock</v>
      </c>
      <c r="T285" s="10">
        <f>(((Table1[[#This Row],[launched_at]]/60)/60)/24)+DATE(1970,1,1)</f>
        <v>42520.208333333328</v>
      </c>
      <c r="U285" s="10">
        <f>(((Table1[[#This Row],[deadline]]/60)/60)/24)+DATE(1970,1,1)</f>
        <v>42525.208333333328</v>
      </c>
    </row>
    <row r="286" spans="1:2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Table1[[#This Row],[pledged]]/Table1[[#This Row],[goal]]</f>
        <v>0.83193877551020412</v>
      </c>
      <c r="P286" s="6">
        <f>IFERROR(Table1[[#This Row],[pledged]]/Table1[[#This Row],[backers_count]],"N/A")</f>
        <v>61.765151515151516</v>
      </c>
      <c r="Q286">
        <f>SEARCH("/",Table1[[#This Row],[category &amp; sub-category]])-1</f>
        <v>10</v>
      </c>
      <c r="R286" t="str">
        <f>LEFT(Table1[[#This Row],[category &amp; sub-category]],Table1[[#This Row],[1st set of text formula]])</f>
        <v>technology</v>
      </c>
      <c r="S286" t="str">
        <f>RIGHT(Table1[[#This Row],[category &amp; sub-category]],LEN(Table1[[#This Row],[category &amp; sub-category]])-SEARCH("/",Table1[[#This Row],[category &amp; sub-category]]))</f>
        <v>web</v>
      </c>
      <c r="T286" s="10">
        <f>(((Table1[[#This Row],[launched_at]]/60)/60)/24)+DATE(1970,1,1)</f>
        <v>41030.208333333336</v>
      </c>
      <c r="U286" s="10">
        <f>(((Table1[[#This Row],[deadline]]/60)/60)/24)+DATE(1970,1,1)</f>
        <v>41035.208333333336</v>
      </c>
    </row>
    <row r="287" spans="1:2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Table1[[#This Row],[pledged]]/Table1[[#This Row],[goal]]</f>
        <v>7.0633333333333335</v>
      </c>
      <c r="P287" s="6">
        <f>IFERROR(Table1[[#This Row],[pledged]]/Table1[[#This Row],[backers_count]],"N/A")</f>
        <v>25.027559055118111</v>
      </c>
      <c r="Q287">
        <f>SEARCH("/",Table1[[#This Row],[category &amp; sub-category]])-1</f>
        <v>7</v>
      </c>
      <c r="R287" t="str">
        <f>LEFT(Table1[[#This Row],[category &amp; sub-category]],Table1[[#This Row],[1st set of text formula]])</f>
        <v>theater</v>
      </c>
      <c r="S287" t="str">
        <f>RIGHT(Table1[[#This Row],[category &amp; sub-category]],LEN(Table1[[#This Row],[category &amp; sub-category]])-SEARCH("/",Table1[[#This Row],[category &amp; sub-category]]))</f>
        <v>plays</v>
      </c>
      <c r="T287" s="10">
        <f>(((Table1[[#This Row],[launched_at]]/60)/60)/24)+DATE(1970,1,1)</f>
        <v>42623.208333333328</v>
      </c>
      <c r="U287" s="10">
        <f>(((Table1[[#This Row],[deadline]]/60)/60)/24)+DATE(1970,1,1)</f>
        <v>42661.208333333328</v>
      </c>
    </row>
    <row r="288" spans="1:2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Table1[[#This Row],[pledged]]/Table1[[#This Row],[goal]]</f>
        <v>0.17446030330062445</v>
      </c>
      <c r="P288" s="6">
        <f>IFERROR(Table1[[#This Row],[pledged]]/Table1[[#This Row],[backers_count]],"N/A")</f>
        <v>106.28804347826087</v>
      </c>
      <c r="Q288">
        <f>SEARCH("/",Table1[[#This Row],[category &amp; sub-category]])-1</f>
        <v>7</v>
      </c>
      <c r="R288" t="str">
        <f>LEFT(Table1[[#This Row],[category &amp; sub-category]],Table1[[#This Row],[1st set of text formula]])</f>
        <v>theater</v>
      </c>
      <c r="S288" t="str">
        <f>RIGHT(Table1[[#This Row],[category &amp; sub-category]],LEN(Table1[[#This Row],[category &amp; sub-category]])-SEARCH("/",Table1[[#This Row],[category &amp; sub-category]]))</f>
        <v>plays</v>
      </c>
      <c r="T288" s="10">
        <f>(((Table1[[#This Row],[launched_at]]/60)/60)/24)+DATE(1970,1,1)</f>
        <v>42697.25</v>
      </c>
      <c r="U288" s="10">
        <f>(((Table1[[#This Row],[deadline]]/60)/60)/24)+DATE(1970,1,1)</f>
        <v>42704.25</v>
      </c>
    </row>
    <row r="289" spans="1:2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Table1[[#This Row],[pledged]]/Table1[[#This Row],[goal]]</f>
        <v>2.0973015873015872</v>
      </c>
      <c r="P289" s="6">
        <f>IFERROR(Table1[[#This Row],[pledged]]/Table1[[#This Row],[backers_count]],"N/A")</f>
        <v>75.07386363636364</v>
      </c>
      <c r="Q289">
        <f>SEARCH("/",Table1[[#This Row],[category &amp; sub-category]])-1</f>
        <v>5</v>
      </c>
      <c r="R289" t="str">
        <f>LEFT(Table1[[#This Row],[category &amp; sub-category]],Table1[[#This Row],[1st set of text formula]])</f>
        <v>music</v>
      </c>
      <c r="S289" t="str">
        <f>RIGHT(Table1[[#This Row],[category &amp; sub-category]],LEN(Table1[[#This Row],[category &amp; sub-category]])-SEARCH("/",Table1[[#This Row],[category &amp; sub-category]]))</f>
        <v>electric music</v>
      </c>
      <c r="T289" s="10">
        <f>(((Table1[[#This Row],[launched_at]]/60)/60)/24)+DATE(1970,1,1)</f>
        <v>42122.208333333328</v>
      </c>
      <c r="U289" s="10">
        <f>(((Table1[[#This Row],[deadline]]/60)/60)/24)+DATE(1970,1,1)</f>
        <v>42122.208333333328</v>
      </c>
    </row>
    <row r="290" spans="1:2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Table1[[#This Row],[pledged]]/Table1[[#This Row],[goal]]</f>
        <v>0.97785714285714287</v>
      </c>
      <c r="P290" s="6">
        <f>IFERROR(Table1[[#This Row],[pledged]]/Table1[[#This Row],[backers_count]],"N/A")</f>
        <v>39.970802919708028</v>
      </c>
      <c r="Q290">
        <f>SEARCH("/",Table1[[#This Row],[category &amp; sub-category]])-1</f>
        <v>5</v>
      </c>
      <c r="R290" t="str">
        <f>LEFT(Table1[[#This Row],[category &amp; sub-category]],Table1[[#This Row],[1st set of text formula]])</f>
        <v>music</v>
      </c>
      <c r="S290" t="str">
        <f>RIGHT(Table1[[#This Row],[category &amp; sub-category]],LEN(Table1[[#This Row],[category &amp; sub-category]])-SEARCH("/",Table1[[#This Row],[category &amp; sub-category]]))</f>
        <v>metal</v>
      </c>
      <c r="T290" s="10">
        <f>(((Table1[[#This Row],[launched_at]]/60)/60)/24)+DATE(1970,1,1)</f>
        <v>40982.208333333336</v>
      </c>
      <c r="U290" s="10">
        <f>(((Table1[[#This Row],[deadline]]/60)/60)/24)+DATE(1970,1,1)</f>
        <v>40983.208333333336</v>
      </c>
    </row>
    <row r="291" spans="1:2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Table1[[#This Row],[pledged]]/Table1[[#This Row],[goal]]</f>
        <v>16.842500000000001</v>
      </c>
      <c r="P291" s="6">
        <f>IFERROR(Table1[[#This Row],[pledged]]/Table1[[#This Row],[backers_count]],"N/A")</f>
        <v>39.982195845697326</v>
      </c>
      <c r="Q291">
        <f>SEARCH("/",Table1[[#This Row],[category &amp; sub-category]])-1</f>
        <v>7</v>
      </c>
      <c r="R291" t="str">
        <f>LEFT(Table1[[#This Row],[category &amp; sub-category]],Table1[[#This Row],[1st set of text formula]])</f>
        <v>theater</v>
      </c>
      <c r="S291" t="str">
        <f>RIGHT(Table1[[#This Row],[category &amp; sub-category]],LEN(Table1[[#This Row],[category &amp; sub-category]])-SEARCH("/",Table1[[#This Row],[category &amp; sub-category]]))</f>
        <v>plays</v>
      </c>
      <c r="T291" s="10">
        <f>(((Table1[[#This Row],[launched_at]]/60)/60)/24)+DATE(1970,1,1)</f>
        <v>42219.208333333328</v>
      </c>
      <c r="U291" s="10">
        <f>(((Table1[[#This Row],[deadline]]/60)/60)/24)+DATE(1970,1,1)</f>
        <v>42222.208333333328</v>
      </c>
    </row>
    <row r="292" spans="1:2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Table1[[#This Row],[pledged]]/Table1[[#This Row],[goal]]</f>
        <v>0.54402135231316728</v>
      </c>
      <c r="P292" s="6">
        <f>IFERROR(Table1[[#This Row],[pledged]]/Table1[[#This Row],[backers_count]],"N/A")</f>
        <v>101.01541850220265</v>
      </c>
      <c r="Q292">
        <f>SEARCH("/",Table1[[#This Row],[category &amp; sub-category]])-1</f>
        <v>12</v>
      </c>
      <c r="R292" t="str">
        <f>LEFT(Table1[[#This Row],[category &amp; sub-category]],Table1[[#This Row],[1st set of text formula]])</f>
        <v>film &amp; video</v>
      </c>
      <c r="S292" t="str">
        <f>RIGHT(Table1[[#This Row],[category &amp; sub-category]],LEN(Table1[[#This Row],[category &amp; sub-category]])-SEARCH("/",Table1[[#This Row],[category &amp; sub-category]]))</f>
        <v>documentary</v>
      </c>
      <c r="T292" s="10">
        <f>(((Table1[[#This Row],[launched_at]]/60)/60)/24)+DATE(1970,1,1)</f>
        <v>41404.208333333336</v>
      </c>
      <c r="U292" s="10">
        <f>(((Table1[[#This Row],[deadline]]/60)/60)/24)+DATE(1970,1,1)</f>
        <v>41436.208333333336</v>
      </c>
    </row>
    <row r="293" spans="1:2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Table1[[#This Row],[pledged]]/Table1[[#This Row],[goal]]</f>
        <v>4.5661111111111108</v>
      </c>
      <c r="P293" s="6">
        <f>IFERROR(Table1[[#This Row],[pledged]]/Table1[[#This Row],[backers_count]],"N/A")</f>
        <v>76.813084112149539</v>
      </c>
      <c r="Q293">
        <f>SEARCH("/",Table1[[#This Row],[category &amp; sub-category]])-1</f>
        <v>10</v>
      </c>
      <c r="R293" t="str">
        <f>LEFT(Table1[[#This Row],[category &amp; sub-category]],Table1[[#This Row],[1st set of text formula]])</f>
        <v>technology</v>
      </c>
      <c r="S293" t="str">
        <f>RIGHT(Table1[[#This Row],[category &amp; sub-category]],LEN(Table1[[#This Row],[category &amp; sub-category]])-SEARCH("/",Table1[[#This Row],[category &amp; sub-category]]))</f>
        <v>web</v>
      </c>
      <c r="T293" s="10">
        <f>(((Table1[[#This Row],[launched_at]]/60)/60)/24)+DATE(1970,1,1)</f>
        <v>40831.208333333336</v>
      </c>
      <c r="U293" s="10">
        <f>(((Table1[[#This Row],[deadline]]/60)/60)/24)+DATE(1970,1,1)</f>
        <v>40835.208333333336</v>
      </c>
    </row>
    <row r="294" spans="1:2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Table1[[#This Row],[pledged]]/Table1[[#This Row],[goal]]</f>
        <v>9.8219178082191785E-2</v>
      </c>
      <c r="P294" s="6">
        <f>IFERROR(Table1[[#This Row],[pledged]]/Table1[[#This Row],[backers_count]],"N/A")</f>
        <v>71.7</v>
      </c>
      <c r="Q294">
        <f>SEARCH("/",Table1[[#This Row],[category &amp; sub-category]])-1</f>
        <v>4</v>
      </c>
      <c r="R294" t="str">
        <f>LEFT(Table1[[#This Row],[category &amp; sub-category]],Table1[[#This Row],[1st set of text formula]])</f>
        <v>food</v>
      </c>
      <c r="S294" t="str">
        <f>RIGHT(Table1[[#This Row],[category &amp; sub-category]],LEN(Table1[[#This Row],[category &amp; sub-category]])-SEARCH("/",Table1[[#This Row],[category &amp; sub-category]]))</f>
        <v>food trucks</v>
      </c>
      <c r="T294" s="10">
        <f>(((Table1[[#This Row],[launched_at]]/60)/60)/24)+DATE(1970,1,1)</f>
        <v>40984.208333333336</v>
      </c>
      <c r="U294" s="10">
        <f>(((Table1[[#This Row],[deadline]]/60)/60)/24)+DATE(1970,1,1)</f>
        <v>41002.208333333336</v>
      </c>
    </row>
    <row r="295" spans="1:2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Table1[[#This Row],[pledged]]/Table1[[#This Row],[goal]]</f>
        <v>0.16384615384615384</v>
      </c>
      <c r="P295" s="6">
        <f>IFERROR(Table1[[#This Row],[pledged]]/Table1[[#This Row],[backers_count]],"N/A")</f>
        <v>33.28125</v>
      </c>
      <c r="Q295">
        <f>SEARCH("/",Table1[[#This Row],[category &amp; sub-category]])-1</f>
        <v>7</v>
      </c>
      <c r="R295" t="str">
        <f>LEFT(Table1[[#This Row],[category &amp; sub-category]],Table1[[#This Row],[1st set of text formula]])</f>
        <v>theater</v>
      </c>
      <c r="S295" t="str">
        <f>RIGHT(Table1[[#This Row],[category &amp; sub-category]],LEN(Table1[[#This Row],[category &amp; sub-category]])-SEARCH("/",Table1[[#This Row],[category &amp; sub-category]]))</f>
        <v>plays</v>
      </c>
      <c r="T295" s="10">
        <f>(((Table1[[#This Row],[launched_at]]/60)/60)/24)+DATE(1970,1,1)</f>
        <v>40456.208333333336</v>
      </c>
      <c r="U295" s="10">
        <f>(((Table1[[#This Row],[deadline]]/60)/60)/24)+DATE(1970,1,1)</f>
        <v>40465.208333333336</v>
      </c>
    </row>
    <row r="296" spans="1:2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Table1[[#This Row],[pledged]]/Table1[[#This Row],[goal]]</f>
        <v>13.396666666666667</v>
      </c>
      <c r="P296" s="6">
        <f>IFERROR(Table1[[#This Row],[pledged]]/Table1[[#This Row],[backers_count]],"N/A")</f>
        <v>43.923497267759565</v>
      </c>
      <c r="Q296">
        <f>SEARCH("/",Table1[[#This Row],[category &amp; sub-category]])-1</f>
        <v>7</v>
      </c>
      <c r="R296" t="str">
        <f>LEFT(Table1[[#This Row],[category &amp; sub-category]],Table1[[#This Row],[1st set of text formula]])</f>
        <v>theater</v>
      </c>
      <c r="S296" t="str">
        <f>RIGHT(Table1[[#This Row],[category &amp; sub-category]],LEN(Table1[[#This Row],[category &amp; sub-category]])-SEARCH("/",Table1[[#This Row],[category &amp; sub-category]]))</f>
        <v>plays</v>
      </c>
      <c r="T296" s="10">
        <f>(((Table1[[#This Row],[launched_at]]/60)/60)/24)+DATE(1970,1,1)</f>
        <v>43399.208333333328</v>
      </c>
      <c r="U296" s="10">
        <f>(((Table1[[#This Row],[deadline]]/60)/60)/24)+DATE(1970,1,1)</f>
        <v>43411.25</v>
      </c>
    </row>
    <row r="297" spans="1:21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Table1[[#This Row],[pledged]]/Table1[[#This Row],[goal]]</f>
        <v>0.35650077760497667</v>
      </c>
      <c r="P297" s="6">
        <f>IFERROR(Table1[[#This Row],[pledged]]/Table1[[#This Row],[backers_count]],"N/A")</f>
        <v>36.004712041884815</v>
      </c>
      <c r="Q297">
        <f>SEARCH("/",Table1[[#This Row],[category &amp; sub-category]])-1</f>
        <v>7</v>
      </c>
      <c r="R297" t="str">
        <f>LEFT(Table1[[#This Row],[category &amp; sub-category]],Table1[[#This Row],[1st set of text formula]])</f>
        <v>theater</v>
      </c>
      <c r="S297" t="str">
        <f>RIGHT(Table1[[#This Row],[category &amp; sub-category]],LEN(Table1[[#This Row],[category &amp; sub-category]])-SEARCH("/",Table1[[#This Row],[category &amp; sub-category]]))</f>
        <v>plays</v>
      </c>
      <c r="T297" s="10">
        <f>(((Table1[[#This Row],[launched_at]]/60)/60)/24)+DATE(1970,1,1)</f>
        <v>41562.208333333336</v>
      </c>
      <c r="U297" s="10">
        <f>(((Table1[[#This Row],[deadline]]/60)/60)/24)+DATE(1970,1,1)</f>
        <v>41587.25</v>
      </c>
    </row>
    <row r="298" spans="1:21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Table1[[#This Row],[pledged]]/Table1[[#This Row],[goal]]</f>
        <v>0.54950819672131146</v>
      </c>
      <c r="P298" s="6">
        <f>IFERROR(Table1[[#This Row],[pledged]]/Table1[[#This Row],[backers_count]],"N/A")</f>
        <v>88.21052631578948</v>
      </c>
      <c r="Q298">
        <f>SEARCH("/",Table1[[#This Row],[category &amp; sub-category]])-1</f>
        <v>7</v>
      </c>
      <c r="R298" t="str">
        <f>LEFT(Table1[[#This Row],[category &amp; sub-category]],Table1[[#This Row],[1st set of text formula]])</f>
        <v>theater</v>
      </c>
      <c r="S298" t="str">
        <f>RIGHT(Table1[[#This Row],[category &amp; sub-category]],LEN(Table1[[#This Row],[category &amp; sub-category]])-SEARCH("/",Table1[[#This Row],[category &amp; sub-category]]))</f>
        <v>plays</v>
      </c>
      <c r="T298" s="10">
        <f>(((Table1[[#This Row],[launched_at]]/60)/60)/24)+DATE(1970,1,1)</f>
        <v>43493.25</v>
      </c>
      <c r="U298" s="10">
        <f>(((Table1[[#This Row],[deadline]]/60)/60)/24)+DATE(1970,1,1)</f>
        <v>43515.25</v>
      </c>
    </row>
    <row r="299" spans="1:2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Table1[[#This Row],[pledged]]/Table1[[#This Row],[goal]]</f>
        <v>0.94236111111111109</v>
      </c>
      <c r="P299" s="6">
        <f>IFERROR(Table1[[#This Row],[pledged]]/Table1[[#This Row],[backers_count]],"N/A")</f>
        <v>65.240384615384613</v>
      </c>
      <c r="Q299">
        <f>SEARCH("/",Table1[[#This Row],[category &amp; sub-category]])-1</f>
        <v>7</v>
      </c>
      <c r="R299" t="str">
        <f>LEFT(Table1[[#This Row],[category &amp; sub-category]],Table1[[#This Row],[1st set of text formula]])</f>
        <v>theater</v>
      </c>
      <c r="S299" t="str">
        <f>RIGHT(Table1[[#This Row],[category &amp; sub-category]],LEN(Table1[[#This Row],[category &amp; sub-category]])-SEARCH("/",Table1[[#This Row],[category &amp; sub-category]]))</f>
        <v>plays</v>
      </c>
      <c r="T299" s="10">
        <f>(((Table1[[#This Row],[launched_at]]/60)/60)/24)+DATE(1970,1,1)</f>
        <v>41653.25</v>
      </c>
      <c r="U299" s="10">
        <f>(((Table1[[#This Row],[deadline]]/60)/60)/24)+DATE(1970,1,1)</f>
        <v>41662.25</v>
      </c>
    </row>
    <row r="300" spans="1:2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Table1[[#This Row],[pledged]]/Table1[[#This Row],[goal]]</f>
        <v>1.4391428571428571</v>
      </c>
      <c r="P300" s="6">
        <f>IFERROR(Table1[[#This Row],[pledged]]/Table1[[#This Row],[backers_count]],"N/A")</f>
        <v>69.958333333333329</v>
      </c>
      <c r="Q300">
        <f>SEARCH("/",Table1[[#This Row],[category &amp; sub-category]])-1</f>
        <v>5</v>
      </c>
      <c r="R300" t="str">
        <f>LEFT(Table1[[#This Row],[category &amp; sub-category]],Table1[[#This Row],[1st set of text formula]])</f>
        <v>music</v>
      </c>
      <c r="S300" t="str">
        <f>RIGHT(Table1[[#This Row],[category &amp; sub-category]],LEN(Table1[[#This Row],[category &amp; sub-category]])-SEARCH("/",Table1[[#This Row],[category &amp; sub-category]]))</f>
        <v>rock</v>
      </c>
      <c r="T300" s="10">
        <f>(((Table1[[#This Row],[launched_at]]/60)/60)/24)+DATE(1970,1,1)</f>
        <v>42426.25</v>
      </c>
      <c r="U300" s="10">
        <f>(((Table1[[#This Row],[deadline]]/60)/60)/24)+DATE(1970,1,1)</f>
        <v>42444.208333333328</v>
      </c>
    </row>
    <row r="301" spans="1:21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Table1[[#This Row],[pledged]]/Table1[[#This Row],[goal]]</f>
        <v>0.51421052631578945</v>
      </c>
      <c r="P301" s="6">
        <f>IFERROR(Table1[[#This Row],[pledged]]/Table1[[#This Row],[backers_count]],"N/A")</f>
        <v>39.877551020408163</v>
      </c>
      <c r="Q301">
        <f>SEARCH("/",Table1[[#This Row],[category &amp; sub-category]])-1</f>
        <v>4</v>
      </c>
      <c r="R301" t="str">
        <f>LEFT(Table1[[#This Row],[category &amp; sub-category]],Table1[[#This Row],[1st set of text formula]])</f>
        <v>food</v>
      </c>
      <c r="S301" t="str">
        <f>RIGHT(Table1[[#This Row],[category &amp; sub-category]],LEN(Table1[[#This Row],[category &amp; sub-category]])-SEARCH("/",Table1[[#This Row],[category &amp; sub-category]]))</f>
        <v>food trucks</v>
      </c>
      <c r="T301" s="10">
        <f>(((Table1[[#This Row],[launched_at]]/60)/60)/24)+DATE(1970,1,1)</f>
        <v>42432.25</v>
      </c>
      <c r="U301" s="10">
        <f>(((Table1[[#This Row],[deadline]]/60)/60)/24)+DATE(1970,1,1)</f>
        <v>42488.208333333328</v>
      </c>
    </row>
    <row r="302" spans="1:2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Table1[[#This Row],[pledged]]/Table1[[#This Row],[goal]]</f>
        <v>0.05</v>
      </c>
      <c r="P302" s="6">
        <f>IFERROR(Table1[[#This Row],[pledged]]/Table1[[#This Row],[backers_count]],"N/A")</f>
        <v>5</v>
      </c>
      <c r="Q302">
        <f>SEARCH("/",Table1[[#This Row],[category &amp; sub-category]])-1</f>
        <v>10</v>
      </c>
      <c r="R302" t="str">
        <f>LEFT(Table1[[#This Row],[category &amp; sub-category]],Table1[[#This Row],[1st set of text formula]])</f>
        <v>publishing</v>
      </c>
      <c r="S302" t="str">
        <f>RIGHT(Table1[[#This Row],[category &amp; sub-category]],LEN(Table1[[#This Row],[category &amp; sub-category]])-SEARCH("/",Table1[[#This Row],[category &amp; sub-category]]))</f>
        <v>nonfiction</v>
      </c>
      <c r="T302" s="10">
        <f>(((Table1[[#This Row],[launched_at]]/60)/60)/24)+DATE(1970,1,1)</f>
        <v>42977.208333333328</v>
      </c>
      <c r="U302" s="10">
        <f>(((Table1[[#This Row],[deadline]]/60)/60)/24)+DATE(1970,1,1)</f>
        <v>42978.208333333328</v>
      </c>
    </row>
    <row r="303" spans="1:2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Table1[[#This Row],[pledged]]/Table1[[#This Row],[goal]]</f>
        <v>13.446666666666667</v>
      </c>
      <c r="P303" s="6">
        <f>IFERROR(Table1[[#This Row],[pledged]]/Table1[[#This Row],[backers_count]],"N/A")</f>
        <v>41.023728813559323</v>
      </c>
      <c r="Q303">
        <f>SEARCH("/",Table1[[#This Row],[category &amp; sub-category]])-1</f>
        <v>12</v>
      </c>
      <c r="R303" t="str">
        <f>LEFT(Table1[[#This Row],[category &amp; sub-category]],Table1[[#This Row],[1st set of text formula]])</f>
        <v>film &amp; video</v>
      </c>
      <c r="S303" t="str">
        <f>RIGHT(Table1[[#This Row],[category &amp; sub-category]],LEN(Table1[[#This Row],[category &amp; sub-category]])-SEARCH("/",Table1[[#This Row],[category &amp; sub-category]]))</f>
        <v>documentary</v>
      </c>
      <c r="T303" s="10">
        <f>(((Table1[[#This Row],[launched_at]]/60)/60)/24)+DATE(1970,1,1)</f>
        <v>42061.25</v>
      </c>
      <c r="U303" s="10">
        <f>(((Table1[[#This Row],[deadline]]/60)/60)/24)+DATE(1970,1,1)</f>
        <v>42078.208333333328</v>
      </c>
    </row>
    <row r="304" spans="1:2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Table1[[#This Row],[pledged]]/Table1[[#This Row],[goal]]</f>
        <v>0.31844940867279897</v>
      </c>
      <c r="P304" s="6">
        <f>IFERROR(Table1[[#This Row],[pledged]]/Table1[[#This Row],[backers_count]],"N/A")</f>
        <v>98.914285714285711</v>
      </c>
      <c r="Q304">
        <f>SEARCH("/",Table1[[#This Row],[category &amp; sub-category]])-1</f>
        <v>7</v>
      </c>
      <c r="R304" t="str">
        <f>LEFT(Table1[[#This Row],[category &amp; sub-category]],Table1[[#This Row],[1st set of text formula]])</f>
        <v>theater</v>
      </c>
      <c r="S304" t="str">
        <f>RIGHT(Table1[[#This Row],[category &amp; sub-category]],LEN(Table1[[#This Row],[category &amp; sub-category]])-SEARCH("/",Table1[[#This Row],[category &amp; sub-category]]))</f>
        <v>plays</v>
      </c>
      <c r="T304" s="10">
        <f>(((Table1[[#This Row],[launched_at]]/60)/60)/24)+DATE(1970,1,1)</f>
        <v>43345.208333333328</v>
      </c>
      <c r="U304" s="10">
        <f>(((Table1[[#This Row],[deadline]]/60)/60)/24)+DATE(1970,1,1)</f>
        <v>43359.208333333328</v>
      </c>
    </row>
    <row r="305" spans="1:2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Table1[[#This Row],[pledged]]/Table1[[#This Row],[goal]]</f>
        <v>0.82617647058823529</v>
      </c>
      <c r="P305" s="6">
        <f>IFERROR(Table1[[#This Row],[pledged]]/Table1[[#This Row],[backers_count]],"N/A")</f>
        <v>87.78125</v>
      </c>
      <c r="Q305">
        <f>SEARCH("/",Table1[[#This Row],[category &amp; sub-category]])-1</f>
        <v>5</v>
      </c>
      <c r="R305" t="str">
        <f>LEFT(Table1[[#This Row],[category &amp; sub-category]],Table1[[#This Row],[1st set of text formula]])</f>
        <v>music</v>
      </c>
      <c r="S305" t="str">
        <f>RIGHT(Table1[[#This Row],[category &amp; sub-category]],LEN(Table1[[#This Row],[category &amp; sub-category]])-SEARCH("/",Table1[[#This Row],[category &amp; sub-category]]))</f>
        <v>indie rock</v>
      </c>
      <c r="T305" s="10">
        <f>(((Table1[[#This Row],[launched_at]]/60)/60)/24)+DATE(1970,1,1)</f>
        <v>42376.25</v>
      </c>
      <c r="U305" s="10">
        <f>(((Table1[[#This Row],[deadline]]/60)/60)/24)+DATE(1970,1,1)</f>
        <v>42381.25</v>
      </c>
    </row>
    <row r="306" spans="1:2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Table1[[#This Row],[pledged]]/Table1[[#This Row],[goal]]</f>
        <v>5.4614285714285717</v>
      </c>
      <c r="P306" s="6">
        <f>IFERROR(Table1[[#This Row],[pledged]]/Table1[[#This Row],[backers_count]],"N/A")</f>
        <v>80.767605633802816</v>
      </c>
      <c r="Q306">
        <f>SEARCH("/",Table1[[#This Row],[category &amp; sub-category]])-1</f>
        <v>12</v>
      </c>
      <c r="R306" t="str">
        <f>LEFT(Table1[[#This Row],[category &amp; sub-category]],Table1[[#This Row],[1st set of text formula]])</f>
        <v>film &amp; video</v>
      </c>
      <c r="S306" t="str">
        <f>RIGHT(Table1[[#This Row],[category &amp; sub-category]],LEN(Table1[[#This Row],[category &amp; sub-category]])-SEARCH("/",Table1[[#This Row],[category &amp; sub-category]]))</f>
        <v>documentary</v>
      </c>
      <c r="T306" s="10">
        <f>(((Table1[[#This Row],[launched_at]]/60)/60)/24)+DATE(1970,1,1)</f>
        <v>42589.208333333328</v>
      </c>
      <c r="U306" s="10">
        <f>(((Table1[[#This Row],[deadline]]/60)/60)/24)+DATE(1970,1,1)</f>
        <v>42630.208333333328</v>
      </c>
    </row>
    <row r="307" spans="1:2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Table1[[#This Row],[pledged]]/Table1[[#This Row],[goal]]</f>
        <v>2.8621428571428571</v>
      </c>
      <c r="P307" s="6">
        <f>IFERROR(Table1[[#This Row],[pledged]]/Table1[[#This Row],[backers_count]],"N/A")</f>
        <v>94.28235294117647</v>
      </c>
      <c r="Q307">
        <f>SEARCH("/",Table1[[#This Row],[category &amp; sub-category]])-1</f>
        <v>7</v>
      </c>
      <c r="R307" t="str">
        <f>LEFT(Table1[[#This Row],[category &amp; sub-category]],Table1[[#This Row],[1st set of text formula]])</f>
        <v>theater</v>
      </c>
      <c r="S307" t="str">
        <f>RIGHT(Table1[[#This Row],[category &amp; sub-category]],LEN(Table1[[#This Row],[category &amp; sub-category]])-SEARCH("/",Table1[[#This Row],[category &amp; sub-category]]))</f>
        <v>plays</v>
      </c>
      <c r="T307" s="10">
        <f>(((Table1[[#This Row],[launched_at]]/60)/60)/24)+DATE(1970,1,1)</f>
        <v>42448.208333333328</v>
      </c>
      <c r="U307" s="10">
        <f>(((Table1[[#This Row],[deadline]]/60)/60)/24)+DATE(1970,1,1)</f>
        <v>42489.208333333328</v>
      </c>
    </row>
    <row r="308" spans="1:21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Table1[[#This Row],[pledged]]/Table1[[#This Row],[goal]]</f>
        <v>7.9076923076923072E-2</v>
      </c>
      <c r="P308" s="6">
        <f>IFERROR(Table1[[#This Row],[pledged]]/Table1[[#This Row],[backers_count]],"N/A")</f>
        <v>73.428571428571431</v>
      </c>
      <c r="Q308">
        <f>SEARCH("/",Table1[[#This Row],[category &amp; sub-category]])-1</f>
        <v>7</v>
      </c>
      <c r="R308" t="str">
        <f>LEFT(Table1[[#This Row],[category &amp; sub-category]],Table1[[#This Row],[1st set of text formula]])</f>
        <v>theater</v>
      </c>
      <c r="S308" t="str">
        <f>RIGHT(Table1[[#This Row],[category &amp; sub-category]],LEN(Table1[[#This Row],[category &amp; sub-category]])-SEARCH("/",Table1[[#This Row],[category &amp; sub-category]]))</f>
        <v>plays</v>
      </c>
      <c r="T308" s="10">
        <f>(((Table1[[#This Row],[launched_at]]/60)/60)/24)+DATE(1970,1,1)</f>
        <v>42930.208333333328</v>
      </c>
      <c r="U308" s="10">
        <f>(((Table1[[#This Row],[deadline]]/60)/60)/24)+DATE(1970,1,1)</f>
        <v>42933.208333333328</v>
      </c>
    </row>
    <row r="309" spans="1:2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Table1[[#This Row],[pledged]]/Table1[[#This Row],[goal]]</f>
        <v>1.3213677811550153</v>
      </c>
      <c r="P309" s="6">
        <f>IFERROR(Table1[[#This Row],[pledged]]/Table1[[#This Row],[backers_count]],"N/A")</f>
        <v>65.968133535660087</v>
      </c>
      <c r="Q309">
        <f>SEARCH("/",Table1[[#This Row],[category &amp; sub-category]])-1</f>
        <v>10</v>
      </c>
      <c r="R309" t="str">
        <f>LEFT(Table1[[#This Row],[category &amp; sub-category]],Table1[[#This Row],[1st set of text formula]])</f>
        <v>publishing</v>
      </c>
      <c r="S309" t="str">
        <f>RIGHT(Table1[[#This Row],[category &amp; sub-category]],LEN(Table1[[#This Row],[category &amp; sub-category]])-SEARCH("/",Table1[[#This Row],[category &amp; sub-category]]))</f>
        <v>fiction</v>
      </c>
      <c r="T309" s="10">
        <f>(((Table1[[#This Row],[launched_at]]/60)/60)/24)+DATE(1970,1,1)</f>
        <v>41066.208333333336</v>
      </c>
      <c r="U309" s="10">
        <f>(((Table1[[#This Row],[deadline]]/60)/60)/24)+DATE(1970,1,1)</f>
        <v>41086.208333333336</v>
      </c>
    </row>
    <row r="310" spans="1:2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Table1[[#This Row],[pledged]]/Table1[[#This Row],[goal]]</f>
        <v>0.74077834179357027</v>
      </c>
      <c r="P310" s="6">
        <f>IFERROR(Table1[[#This Row],[pledged]]/Table1[[#This Row],[backers_count]],"N/A")</f>
        <v>109.04109589041096</v>
      </c>
      <c r="Q310">
        <f>SEARCH("/",Table1[[#This Row],[category &amp; sub-category]])-1</f>
        <v>7</v>
      </c>
      <c r="R310" t="str">
        <f>LEFT(Table1[[#This Row],[category &amp; sub-category]],Table1[[#This Row],[1st set of text formula]])</f>
        <v>theater</v>
      </c>
      <c r="S310" t="str">
        <f>RIGHT(Table1[[#This Row],[category &amp; sub-category]],LEN(Table1[[#This Row],[category &amp; sub-category]])-SEARCH("/",Table1[[#This Row],[category &amp; sub-category]]))</f>
        <v>plays</v>
      </c>
      <c r="T310" s="10">
        <f>(((Table1[[#This Row],[launched_at]]/60)/60)/24)+DATE(1970,1,1)</f>
        <v>40651.208333333336</v>
      </c>
      <c r="U310" s="10">
        <f>(((Table1[[#This Row],[deadline]]/60)/60)/24)+DATE(1970,1,1)</f>
        <v>40652.208333333336</v>
      </c>
    </row>
    <row r="311" spans="1:2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Table1[[#This Row],[pledged]]/Table1[[#This Row],[goal]]</f>
        <v>0.75292682926829269</v>
      </c>
      <c r="P311" s="6">
        <f>IFERROR(Table1[[#This Row],[pledged]]/Table1[[#This Row],[backers_count]],"N/A")</f>
        <v>41.16</v>
      </c>
      <c r="Q311">
        <f>SEARCH("/",Table1[[#This Row],[category &amp; sub-category]])-1</f>
        <v>5</v>
      </c>
      <c r="R311" t="str">
        <f>LEFT(Table1[[#This Row],[category &amp; sub-category]],Table1[[#This Row],[1st set of text formula]])</f>
        <v>music</v>
      </c>
      <c r="S311" t="str">
        <f>RIGHT(Table1[[#This Row],[category &amp; sub-category]],LEN(Table1[[#This Row],[category &amp; sub-category]])-SEARCH("/",Table1[[#This Row],[category &amp; sub-category]]))</f>
        <v>indie rock</v>
      </c>
      <c r="T311" s="10">
        <f>(((Table1[[#This Row],[launched_at]]/60)/60)/24)+DATE(1970,1,1)</f>
        <v>40807.208333333336</v>
      </c>
      <c r="U311" s="10">
        <f>(((Table1[[#This Row],[deadline]]/60)/60)/24)+DATE(1970,1,1)</f>
        <v>40827.208333333336</v>
      </c>
    </row>
    <row r="312" spans="1:2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Table1[[#This Row],[pledged]]/Table1[[#This Row],[goal]]</f>
        <v>0.20333333333333334</v>
      </c>
      <c r="P312" s="6">
        <f>IFERROR(Table1[[#This Row],[pledged]]/Table1[[#This Row],[backers_count]],"N/A")</f>
        <v>99.125</v>
      </c>
      <c r="Q312">
        <f>SEARCH("/",Table1[[#This Row],[category &amp; sub-category]])-1</f>
        <v>5</v>
      </c>
      <c r="R312" t="str">
        <f>LEFT(Table1[[#This Row],[category &amp; sub-category]],Table1[[#This Row],[1st set of text formula]])</f>
        <v>games</v>
      </c>
      <c r="S312" t="str">
        <f>RIGHT(Table1[[#This Row],[category &amp; sub-category]],LEN(Table1[[#This Row],[category &amp; sub-category]])-SEARCH("/",Table1[[#This Row],[category &amp; sub-category]]))</f>
        <v>video games</v>
      </c>
      <c r="T312" s="10">
        <f>(((Table1[[#This Row],[launched_at]]/60)/60)/24)+DATE(1970,1,1)</f>
        <v>40277.208333333336</v>
      </c>
      <c r="U312" s="10">
        <f>(((Table1[[#This Row],[deadline]]/60)/60)/24)+DATE(1970,1,1)</f>
        <v>40293.208333333336</v>
      </c>
    </row>
    <row r="313" spans="1:2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Table1[[#This Row],[pledged]]/Table1[[#This Row],[goal]]</f>
        <v>2.0336507936507937</v>
      </c>
      <c r="P313" s="6">
        <f>IFERROR(Table1[[#This Row],[pledged]]/Table1[[#This Row],[backers_count]],"N/A")</f>
        <v>105.88429752066116</v>
      </c>
      <c r="Q313">
        <f>SEARCH("/",Table1[[#This Row],[category &amp; sub-category]])-1</f>
        <v>7</v>
      </c>
      <c r="R313" t="str">
        <f>LEFT(Table1[[#This Row],[category &amp; sub-category]],Table1[[#This Row],[1st set of text formula]])</f>
        <v>theater</v>
      </c>
      <c r="S313" t="str">
        <f>RIGHT(Table1[[#This Row],[category &amp; sub-category]],LEN(Table1[[#This Row],[category &amp; sub-category]])-SEARCH("/",Table1[[#This Row],[category &amp; sub-category]]))</f>
        <v>plays</v>
      </c>
      <c r="T313" s="10">
        <f>(((Table1[[#This Row],[launched_at]]/60)/60)/24)+DATE(1970,1,1)</f>
        <v>40590.25</v>
      </c>
      <c r="U313" s="10">
        <f>(((Table1[[#This Row],[deadline]]/60)/60)/24)+DATE(1970,1,1)</f>
        <v>40602.25</v>
      </c>
    </row>
    <row r="314" spans="1:2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Table1[[#This Row],[pledged]]/Table1[[#This Row],[goal]]</f>
        <v>3.1022842639593908</v>
      </c>
      <c r="P314" s="6">
        <f>IFERROR(Table1[[#This Row],[pledged]]/Table1[[#This Row],[backers_count]],"N/A")</f>
        <v>48.996525921966864</v>
      </c>
      <c r="Q314">
        <f>SEARCH("/",Table1[[#This Row],[category &amp; sub-category]])-1</f>
        <v>7</v>
      </c>
      <c r="R314" t="str">
        <f>LEFT(Table1[[#This Row],[category &amp; sub-category]],Table1[[#This Row],[1st set of text formula]])</f>
        <v>theater</v>
      </c>
      <c r="S314" t="str">
        <f>RIGHT(Table1[[#This Row],[category &amp; sub-category]],LEN(Table1[[#This Row],[category &amp; sub-category]])-SEARCH("/",Table1[[#This Row],[category &amp; sub-category]]))</f>
        <v>plays</v>
      </c>
      <c r="T314" s="10">
        <f>(((Table1[[#This Row],[launched_at]]/60)/60)/24)+DATE(1970,1,1)</f>
        <v>41572.208333333336</v>
      </c>
      <c r="U314" s="10">
        <f>(((Table1[[#This Row],[deadline]]/60)/60)/24)+DATE(1970,1,1)</f>
        <v>41579.208333333336</v>
      </c>
    </row>
    <row r="315" spans="1:2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Table1[[#This Row],[pledged]]/Table1[[#This Row],[goal]]</f>
        <v>3.9531818181818181</v>
      </c>
      <c r="P315" s="6">
        <f>IFERROR(Table1[[#This Row],[pledged]]/Table1[[#This Row],[backers_count]],"N/A")</f>
        <v>39</v>
      </c>
      <c r="Q315">
        <f>SEARCH("/",Table1[[#This Row],[category &amp; sub-category]])-1</f>
        <v>5</v>
      </c>
      <c r="R315" t="str">
        <f>LEFT(Table1[[#This Row],[category &amp; sub-category]],Table1[[#This Row],[1st set of text formula]])</f>
        <v>music</v>
      </c>
      <c r="S315" t="str">
        <f>RIGHT(Table1[[#This Row],[category &amp; sub-category]],LEN(Table1[[#This Row],[category &amp; sub-category]])-SEARCH("/",Table1[[#This Row],[category &amp; sub-category]]))</f>
        <v>rock</v>
      </c>
      <c r="T315" s="10">
        <f>(((Table1[[#This Row],[launched_at]]/60)/60)/24)+DATE(1970,1,1)</f>
        <v>40966.25</v>
      </c>
      <c r="U315" s="10">
        <f>(((Table1[[#This Row],[deadline]]/60)/60)/24)+DATE(1970,1,1)</f>
        <v>40968.25</v>
      </c>
    </row>
    <row r="316" spans="1:2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Table1[[#This Row],[pledged]]/Table1[[#This Row],[goal]]</f>
        <v>2.9471428571428571</v>
      </c>
      <c r="P316" s="6">
        <f>IFERROR(Table1[[#This Row],[pledged]]/Table1[[#This Row],[backers_count]],"N/A")</f>
        <v>31.022556390977442</v>
      </c>
      <c r="Q316">
        <f>SEARCH("/",Table1[[#This Row],[category &amp; sub-category]])-1</f>
        <v>12</v>
      </c>
      <c r="R316" t="str">
        <f>LEFT(Table1[[#This Row],[category &amp; sub-category]],Table1[[#This Row],[1st set of text formula]])</f>
        <v>film &amp; video</v>
      </c>
      <c r="S316" t="str">
        <f>RIGHT(Table1[[#This Row],[category &amp; sub-category]],LEN(Table1[[#This Row],[category &amp; sub-category]])-SEARCH("/",Table1[[#This Row],[category &amp; sub-category]]))</f>
        <v>documentary</v>
      </c>
      <c r="T316" s="10">
        <f>(((Table1[[#This Row],[launched_at]]/60)/60)/24)+DATE(1970,1,1)</f>
        <v>43536.208333333328</v>
      </c>
      <c r="U316" s="10">
        <f>(((Table1[[#This Row],[deadline]]/60)/60)/24)+DATE(1970,1,1)</f>
        <v>43541.208333333328</v>
      </c>
    </row>
    <row r="317" spans="1:21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Table1[[#This Row],[pledged]]/Table1[[#This Row],[goal]]</f>
        <v>0.33894736842105261</v>
      </c>
      <c r="P317" s="6">
        <f>IFERROR(Table1[[#This Row],[pledged]]/Table1[[#This Row],[backers_count]],"N/A")</f>
        <v>103.87096774193549</v>
      </c>
      <c r="Q317">
        <f>SEARCH("/",Table1[[#This Row],[category &amp; sub-category]])-1</f>
        <v>7</v>
      </c>
      <c r="R317" t="str">
        <f>LEFT(Table1[[#This Row],[category &amp; sub-category]],Table1[[#This Row],[1st set of text formula]])</f>
        <v>theater</v>
      </c>
      <c r="S317" t="str">
        <f>RIGHT(Table1[[#This Row],[category &amp; sub-category]],LEN(Table1[[#This Row],[category &amp; sub-category]])-SEARCH("/",Table1[[#This Row],[category &amp; sub-category]]))</f>
        <v>plays</v>
      </c>
      <c r="T317" s="10">
        <f>(((Table1[[#This Row],[launched_at]]/60)/60)/24)+DATE(1970,1,1)</f>
        <v>41783.208333333336</v>
      </c>
      <c r="U317" s="10">
        <f>(((Table1[[#This Row],[deadline]]/60)/60)/24)+DATE(1970,1,1)</f>
        <v>41812.208333333336</v>
      </c>
    </row>
    <row r="318" spans="1:2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Table1[[#This Row],[pledged]]/Table1[[#This Row],[goal]]</f>
        <v>0.66677083333333331</v>
      </c>
      <c r="P318" s="6">
        <f>IFERROR(Table1[[#This Row],[pledged]]/Table1[[#This Row],[backers_count]],"N/A")</f>
        <v>59.268518518518519</v>
      </c>
      <c r="Q318">
        <f>SEARCH("/",Table1[[#This Row],[category &amp; sub-category]])-1</f>
        <v>4</v>
      </c>
      <c r="R318" t="str">
        <f>LEFT(Table1[[#This Row],[category &amp; sub-category]],Table1[[#This Row],[1st set of text formula]])</f>
        <v>food</v>
      </c>
      <c r="S318" t="str">
        <f>RIGHT(Table1[[#This Row],[category &amp; sub-category]],LEN(Table1[[#This Row],[category &amp; sub-category]])-SEARCH("/",Table1[[#This Row],[category &amp; sub-category]]))</f>
        <v>food trucks</v>
      </c>
      <c r="T318" s="10">
        <f>(((Table1[[#This Row],[launched_at]]/60)/60)/24)+DATE(1970,1,1)</f>
        <v>43788.25</v>
      </c>
      <c r="U318" s="10">
        <f>(((Table1[[#This Row],[deadline]]/60)/60)/24)+DATE(1970,1,1)</f>
        <v>43789.25</v>
      </c>
    </row>
    <row r="319" spans="1:2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Table1[[#This Row],[pledged]]/Table1[[#This Row],[goal]]</f>
        <v>0.19227272727272726</v>
      </c>
      <c r="P319" s="6">
        <f>IFERROR(Table1[[#This Row],[pledged]]/Table1[[#This Row],[backers_count]],"N/A")</f>
        <v>42.3</v>
      </c>
      <c r="Q319">
        <f>SEARCH("/",Table1[[#This Row],[category &amp; sub-category]])-1</f>
        <v>7</v>
      </c>
      <c r="R319" t="str">
        <f>LEFT(Table1[[#This Row],[category &amp; sub-category]],Table1[[#This Row],[1st set of text formula]])</f>
        <v>theater</v>
      </c>
      <c r="S319" t="str">
        <f>RIGHT(Table1[[#This Row],[category &amp; sub-category]],LEN(Table1[[#This Row],[category &amp; sub-category]])-SEARCH("/",Table1[[#This Row],[category &amp; sub-category]]))</f>
        <v>plays</v>
      </c>
      <c r="T319" s="10">
        <f>(((Table1[[#This Row],[launched_at]]/60)/60)/24)+DATE(1970,1,1)</f>
        <v>42869.208333333328</v>
      </c>
      <c r="U319" s="10">
        <f>(((Table1[[#This Row],[deadline]]/60)/60)/24)+DATE(1970,1,1)</f>
        <v>42882.208333333328</v>
      </c>
    </row>
    <row r="320" spans="1:21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Table1[[#This Row],[pledged]]/Table1[[#This Row],[goal]]</f>
        <v>0.15842105263157893</v>
      </c>
      <c r="P320" s="6">
        <f>IFERROR(Table1[[#This Row],[pledged]]/Table1[[#This Row],[backers_count]],"N/A")</f>
        <v>53.117647058823529</v>
      </c>
      <c r="Q320">
        <f>SEARCH("/",Table1[[#This Row],[category &amp; sub-category]])-1</f>
        <v>5</v>
      </c>
      <c r="R320" t="str">
        <f>LEFT(Table1[[#This Row],[category &amp; sub-category]],Table1[[#This Row],[1st set of text formula]])</f>
        <v>music</v>
      </c>
      <c r="S320" t="str">
        <f>RIGHT(Table1[[#This Row],[category &amp; sub-category]],LEN(Table1[[#This Row],[category &amp; sub-category]])-SEARCH("/",Table1[[#This Row],[category &amp; sub-category]]))</f>
        <v>rock</v>
      </c>
      <c r="T320" s="10">
        <f>(((Table1[[#This Row],[launched_at]]/60)/60)/24)+DATE(1970,1,1)</f>
        <v>41684.25</v>
      </c>
      <c r="U320" s="10">
        <f>(((Table1[[#This Row],[deadline]]/60)/60)/24)+DATE(1970,1,1)</f>
        <v>41686.25</v>
      </c>
    </row>
    <row r="321" spans="1:2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Table1[[#This Row],[pledged]]/Table1[[#This Row],[goal]]</f>
        <v>0.38702380952380955</v>
      </c>
      <c r="P321" s="6">
        <f>IFERROR(Table1[[#This Row],[pledged]]/Table1[[#This Row],[backers_count]],"N/A")</f>
        <v>50.796875</v>
      </c>
      <c r="Q321">
        <f>SEARCH("/",Table1[[#This Row],[category &amp; sub-category]])-1</f>
        <v>10</v>
      </c>
      <c r="R321" t="str">
        <f>LEFT(Table1[[#This Row],[category &amp; sub-category]],Table1[[#This Row],[1st set of text formula]])</f>
        <v>technology</v>
      </c>
      <c r="S321" t="str">
        <f>RIGHT(Table1[[#This Row],[category &amp; sub-category]],LEN(Table1[[#This Row],[category &amp; sub-category]])-SEARCH("/",Table1[[#This Row],[category &amp; sub-category]]))</f>
        <v>web</v>
      </c>
      <c r="T321" s="10">
        <f>(((Table1[[#This Row],[launched_at]]/60)/60)/24)+DATE(1970,1,1)</f>
        <v>40402.208333333336</v>
      </c>
      <c r="U321" s="10">
        <f>(((Table1[[#This Row],[deadline]]/60)/60)/24)+DATE(1970,1,1)</f>
        <v>40426.208333333336</v>
      </c>
    </row>
    <row r="322" spans="1:2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Table1[[#This Row],[pledged]]/Table1[[#This Row],[goal]]</f>
        <v>9.5876777251184833E-2</v>
      </c>
      <c r="P322" s="6">
        <f>IFERROR(Table1[[#This Row],[pledged]]/Table1[[#This Row],[backers_count]],"N/A")</f>
        <v>101.15</v>
      </c>
      <c r="Q322">
        <f>SEARCH("/",Table1[[#This Row],[category &amp; sub-category]])-1</f>
        <v>10</v>
      </c>
      <c r="R322" t="str">
        <f>LEFT(Table1[[#This Row],[category &amp; sub-category]],Table1[[#This Row],[1st set of text formula]])</f>
        <v>publishing</v>
      </c>
      <c r="S322" t="str">
        <f>RIGHT(Table1[[#This Row],[category &amp; sub-category]],LEN(Table1[[#This Row],[category &amp; sub-category]])-SEARCH("/",Table1[[#This Row],[category &amp; sub-category]]))</f>
        <v>fiction</v>
      </c>
      <c r="T322" s="10">
        <f>(((Table1[[#This Row],[launched_at]]/60)/60)/24)+DATE(1970,1,1)</f>
        <v>40673.208333333336</v>
      </c>
      <c r="U322" s="10">
        <f>(((Table1[[#This Row],[deadline]]/60)/60)/24)+DATE(1970,1,1)</f>
        <v>40682.208333333336</v>
      </c>
    </row>
    <row r="323" spans="1:21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Table1[[#This Row],[pledged]]/Table1[[#This Row],[goal]]</f>
        <v>0.94144366197183094</v>
      </c>
      <c r="P323" s="6">
        <f>IFERROR(Table1[[#This Row],[pledged]]/Table1[[#This Row],[backers_count]],"N/A")</f>
        <v>65.000810372771468</v>
      </c>
      <c r="Q323">
        <f>SEARCH("/",Table1[[#This Row],[category &amp; sub-category]])-1</f>
        <v>12</v>
      </c>
      <c r="R323" t="str">
        <f>LEFT(Table1[[#This Row],[category &amp; sub-category]],Table1[[#This Row],[1st set of text formula]])</f>
        <v>film &amp; video</v>
      </c>
      <c r="S323" t="str">
        <f>RIGHT(Table1[[#This Row],[category &amp; sub-category]],LEN(Table1[[#This Row],[category &amp; sub-category]])-SEARCH("/",Table1[[#This Row],[category &amp; sub-category]]))</f>
        <v>shorts</v>
      </c>
      <c r="T323" s="10">
        <f>(((Table1[[#This Row],[launched_at]]/60)/60)/24)+DATE(1970,1,1)</f>
        <v>40634.208333333336</v>
      </c>
      <c r="U323" s="10">
        <f>(((Table1[[#This Row],[deadline]]/60)/60)/24)+DATE(1970,1,1)</f>
        <v>40642.208333333336</v>
      </c>
    </row>
    <row r="324" spans="1:21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Table1[[#This Row],[pledged]]/Table1[[#This Row],[goal]]</f>
        <v>1.6656234096692113</v>
      </c>
      <c r="P324" s="6">
        <f>IFERROR(Table1[[#This Row],[pledged]]/Table1[[#This Row],[backers_count]],"N/A")</f>
        <v>37.998645510835914</v>
      </c>
      <c r="Q324">
        <f>SEARCH("/",Table1[[#This Row],[category &amp; sub-category]])-1</f>
        <v>7</v>
      </c>
      <c r="R324" t="str">
        <f>LEFT(Table1[[#This Row],[category &amp; sub-category]],Table1[[#This Row],[1st set of text formula]])</f>
        <v>theater</v>
      </c>
      <c r="S324" t="str">
        <f>RIGHT(Table1[[#This Row],[category &amp; sub-category]],LEN(Table1[[#This Row],[category &amp; sub-category]])-SEARCH("/",Table1[[#This Row],[category &amp; sub-category]]))</f>
        <v>plays</v>
      </c>
      <c r="T324" s="10">
        <f>(((Table1[[#This Row],[launched_at]]/60)/60)/24)+DATE(1970,1,1)</f>
        <v>40507.25</v>
      </c>
      <c r="U324" s="10">
        <f>(((Table1[[#This Row],[deadline]]/60)/60)/24)+DATE(1970,1,1)</f>
        <v>40520.25</v>
      </c>
    </row>
    <row r="325" spans="1:2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Table1[[#This Row],[pledged]]/Table1[[#This Row],[goal]]</f>
        <v>0.24134831460674158</v>
      </c>
      <c r="P325" s="6">
        <f>IFERROR(Table1[[#This Row],[pledged]]/Table1[[#This Row],[backers_count]],"N/A")</f>
        <v>82.615384615384613</v>
      </c>
      <c r="Q325">
        <f>SEARCH("/",Table1[[#This Row],[category &amp; sub-category]])-1</f>
        <v>12</v>
      </c>
      <c r="R325" t="str">
        <f>LEFT(Table1[[#This Row],[category &amp; sub-category]],Table1[[#This Row],[1st set of text formula]])</f>
        <v>film &amp; video</v>
      </c>
      <c r="S325" t="str">
        <f>RIGHT(Table1[[#This Row],[category &amp; sub-category]],LEN(Table1[[#This Row],[category &amp; sub-category]])-SEARCH("/",Table1[[#This Row],[category &amp; sub-category]]))</f>
        <v>documentary</v>
      </c>
      <c r="T325" s="10">
        <f>(((Table1[[#This Row],[launched_at]]/60)/60)/24)+DATE(1970,1,1)</f>
        <v>41725.208333333336</v>
      </c>
      <c r="U325" s="10">
        <f>(((Table1[[#This Row],[deadline]]/60)/60)/24)+DATE(1970,1,1)</f>
        <v>41727.208333333336</v>
      </c>
    </row>
    <row r="326" spans="1:2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Table1[[#This Row],[pledged]]/Table1[[#This Row],[goal]]</f>
        <v>1.6405633802816901</v>
      </c>
      <c r="P326" s="6">
        <f>IFERROR(Table1[[#This Row],[pledged]]/Table1[[#This Row],[backers_count]],"N/A")</f>
        <v>37.941368078175898</v>
      </c>
      <c r="Q326">
        <f>SEARCH("/",Table1[[#This Row],[category &amp; sub-category]])-1</f>
        <v>7</v>
      </c>
      <c r="R326" t="str">
        <f>LEFT(Table1[[#This Row],[category &amp; sub-category]],Table1[[#This Row],[1st set of text formula]])</f>
        <v>theater</v>
      </c>
      <c r="S326" t="str">
        <f>RIGHT(Table1[[#This Row],[category &amp; sub-category]],LEN(Table1[[#This Row],[category &amp; sub-category]])-SEARCH("/",Table1[[#This Row],[category &amp; sub-category]]))</f>
        <v>plays</v>
      </c>
      <c r="T326" s="10">
        <f>(((Table1[[#This Row],[launched_at]]/60)/60)/24)+DATE(1970,1,1)</f>
        <v>42176.208333333328</v>
      </c>
      <c r="U326" s="10">
        <f>(((Table1[[#This Row],[deadline]]/60)/60)/24)+DATE(1970,1,1)</f>
        <v>42188.208333333328</v>
      </c>
    </row>
    <row r="327" spans="1:21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Table1[[#This Row],[pledged]]/Table1[[#This Row],[goal]]</f>
        <v>0.90723076923076929</v>
      </c>
      <c r="P327" s="6">
        <f>IFERROR(Table1[[#This Row],[pledged]]/Table1[[#This Row],[backers_count]],"N/A")</f>
        <v>80.780821917808225</v>
      </c>
      <c r="Q327">
        <f>SEARCH("/",Table1[[#This Row],[category &amp; sub-category]])-1</f>
        <v>7</v>
      </c>
      <c r="R327" t="str">
        <f>LEFT(Table1[[#This Row],[category &amp; sub-category]],Table1[[#This Row],[1st set of text formula]])</f>
        <v>theater</v>
      </c>
      <c r="S327" t="str">
        <f>RIGHT(Table1[[#This Row],[category &amp; sub-category]],LEN(Table1[[#This Row],[category &amp; sub-category]])-SEARCH("/",Table1[[#This Row],[category &amp; sub-category]]))</f>
        <v>plays</v>
      </c>
      <c r="T327" s="10">
        <f>(((Table1[[#This Row],[launched_at]]/60)/60)/24)+DATE(1970,1,1)</f>
        <v>43267.208333333328</v>
      </c>
      <c r="U327" s="10">
        <f>(((Table1[[#This Row],[deadline]]/60)/60)/24)+DATE(1970,1,1)</f>
        <v>43290.208333333328</v>
      </c>
    </row>
    <row r="328" spans="1:21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Table1[[#This Row],[pledged]]/Table1[[#This Row],[goal]]</f>
        <v>0.46194444444444444</v>
      </c>
      <c r="P328" s="6">
        <f>IFERROR(Table1[[#This Row],[pledged]]/Table1[[#This Row],[backers_count]],"N/A")</f>
        <v>25.984375</v>
      </c>
      <c r="Q328">
        <f>SEARCH("/",Table1[[#This Row],[category &amp; sub-category]])-1</f>
        <v>12</v>
      </c>
      <c r="R328" t="str">
        <f>LEFT(Table1[[#This Row],[category &amp; sub-category]],Table1[[#This Row],[1st set of text formula]])</f>
        <v>film &amp; video</v>
      </c>
      <c r="S328" t="str">
        <f>RIGHT(Table1[[#This Row],[category &amp; sub-category]],LEN(Table1[[#This Row],[category &amp; sub-category]])-SEARCH("/",Table1[[#This Row],[category &amp; sub-category]]))</f>
        <v>animation</v>
      </c>
      <c r="T328" s="10">
        <f>(((Table1[[#This Row],[launched_at]]/60)/60)/24)+DATE(1970,1,1)</f>
        <v>42364.25</v>
      </c>
      <c r="U328" s="10">
        <f>(((Table1[[#This Row],[deadline]]/60)/60)/24)+DATE(1970,1,1)</f>
        <v>42370.25</v>
      </c>
    </row>
    <row r="329" spans="1:2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Table1[[#This Row],[pledged]]/Table1[[#This Row],[goal]]</f>
        <v>0.38538461538461538</v>
      </c>
      <c r="P329" s="6">
        <f>IFERROR(Table1[[#This Row],[pledged]]/Table1[[#This Row],[backers_count]],"N/A")</f>
        <v>30.363636363636363</v>
      </c>
      <c r="Q329">
        <f>SEARCH("/",Table1[[#This Row],[category &amp; sub-category]])-1</f>
        <v>7</v>
      </c>
      <c r="R329" t="str">
        <f>LEFT(Table1[[#This Row],[category &amp; sub-category]],Table1[[#This Row],[1st set of text formula]])</f>
        <v>theater</v>
      </c>
      <c r="S329" t="str">
        <f>RIGHT(Table1[[#This Row],[category &amp; sub-category]],LEN(Table1[[#This Row],[category &amp; sub-category]])-SEARCH("/",Table1[[#This Row],[category &amp; sub-category]]))</f>
        <v>plays</v>
      </c>
      <c r="T329" s="10">
        <f>(((Table1[[#This Row],[launched_at]]/60)/60)/24)+DATE(1970,1,1)</f>
        <v>43705.208333333328</v>
      </c>
      <c r="U329" s="10">
        <f>(((Table1[[#This Row],[deadline]]/60)/60)/24)+DATE(1970,1,1)</f>
        <v>43709.208333333328</v>
      </c>
    </row>
    <row r="330" spans="1:21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Table1[[#This Row],[pledged]]/Table1[[#This Row],[goal]]</f>
        <v>1.3356231003039514</v>
      </c>
      <c r="P330" s="6">
        <f>IFERROR(Table1[[#This Row],[pledged]]/Table1[[#This Row],[backers_count]],"N/A")</f>
        <v>54.004916018025398</v>
      </c>
      <c r="Q330">
        <f>SEARCH("/",Table1[[#This Row],[category &amp; sub-category]])-1</f>
        <v>5</v>
      </c>
      <c r="R330" t="str">
        <f>LEFT(Table1[[#This Row],[category &amp; sub-category]],Table1[[#This Row],[1st set of text formula]])</f>
        <v>music</v>
      </c>
      <c r="S330" t="str">
        <f>RIGHT(Table1[[#This Row],[category &amp; sub-category]],LEN(Table1[[#This Row],[category &amp; sub-category]])-SEARCH("/",Table1[[#This Row],[category &amp; sub-category]]))</f>
        <v>rock</v>
      </c>
      <c r="T330" s="10">
        <f>(((Table1[[#This Row],[launched_at]]/60)/60)/24)+DATE(1970,1,1)</f>
        <v>43434.25</v>
      </c>
      <c r="U330" s="10">
        <f>(((Table1[[#This Row],[deadline]]/60)/60)/24)+DATE(1970,1,1)</f>
        <v>43445.25</v>
      </c>
    </row>
    <row r="331" spans="1:2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Table1[[#This Row],[pledged]]/Table1[[#This Row],[goal]]</f>
        <v>0.22896588486140726</v>
      </c>
      <c r="P331" s="6">
        <f>IFERROR(Table1[[#This Row],[pledged]]/Table1[[#This Row],[backers_count]],"N/A")</f>
        <v>101.78672985781991</v>
      </c>
      <c r="Q331">
        <f>SEARCH("/",Table1[[#This Row],[category &amp; sub-category]])-1</f>
        <v>5</v>
      </c>
      <c r="R331" t="str">
        <f>LEFT(Table1[[#This Row],[category &amp; sub-category]],Table1[[#This Row],[1st set of text formula]])</f>
        <v>games</v>
      </c>
      <c r="S331" t="str">
        <f>RIGHT(Table1[[#This Row],[category &amp; sub-category]],LEN(Table1[[#This Row],[category &amp; sub-category]])-SEARCH("/",Table1[[#This Row],[category &amp; sub-category]]))</f>
        <v>video games</v>
      </c>
      <c r="T331" s="10">
        <f>(((Table1[[#This Row],[launched_at]]/60)/60)/24)+DATE(1970,1,1)</f>
        <v>42716.25</v>
      </c>
      <c r="U331" s="10">
        <f>(((Table1[[#This Row],[deadline]]/60)/60)/24)+DATE(1970,1,1)</f>
        <v>42727.25</v>
      </c>
    </row>
    <row r="332" spans="1:21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Table1[[#This Row],[pledged]]/Table1[[#This Row],[goal]]</f>
        <v>1.8495548961424333</v>
      </c>
      <c r="P332" s="6">
        <f>IFERROR(Table1[[#This Row],[pledged]]/Table1[[#This Row],[backers_count]],"N/A")</f>
        <v>45.003610108303249</v>
      </c>
      <c r="Q332">
        <f>SEARCH("/",Table1[[#This Row],[category &amp; sub-category]])-1</f>
        <v>12</v>
      </c>
      <c r="R332" t="str">
        <f>LEFT(Table1[[#This Row],[category &amp; sub-category]],Table1[[#This Row],[1st set of text formula]])</f>
        <v>film &amp; video</v>
      </c>
      <c r="S332" t="str">
        <f>RIGHT(Table1[[#This Row],[category &amp; sub-category]],LEN(Table1[[#This Row],[category &amp; sub-category]])-SEARCH("/",Table1[[#This Row],[category &amp; sub-category]]))</f>
        <v>documentary</v>
      </c>
      <c r="T332" s="10">
        <f>(((Table1[[#This Row],[launched_at]]/60)/60)/24)+DATE(1970,1,1)</f>
        <v>43077.25</v>
      </c>
      <c r="U332" s="10">
        <f>(((Table1[[#This Row],[deadline]]/60)/60)/24)+DATE(1970,1,1)</f>
        <v>43078.25</v>
      </c>
    </row>
    <row r="333" spans="1:2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Table1[[#This Row],[pledged]]/Table1[[#This Row],[goal]]</f>
        <v>4.4372727272727275</v>
      </c>
      <c r="P333" s="6">
        <f>IFERROR(Table1[[#This Row],[pledged]]/Table1[[#This Row],[backers_count]],"N/A")</f>
        <v>77.068421052631578</v>
      </c>
      <c r="Q333">
        <f>SEARCH("/",Table1[[#This Row],[category &amp; sub-category]])-1</f>
        <v>4</v>
      </c>
      <c r="R333" t="str">
        <f>LEFT(Table1[[#This Row],[category &amp; sub-category]],Table1[[#This Row],[1st set of text formula]])</f>
        <v>food</v>
      </c>
      <c r="S333" t="str">
        <f>RIGHT(Table1[[#This Row],[category &amp; sub-category]],LEN(Table1[[#This Row],[category &amp; sub-category]])-SEARCH("/",Table1[[#This Row],[category &amp; sub-category]]))</f>
        <v>food trucks</v>
      </c>
      <c r="T333" s="10">
        <f>(((Table1[[#This Row],[launched_at]]/60)/60)/24)+DATE(1970,1,1)</f>
        <v>40896.25</v>
      </c>
      <c r="U333" s="10">
        <f>(((Table1[[#This Row],[deadline]]/60)/60)/24)+DATE(1970,1,1)</f>
        <v>40897.25</v>
      </c>
    </row>
    <row r="334" spans="1:21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Table1[[#This Row],[pledged]]/Table1[[#This Row],[goal]]</f>
        <v>1.999806763285024</v>
      </c>
      <c r="P334" s="6">
        <f>IFERROR(Table1[[#This Row],[pledged]]/Table1[[#This Row],[backers_count]],"N/A")</f>
        <v>88.076595744680844</v>
      </c>
      <c r="Q334">
        <f>SEARCH("/",Table1[[#This Row],[category &amp; sub-category]])-1</f>
        <v>10</v>
      </c>
      <c r="R334" t="str">
        <f>LEFT(Table1[[#This Row],[category &amp; sub-category]],Table1[[#This Row],[1st set of text formula]])</f>
        <v>technology</v>
      </c>
      <c r="S334" t="str">
        <f>RIGHT(Table1[[#This Row],[category &amp; sub-category]],LEN(Table1[[#This Row],[category &amp; sub-category]])-SEARCH("/",Table1[[#This Row],[category &amp; sub-category]]))</f>
        <v>wearables</v>
      </c>
      <c r="T334" s="10">
        <f>(((Table1[[#This Row],[launched_at]]/60)/60)/24)+DATE(1970,1,1)</f>
        <v>41361.208333333336</v>
      </c>
      <c r="U334" s="10">
        <f>(((Table1[[#This Row],[deadline]]/60)/60)/24)+DATE(1970,1,1)</f>
        <v>41362.208333333336</v>
      </c>
    </row>
    <row r="335" spans="1:2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Table1[[#This Row],[pledged]]/Table1[[#This Row],[goal]]</f>
        <v>1.2395833333333333</v>
      </c>
      <c r="P335" s="6">
        <f>IFERROR(Table1[[#This Row],[pledged]]/Table1[[#This Row],[backers_count]],"N/A")</f>
        <v>47.035573122529641</v>
      </c>
      <c r="Q335">
        <f>SEARCH("/",Table1[[#This Row],[category &amp; sub-category]])-1</f>
        <v>7</v>
      </c>
      <c r="R335" t="str">
        <f>LEFT(Table1[[#This Row],[category &amp; sub-category]],Table1[[#This Row],[1st set of text formula]])</f>
        <v>theater</v>
      </c>
      <c r="S335" t="str">
        <f>RIGHT(Table1[[#This Row],[category &amp; sub-category]],LEN(Table1[[#This Row],[category &amp; sub-category]])-SEARCH("/",Table1[[#This Row],[category &amp; sub-category]]))</f>
        <v>plays</v>
      </c>
      <c r="T335" s="10">
        <f>(((Table1[[#This Row],[launched_at]]/60)/60)/24)+DATE(1970,1,1)</f>
        <v>43424.25</v>
      </c>
      <c r="U335" s="10">
        <f>(((Table1[[#This Row],[deadline]]/60)/60)/24)+DATE(1970,1,1)</f>
        <v>43452.25</v>
      </c>
    </row>
    <row r="336" spans="1:2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Table1[[#This Row],[pledged]]/Table1[[#This Row],[goal]]</f>
        <v>1.8661329305135952</v>
      </c>
      <c r="P336" s="6">
        <f>IFERROR(Table1[[#This Row],[pledged]]/Table1[[#This Row],[backers_count]],"N/A")</f>
        <v>110.99550763701707</v>
      </c>
      <c r="Q336">
        <f>SEARCH("/",Table1[[#This Row],[category &amp; sub-category]])-1</f>
        <v>5</v>
      </c>
      <c r="R336" t="str">
        <f>LEFT(Table1[[#This Row],[category &amp; sub-category]],Table1[[#This Row],[1st set of text formula]])</f>
        <v>music</v>
      </c>
      <c r="S336" t="str">
        <f>RIGHT(Table1[[#This Row],[category &amp; sub-category]],LEN(Table1[[#This Row],[category &amp; sub-category]])-SEARCH("/",Table1[[#This Row],[category &amp; sub-category]]))</f>
        <v>rock</v>
      </c>
      <c r="T336" s="10">
        <f>(((Table1[[#This Row],[launched_at]]/60)/60)/24)+DATE(1970,1,1)</f>
        <v>43110.25</v>
      </c>
      <c r="U336" s="10">
        <f>(((Table1[[#This Row],[deadline]]/60)/60)/24)+DATE(1970,1,1)</f>
        <v>43117.25</v>
      </c>
    </row>
    <row r="337" spans="1:2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Table1[[#This Row],[pledged]]/Table1[[#This Row],[goal]]</f>
        <v>1.1428538550057536</v>
      </c>
      <c r="P337" s="6">
        <f>IFERROR(Table1[[#This Row],[pledged]]/Table1[[#This Row],[backers_count]],"N/A")</f>
        <v>87.003066141042481</v>
      </c>
      <c r="Q337">
        <f>SEARCH("/",Table1[[#This Row],[category &amp; sub-category]])-1</f>
        <v>5</v>
      </c>
      <c r="R337" t="str">
        <f>LEFT(Table1[[#This Row],[category &amp; sub-category]],Table1[[#This Row],[1st set of text formula]])</f>
        <v>music</v>
      </c>
      <c r="S337" t="str">
        <f>RIGHT(Table1[[#This Row],[category &amp; sub-category]],LEN(Table1[[#This Row],[category &amp; sub-category]])-SEARCH("/",Table1[[#This Row],[category &amp; sub-category]]))</f>
        <v>rock</v>
      </c>
      <c r="T337" s="10">
        <f>(((Table1[[#This Row],[launched_at]]/60)/60)/24)+DATE(1970,1,1)</f>
        <v>43784.25</v>
      </c>
      <c r="U337" s="10">
        <f>(((Table1[[#This Row],[deadline]]/60)/60)/24)+DATE(1970,1,1)</f>
        <v>43797.25</v>
      </c>
    </row>
    <row r="338" spans="1:2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Table1[[#This Row],[pledged]]/Table1[[#This Row],[goal]]</f>
        <v>0.97032531824611035</v>
      </c>
      <c r="P338" s="6">
        <f>IFERROR(Table1[[#This Row],[pledged]]/Table1[[#This Row],[backers_count]],"N/A")</f>
        <v>63.994402985074629</v>
      </c>
      <c r="Q338">
        <f>SEARCH("/",Table1[[#This Row],[category &amp; sub-category]])-1</f>
        <v>5</v>
      </c>
      <c r="R338" t="str">
        <f>LEFT(Table1[[#This Row],[category &amp; sub-category]],Table1[[#This Row],[1st set of text formula]])</f>
        <v>music</v>
      </c>
      <c r="S338" t="str">
        <f>RIGHT(Table1[[#This Row],[category &amp; sub-category]],LEN(Table1[[#This Row],[category &amp; sub-category]])-SEARCH("/",Table1[[#This Row],[category &amp; sub-category]]))</f>
        <v>rock</v>
      </c>
      <c r="T338" s="10">
        <f>(((Table1[[#This Row],[launched_at]]/60)/60)/24)+DATE(1970,1,1)</f>
        <v>40527.25</v>
      </c>
      <c r="U338" s="10">
        <f>(((Table1[[#This Row],[deadline]]/60)/60)/24)+DATE(1970,1,1)</f>
        <v>40528.25</v>
      </c>
    </row>
    <row r="339" spans="1:2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Table1[[#This Row],[pledged]]/Table1[[#This Row],[goal]]</f>
        <v>1.2281904761904763</v>
      </c>
      <c r="P339" s="6">
        <f>IFERROR(Table1[[#This Row],[pledged]]/Table1[[#This Row],[backers_count]],"N/A")</f>
        <v>105.9945205479452</v>
      </c>
      <c r="Q339">
        <f>SEARCH("/",Table1[[#This Row],[category &amp; sub-category]])-1</f>
        <v>7</v>
      </c>
      <c r="R339" t="str">
        <f>LEFT(Table1[[#This Row],[category &amp; sub-category]],Table1[[#This Row],[1st set of text formula]])</f>
        <v>theater</v>
      </c>
      <c r="S339" t="str">
        <f>RIGHT(Table1[[#This Row],[category &amp; sub-category]],LEN(Table1[[#This Row],[category &amp; sub-category]])-SEARCH("/",Table1[[#This Row],[category &amp; sub-category]]))</f>
        <v>plays</v>
      </c>
      <c r="T339" s="10">
        <f>(((Table1[[#This Row],[launched_at]]/60)/60)/24)+DATE(1970,1,1)</f>
        <v>43780.25</v>
      </c>
      <c r="U339" s="10">
        <f>(((Table1[[#This Row],[deadline]]/60)/60)/24)+DATE(1970,1,1)</f>
        <v>43781.25</v>
      </c>
    </row>
    <row r="340" spans="1:2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Table1[[#This Row],[pledged]]/Table1[[#This Row],[goal]]</f>
        <v>1.7914326647564469</v>
      </c>
      <c r="P340" s="6">
        <f>IFERROR(Table1[[#This Row],[pledged]]/Table1[[#This Row],[backers_count]],"N/A")</f>
        <v>73.989349112426041</v>
      </c>
      <c r="Q340">
        <f>SEARCH("/",Table1[[#This Row],[category &amp; sub-category]])-1</f>
        <v>7</v>
      </c>
      <c r="R340" t="str">
        <f>LEFT(Table1[[#This Row],[category &amp; sub-category]],Table1[[#This Row],[1st set of text formula]])</f>
        <v>theater</v>
      </c>
      <c r="S340" t="str">
        <f>RIGHT(Table1[[#This Row],[category &amp; sub-category]],LEN(Table1[[#This Row],[category &amp; sub-category]])-SEARCH("/",Table1[[#This Row],[category &amp; sub-category]]))</f>
        <v>plays</v>
      </c>
      <c r="T340" s="10">
        <f>(((Table1[[#This Row],[launched_at]]/60)/60)/24)+DATE(1970,1,1)</f>
        <v>40821.208333333336</v>
      </c>
      <c r="U340" s="10">
        <f>(((Table1[[#This Row],[deadline]]/60)/60)/24)+DATE(1970,1,1)</f>
        <v>40851.208333333336</v>
      </c>
    </row>
    <row r="341" spans="1:2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Table1[[#This Row],[pledged]]/Table1[[#This Row],[goal]]</f>
        <v>0.79951577402787966</v>
      </c>
      <c r="P341" s="6">
        <f>IFERROR(Table1[[#This Row],[pledged]]/Table1[[#This Row],[backers_count]],"N/A")</f>
        <v>84.02004626060139</v>
      </c>
      <c r="Q341">
        <f>SEARCH("/",Table1[[#This Row],[category &amp; sub-category]])-1</f>
        <v>7</v>
      </c>
      <c r="R341" t="str">
        <f>LEFT(Table1[[#This Row],[category &amp; sub-category]],Table1[[#This Row],[1st set of text formula]])</f>
        <v>theater</v>
      </c>
      <c r="S341" t="str">
        <f>RIGHT(Table1[[#This Row],[category &amp; sub-category]],LEN(Table1[[#This Row],[category &amp; sub-category]])-SEARCH("/",Table1[[#This Row],[category &amp; sub-category]]))</f>
        <v>plays</v>
      </c>
      <c r="T341" s="10">
        <f>(((Table1[[#This Row],[launched_at]]/60)/60)/24)+DATE(1970,1,1)</f>
        <v>42949.208333333328</v>
      </c>
      <c r="U341" s="10">
        <f>(((Table1[[#This Row],[deadline]]/60)/60)/24)+DATE(1970,1,1)</f>
        <v>42963.208333333328</v>
      </c>
    </row>
    <row r="342" spans="1:2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Table1[[#This Row],[pledged]]/Table1[[#This Row],[goal]]</f>
        <v>0.94242587601078165</v>
      </c>
      <c r="P342" s="6">
        <f>IFERROR(Table1[[#This Row],[pledged]]/Table1[[#This Row],[backers_count]],"N/A")</f>
        <v>88.966921119592882</v>
      </c>
      <c r="Q342">
        <f>SEARCH("/",Table1[[#This Row],[category &amp; sub-category]])-1</f>
        <v>11</v>
      </c>
      <c r="R342" t="str">
        <f>LEFT(Table1[[#This Row],[category &amp; sub-category]],Table1[[#This Row],[1st set of text formula]])</f>
        <v>photography</v>
      </c>
      <c r="S342" t="str">
        <f>RIGHT(Table1[[#This Row],[category &amp; sub-category]],LEN(Table1[[#This Row],[category &amp; sub-category]])-SEARCH("/",Table1[[#This Row],[category &amp; sub-category]]))</f>
        <v>photography books</v>
      </c>
      <c r="T342" s="10">
        <f>(((Table1[[#This Row],[launched_at]]/60)/60)/24)+DATE(1970,1,1)</f>
        <v>40889.25</v>
      </c>
      <c r="U342" s="10">
        <f>(((Table1[[#This Row],[deadline]]/60)/60)/24)+DATE(1970,1,1)</f>
        <v>40890.25</v>
      </c>
    </row>
    <row r="343" spans="1:2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Table1[[#This Row],[pledged]]/Table1[[#This Row],[goal]]</f>
        <v>0.84669291338582675</v>
      </c>
      <c r="P343" s="6">
        <f>IFERROR(Table1[[#This Row],[pledged]]/Table1[[#This Row],[backers_count]],"N/A")</f>
        <v>76.990453460620529</v>
      </c>
      <c r="Q343">
        <f>SEARCH("/",Table1[[#This Row],[category &amp; sub-category]])-1</f>
        <v>5</v>
      </c>
      <c r="R343" t="str">
        <f>LEFT(Table1[[#This Row],[category &amp; sub-category]],Table1[[#This Row],[1st set of text formula]])</f>
        <v>music</v>
      </c>
      <c r="S343" t="str">
        <f>RIGHT(Table1[[#This Row],[category &amp; sub-category]],LEN(Table1[[#This Row],[category &amp; sub-category]])-SEARCH("/",Table1[[#This Row],[category &amp; sub-category]]))</f>
        <v>indie rock</v>
      </c>
      <c r="T343" s="10">
        <f>(((Table1[[#This Row],[launched_at]]/60)/60)/24)+DATE(1970,1,1)</f>
        <v>42244.208333333328</v>
      </c>
      <c r="U343" s="10">
        <f>(((Table1[[#This Row],[deadline]]/60)/60)/24)+DATE(1970,1,1)</f>
        <v>42251.208333333328</v>
      </c>
    </row>
    <row r="344" spans="1:2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Table1[[#This Row],[pledged]]/Table1[[#This Row],[goal]]</f>
        <v>0.66521920668058454</v>
      </c>
      <c r="P344" s="6">
        <f>IFERROR(Table1[[#This Row],[pledged]]/Table1[[#This Row],[backers_count]],"N/A")</f>
        <v>97.146341463414629</v>
      </c>
      <c r="Q344">
        <f>SEARCH("/",Table1[[#This Row],[category &amp; sub-category]])-1</f>
        <v>7</v>
      </c>
      <c r="R344" t="str">
        <f>LEFT(Table1[[#This Row],[category &amp; sub-category]],Table1[[#This Row],[1st set of text formula]])</f>
        <v>theater</v>
      </c>
      <c r="S344" t="str">
        <f>RIGHT(Table1[[#This Row],[category &amp; sub-category]],LEN(Table1[[#This Row],[category &amp; sub-category]])-SEARCH("/",Table1[[#This Row],[category &amp; sub-category]]))</f>
        <v>plays</v>
      </c>
      <c r="T344" s="10">
        <f>(((Table1[[#This Row],[launched_at]]/60)/60)/24)+DATE(1970,1,1)</f>
        <v>41475.208333333336</v>
      </c>
      <c r="U344" s="10">
        <f>(((Table1[[#This Row],[deadline]]/60)/60)/24)+DATE(1970,1,1)</f>
        <v>41487.208333333336</v>
      </c>
    </row>
    <row r="345" spans="1:2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Table1[[#This Row],[pledged]]/Table1[[#This Row],[goal]]</f>
        <v>0.53922222222222227</v>
      </c>
      <c r="P345" s="6">
        <f>IFERROR(Table1[[#This Row],[pledged]]/Table1[[#This Row],[backers_count]],"N/A")</f>
        <v>33.013605442176868</v>
      </c>
      <c r="Q345">
        <f>SEARCH("/",Table1[[#This Row],[category &amp; sub-category]])-1</f>
        <v>7</v>
      </c>
      <c r="R345" t="str">
        <f>LEFT(Table1[[#This Row],[category &amp; sub-category]],Table1[[#This Row],[1st set of text formula]])</f>
        <v>theater</v>
      </c>
      <c r="S345" t="str">
        <f>RIGHT(Table1[[#This Row],[category &amp; sub-category]],LEN(Table1[[#This Row],[category &amp; sub-category]])-SEARCH("/",Table1[[#This Row],[category &amp; sub-category]]))</f>
        <v>plays</v>
      </c>
      <c r="T345" s="10">
        <f>(((Table1[[#This Row],[launched_at]]/60)/60)/24)+DATE(1970,1,1)</f>
        <v>41597.25</v>
      </c>
      <c r="U345" s="10">
        <f>(((Table1[[#This Row],[deadline]]/60)/60)/24)+DATE(1970,1,1)</f>
        <v>41650.25</v>
      </c>
    </row>
    <row r="346" spans="1:2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Table1[[#This Row],[pledged]]/Table1[[#This Row],[goal]]</f>
        <v>0.41983299595141699</v>
      </c>
      <c r="P346" s="6">
        <f>IFERROR(Table1[[#This Row],[pledged]]/Table1[[#This Row],[backers_count]],"N/A")</f>
        <v>99.950602409638549</v>
      </c>
      <c r="Q346">
        <f>SEARCH("/",Table1[[#This Row],[category &amp; sub-category]])-1</f>
        <v>5</v>
      </c>
      <c r="R346" t="str">
        <f>LEFT(Table1[[#This Row],[category &amp; sub-category]],Table1[[#This Row],[1st set of text formula]])</f>
        <v>games</v>
      </c>
      <c r="S346" t="str">
        <f>RIGHT(Table1[[#This Row],[category &amp; sub-category]],LEN(Table1[[#This Row],[category &amp; sub-category]])-SEARCH("/",Table1[[#This Row],[category &amp; sub-category]]))</f>
        <v>video games</v>
      </c>
      <c r="T346" s="10">
        <f>(((Table1[[#This Row],[launched_at]]/60)/60)/24)+DATE(1970,1,1)</f>
        <v>43122.25</v>
      </c>
      <c r="U346" s="10">
        <f>(((Table1[[#This Row],[deadline]]/60)/60)/24)+DATE(1970,1,1)</f>
        <v>43162.25</v>
      </c>
    </row>
    <row r="347" spans="1:2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Table1[[#This Row],[pledged]]/Table1[[#This Row],[goal]]</f>
        <v>0.14694796954314721</v>
      </c>
      <c r="P347" s="6">
        <f>IFERROR(Table1[[#This Row],[pledged]]/Table1[[#This Row],[backers_count]],"N/A")</f>
        <v>69.966767371601208</v>
      </c>
      <c r="Q347">
        <f>SEARCH("/",Table1[[#This Row],[category &amp; sub-category]])-1</f>
        <v>12</v>
      </c>
      <c r="R347" t="str">
        <f>LEFT(Table1[[#This Row],[category &amp; sub-category]],Table1[[#This Row],[1st set of text formula]])</f>
        <v>film &amp; video</v>
      </c>
      <c r="S347" t="str">
        <f>RIGHT(Table1[[#This Row],[category &amp; sub-category]],LEN(Table1[[#This Row],[category &amp; sub-category]])-SEARCH("/",Table1[[#This Row],[category &amp; sub-category]]))</f>
        <v>drama</v>
      </c>
      <c r="T347" s="10">
        <f>(((Table1[[#This Row],[launched_at]]/60)/60)/24)+DATE(1970,1,1)</f>
        <v>42194.208333333328</v>
      </c>
      <c r="U347" s="10">
        <f>(((Table1[[#This Row],[deadline]]/60)/60)/24)+DATE(1970,1,1)</f>
        <v>42195.208333333328</v>
      </c>
    </row>
    <row r="348" spans="1:2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Table1[[#This Row],[pledged]]/Table1[[#This Row],[goal]]</f>
        <v>0.34475</v>
      </c>
      <c r="P348" s="6">
        <f>IFERROR(Table1[[#This Row],[pledged]]/Table1[[#This Row],[backers_count]],"N/A")</f>
        <v>110.32</v>
      </c>
      <c r="Q348">
        <f>SEARCH("/",Table1[[#This Row],[category &amp; sub-category]])-1</f>
        <v>5</v>
      </c>
      <c r="R348" t="str">
        <f>LEFT(Table1[[#This Row],[category &amp; sub-category]],Table1[[#This Row],[1st set of text formula]])</f>
        <v>music</v>
      </c>
      <c r="S348" t="str">
        <f>RIGHT(Table1[[#This Row],[category &amp; sub-category]],LEN(Table1[[#This Row],[category &amp; sub-category]])-SEARCH("/",Table1[[#This Row],[category &amp; sub-category]]))</f>
        <v>indie rock</v>
      </c>
      <c r="T348" s="10">
        <f>(((Table1[[#This Row],[launched_at]]/60)/60)/24)+DATE(1970,1,1)</f>
        <v>42971.208333333328</v>
      </c>
      <c r="U348" s="10">
        <f>(((Table1[[#This Row],[deadline]]/60)/60)/24)+DATE(1970,1,1)</f>
        <v>43026.208333333328</v>
      </c>
    </row>
    <row r="349" spans="1:2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Table1[[#This Row],[pledged]]/Table1[[#This Row],[goal]]</f>
        <v>14.007777777777777</v>
      </c>
      <c r="P349" s="6">
        <f>IFERROR(Table1[[#This Row],[pledged]]/Table1[[#This Row],[backers_count]],"N/A")</f>
        <v>66.005235602094245</v>
      </c>
      <c r="Q349">
        <f>SEARCH("/",Table1[[#This Row],[category &amp; sub-category]])-1</f>
        <v>10</v>
      </c>
      <c r="R349" t="str">
        <f>LEFT(Table1[[#This Row],[category &amp; sub-category]],Table1[[#This Row],[1st set of text formula]])</f>
        <v>technology</v>
      </c>
      <c r="S349" t="str">
        <f>RIGHT(Table1[[#This Row],[category &amp; sub-category]],LEN(Table1[[#This Row],[category &amp; sub-category]])-SEARCH("/",Table1[[#This Row],[category &amp; sub-category]]))</f>
        <v>web</v>
      </c>
      <c r="T349" s="10">
        <f>(((Table1[[#This Row],[launched_at]]/60)/60)/24)+DATE(1970,1,1)</f>
        <v>42046.25</v>
      </c>
      <c r="U349" s="10">
        <f>(((Table1[[#This Row],[deadline]]/60)/60)/24)+DATE(1970,1,1)</f>
        <v>42070.25</v>
      </c>
    </row>
    <row r="350" spans="1:2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Table1[[#This Row],[pledged]]/Table1[[#This Row],[goal]]</f>
        <v>0.71770351758793971</v>
      </c>
      <c r="P350" s="6">
        <f>IFERROR(Table1[[#This Row],[pledged]]/Table1[[#This Row],[backers_count]],"N/A")</f>
        <v>41.005742176284812</v>
      </c>
      <c r="Q350">
        <f>SEARCH("/",Table1[[#This Row],[category &amp; sub-category]])-1</f>
        <v>4</v>
      </c>
      <c r="R350" t="str">
        <f>LEFT(Table1[[#This Row],[category &amp; sub-category]],Table1[[#This Row],[1st set of text formula]])</f>
        <v>food</v>
      </c>
      <c r="S350" t="str">
        <f>RIGHT(Table1[[#This Row],[category &amp; sub-category]],LEN(Table1[[#This Row],[category &amp; sub-category]])-SEARCH("/",Table1[[#This Row],[category &amp; sub-category]]))</f>
        <v>food trucks</v>
      </c>
      <c r="T350" s="10">
        <f>(((Table1[[#This Row],[launched_at]]/60)/60)/24)+DATE(1970,1,1)</f>
        <v>42782.25</v>
      </c>
      <c r="U350" s="10">
        <f>(((Table1[[#This Row],[deadline]]/60)/60)/24)+DATE(1970,1,1)</f>
        <v>42795.25</v>
      </c>
    </row>
    <row r="351" spans="1:2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Table1[[#This Row],[pledged]]/Table1[[#This Row],[goal]]</f>
        <v>0.53074115044247783</v>
      </c>
      <c r="P351" s="6">
        <f>IFERROR(Table1[[#This Row],[pledged]]/Table1[[#This Row],[backers_count]],"N/A")</f>
        <v>103.96316359696641</v>
      </c>
      <c r="Q351">
        <f>SEARCH("/",Table1[[#This Row],[category &amp; sub-category]])-1</f>
        <v>7</v>
      </c>
      <c r="R351" t="str">
        <f>LEFT(Table1[[#This Row],[category &amp; sub-category]],Table1[[#This Row],[1st set of text formula]])</f>
        <v>theater</v>
      </c>
      <c r="S351" t="str">
        <f>RIGHT(Table1[[#This Row],[category &amp; sub-category]],LEN(Table1[[#This Row],[category &amp; sub-category]])-SEARCH("/",Table1[[#This Row],[category &amp; sub-category]]))</f>
        <v>plays</v>
      </c>
      <c r="T351" s="10">
        <f>(((Table1[[#This Row],[launched_at]]/60)/60)/24)+DATE(1970,1,1)</f>
        <v>42930.208333333328</v>
      </c>
      <c r="U351" s="10">
        <f>(((Table1[[#This Row],[deadline]]/60)/60)/24)+DATE(1970,1,1)</f>
        <v>42960.208333333328</v>
      </c>
    </row>
    <row r="352" spans="1:2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Table1[[#This Row],[pledged]]/Table1[[#This Row],[goal]]</f>
        <v>0.05</v>
      </c>
      <c r="P352" s="6">
        <f>IFERROR(Table1[[#This Row],[pledged]]/Table1[[#This Row],[backers_count]],"N/A")</f>
        <v>5</v>
      </c>
      <c r="Q352">
        <f>SEARCH("/",Table1[[#This Row],[category &amp; sub-category]])-1</f>
        <v>5</v>
      </c>
      <c r="R352" t="str">
        <f>LEFT(Table1[[#This Row],[category &amp; sub-category]],Table1[[#This Row],[1st set of text formula]])</f>
        <v>music</v>
      </c>
      <c r="S352" t="str">
        <f>RIGHT(Table1[[#This Row],[category &amp; sub-category]],LEN(Table1[[#This Row],[category &amp; sub-category]])-SEARCH("/",Table1[[#This Row],[category &amp; sub-category]]))</f>
        <v>jazz</v>
      </c>
      <c r="T352" s="10">
        <f>(((Table1[[#This Row],[launched_at]]/60)/60)/24)+DATE(1970,1,1)</f>
        <v>42144.208333333328</v>
      </c>
      <c r="U352" s="10">
        <f>(((Table1[[#This Row],[deadline]]/60)/60)/24)+DATE(1970,1,1)</f>
        <v>42162.208333333328</v>
      </c>
    </row>
    <row r="353" spans="1:2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Table1[[#This Row],[pledged]]/Table1[[#This Row],[goal]]</f>
        <v>1.2770715249662619</v>
      </c>
      <c r="P353" s="6">
        <f>IFERROR(Table1[[#This Row],[pledged]]/Table1[[#This Row],[backers_count]],"N/A")</f>
        <v>47.009935419771487</v>
      </c>
      <c r="Q353">
        <f>SEARCH("/",Table1[[#This Row],[category &amp; sub-category]])-1</f>
        <v>5</v>
      </c>
      <c r="R353" t="str">
        <f>LEFT(Table1[[#This Row],[category &amp; sub-category]],Table1[[#This Row],[1st set of text formula]])</f>
        <v>music</v>
      </c>
      <c r="S353" t="str">
        <f>RIGHT(Table1[[#This Row],[category &amp; sub-category]],LEN(Table1[[#This Row],[category &amp; sub-category]])-SEARCH("/",Table1[[#This Row],[category &amp; sub-category]]))</f>
        <v>rock</v>
      </c>
      <c r="T353" s="10">
        <f>(((Table1[[#This Row],[launched_at]]/60)/60)/24)+DATE(1970,1,1)</f>
        <v>42240.208333333328</v>
      </c>
      <c r="U353" s="10">
        <f>(((Table1[[#This Row],[deadline]]/60)/60)/24)+DATE(1970,1,1)</f>
        <v>42254.208333333328</v>
      </c>
    </row>
    <row r="354" spans="1:2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Table1[[#This Row],[pledged]]/Table1[[#This Row],[goal]]</f>
        <v>0.34892857142857142</v>
      </c>
      <c r="P354" s="6">
        <f>IFERROR(Table1[[#This Row],[pledged]]/Table1[[#This Row],[backers_count]],"N/A")</f>
        <v>29.606060606060606</v>
      </c>
      <c r="Q354">
        <f>SEARCH("/",Table1[[#This Row],[category &amp; sub-category]])-1</f>
        <v>7</v>
      </c>
      <c r="R354" t="str">
        <f>LEFT(Table1[[#This Row],[category &amp; sub-category]],Table1[[#This Row],[1st set of text formula]])</f>
        <v>theater</v>
      </c>
      <c r="S354" t="str">
        <f>RIGHT(Table1[[#This Row],[category &amp; sub-category]],LEN(Table1[[#This Row],[category &amp; sub-category]])-SEARCH("/",Table1[[#This Row],[category &amp; sub-category]]))</f>
        <v>plays</v>
      </c>
      <c r="T354" s="10">
        <f>(((Table1[[#This Row],[launched_at]]/60)/60)/24)+DATE(1970,1,1)</f>
        <v>42315.25</v>
      </c>
      <c r="U354" s="10">
        <f>(((Table1[[#This Row],[deadline]]/60)/60)/24)+DATE(1970,1,1)</f>
        <v>42323.25</v>
      </c>
    </row>
    <row r="355" spans="1:2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Table1[[#This Row],[pledged]]/Table1[[#This Row],[goal]]</f>
        <v>4.105982142857143</v>
      </c>
      <c r="P355" s="6">
        <f>IFERROR(Table1[[#This Row],[pledged]]/Table1[[#This Row],[backers_count]],"N/A")</f>
        <v>81.010569583088667</v>
      </c>
      <c r="Q355">
        <f>SEARCH("/",Table1[[#This Row],[category &amp; sub-category]])-1</f>
        <v>7</v>
      </c>
      <c r="R355" t="str">
        <f>LEFT(Table1[[#This Row],[category &amp; sub-category]],Table1[[#This Row],[1st set of text formula]])</f>
        <v>theater</v>
      </c>
      <c r="S355" t="str">
        <f>RIGHT(Table1[[#This Row],[category &amp; sub-category]],LEN(Table1[[#This Row],[category &amp; sub-category]])-SEARCH("/",Table1[[#This Row],[category &amp; sub-category]]))</f>
        <v>plays</v>
      </c>
      <c r="T355" s="10">
        <f>(((Table1[[#This Row],[launched_at]]/60)/60)/24)+DATE(1970,1,1)</f>
        <v>43651.208333333328</v>
      </c>
      <c r="U355" s="10">
        <f>(((Table1[[#This Row],[deadline]]/60)/60)/24)+DATE(1970,1,1)</f>
        <v>43652.208333333328</v>
      </c>
    </row>
    <row r="356" spans="1:2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Table1[[#This Row],[pledged]]/Table1[[#This Row],[goal]]</f>
        <v>1.2373770491803278</v>
      </c>
      <c r="P356" s="6">
        <f>IFERROR(Table1[[#This Row],[pledged]]/Table1[[#This Row],[backers_count]],"N/A")</f>
        <v>94.35</v>
      </c>
      <c r="Q356">
        <f>SEARCH("/",Table1[[#This Row],[category &amp; sub-category]])-1</f>
        <v>12</v>
      </c>
      <c r="R356" t="str">
        <f>LEFT(Table1[[#This Row],[category &amp; sub-category]],Table1[[#This Row],[1st set of text formula]])</f>
        <v>film &amp; video</v>
      </c>
      <c r="S356" t="str">
        <f>RIGHT(Table1[[#This Row],[category &amp; sub-category]],LEN(Table1[[#This Row],[category &amp; sub-category]])-SEARCH("/",Table1[[#This Row],[category &amp; sub-category]]))</f>
        <v>documentary</v>
      </c>
      <c r="T356" s="10">
        <f>(((Table1[[#This Row],[launched_at]]/60)/60)/24)+DATE(1970,1,1)</f>
        <v>41520.208333333336</v>
      </c>
      <c r="U356" s="10">
        <f>(((Table1[[#This Row],[deadline]]/60)/60)/24)+DATE(1970,1,1)</f>
        <v>41527.208333333336</v>
      </c>
    </row>
    <row r="357" spans="1:2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Table1[[#This Row],[pledged]]/Table1[[#This Row],[goal]]</f>
        <v>0.58973684210526311</v>
      </c>
      <c r="P357" s="6">
        <f>IFERROR(Table1[[#This Row],[pledged]]/Table1[[#This Row],[backers_count]],"N/A")</f>
        <v>26.058139534883722</v>
      </c>
      <c r="Q357">
        <f>SEARCH("/",Table1[[#This Row],[category &amp; sub-category]])-1</f>
        <v>10</v>
      </c>
      <c r="R357" t="str">
        <f>LEFT(Table1[[#This Row],[category &amp; sub-category]],Table1[[#This Row],[1st set of text formula]])</f>
        <v>technology</v>
      </c>
      <c r="S357" t="str">
        <f>RIGHT(Table1[[#This Row],[category &amp; sub-category]],LEN(Table1[[#This Row],[category &amp; sub-category]])-SEARCH("/",Table1[[#This Row],[category &amp; sub-category]]))</f>
        <v>wearables</v>
      </c>
      <c r="T357" s="10">
        <f>(((Table1[[#This Row],[launched_at]]/60)/60)/24)+DATE(1970,1,1)</f>
        <v>42757.25</v>
      </c>
      <c r="U357" s="10">
        <f>(((Table1[[#This Row],[deadline]]/60)/60)/24)+DATE(1970,1,1)</f>
        <v>42797.25</v>
      </c>
    </row>
    <row r="358" spans="1:2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Table1[[#This Row],[pledged]]/Table1[[#This Row],[goal]]</f>
        <v>0.36892473118279567</v>
      </c>
      <c r="P358" s="6">
        <f>IFERROR(Table1[[#This Row],[pledged]]/Table1[[#This Row],[backers_count]],"N/A")</f>
        <v>85.775000000000006</v>
      </c>
      <c r="Q358">
        <f>SEARCH("/",Table1[[#This Row],[category &amp; sub-category]])-1</f>
        <v>7</v>
      </c>
      <c r="R358" t="str">
        <f>LEFT(Table1[[#This Row],[category &amp; sub-category]],Table1[[#This Row],[1st set of text formula]])</f>
        <v>theater</v>
      </c>
      <c r="S358" t="str">
        <f>RIGHT(Table1[[#This Row],[category &amp; sub-category]],LEN(Table1[[#This Row],[category &amp; sub-category]])-SEARCH("/",Table1[[#This Row],[category &amp; sub-category]]))</f>
        <v>plays</v>
      </c>
      <c r="T358" s="10">
        <f>(((Table1[[#This Row],[launched_at]]/60)/60)/24)+DATE(1970,1,1)</f>
        <v>40922.25</v>
      </c>
      <c r="U358" s="10">
        <f>(((Table1[[#This Row],[deadline]]/60)/60)/24)+DATE(1970,1,1)</f>
        <v>40931.25</v>
      </c>
    </row>
    <row r="359" spans="1:2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Table1[[#This Row],[pledged]]/Table1[[#This Row],[goal]]</f>
        <v>1.8491304347826087</v>
      </c>
      <c r="P359" s="6">
        <f>IFERROR(Table1[[#This Row],[pledged]]/Table1[[#This Row],[backers_count]],"N/A")</f>
        <v>103.73170731707317</v>
      </c>
      <c r="Q359">
        <f>SEARCH("/",Table1[[#This Row],[category &amp; sub-category]])-1</f>
        <v>5</v>
      </c>
      <c r="R359" t="str">
        <f>LEFT(Table1[[#This Row],[category &amp; sub-category]],Table1[[#This Row],[1st set of text formula]])</f>
        <v>games</v>
      </c>
      <c r="S359" t="str">
        <f>RIGHT(Table1[[#This Row],[category &amp; sub-category]],LEN(Table1[[#This Row],[category &amp; sub-category]])-SEARCH("/",Table1[[#This Row],[category &amp; sub-category]]))</f>
        <v>video games</v>
      </c>
      <c r="T359" s="10">
        <f>(((Table1[[#This Row],[launched_at]]/60)/60)/24)+DATE(1970,1,1)</f>
        <v>42250.208333333328</v>
      </c>
      <c r="U359" s="10">
        <f>(((Table1[[#This Row],[deadline]]/60)/60)/24)+DATE(1970,1,1)</f>
        <v>42275.208333333328</v>
      </c>
    </row>
    <row r="360" spans="1:2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Table1[[#This Row],[pledged]]/Table1[[#This Row],[goal]]</f>
        <v>0.11814432989690722</v>
      </c>
      <c r="P360" s="6">
        <f>IFERROR(Table1[[#This Row],[pledged]]/Table1[[#This Row],[backers_count]],"N/A")</f>
        <v>49.826086956521742</v>
      </c>
      <c r="Q360">
        <f>SEARCH("/",Table1[[#This Row],[category &amp; sub-category]])-1</f>
        <v>11</v>
      </c>
      <c r="R360" t="str">
        <f>LEFT(Table1[[#This Row],[category &amp; sub-category]],Table1[[#This Row],[1st set of text formula]])</f>
        <v>photography</v>
      </c>
      <c r="S360" t="str">
        <f>RIGHT(Table1[[#This Row],[category &amp; sub-category]],LEN(Table1[[#This Row],[category &amp; sub-category]])-SEARCH("/",Table1[[#This Row],[category &amp; sub-category]]))</f>
        <v>photography books</v>
      </c>
      <c r="T360" s="10">
        <f>(((Table1[[#This Row],[launched_at]]/60)/60)/24)+DATE(1970,1,1)</f>
        <v>43322.208333333328</v>
      </c>
      <c r="U360" s="10">
        <f>(((Table1[[#This Row],[deadline]]/60)/60)/24)+DATE(1970,1,1)</f>
        <v>43325.208333333328</v>
      </c>
    </row>
    <row r="361" spans="1:2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Table1[[#This Row],[pledged]]/Table1[[#This Row],[goal]]</f>
        <v>2.9870000000000001</v>
      </c>
      <c r="P361" s="6">
        <f>IFERROR(Table1[[#This Row],[pledged]]/Table1[[#This Row],[backers_count]],"N/A")</f>
        <v>63.893048128342244</v>
      </c>
      <c r="Q361">
        <f>SEARCH("/",Table1[[#This Row],[category &amp; sub-category]])-1</f>
        <v>12</v>
      </c>
      <c r="R361" t="str">
        <f>LEFT(Table1[[#This Row],[category &amp; sub-category]],Table1[[#This Row],[1st set of text formula]])</f>
        <v>film &amp; video</v>
      </c>
      <c r="S361" t="str">
        <f>RIGHT(Table1[[#This Row],[category &amp; sub-category]],LEN(Table1[[#This Row],[category &amp; sub-category]])-SEARCH("/",Table1[[#This Row],[category &amp; sub-category]]))</f>
        <v>animation</v>
      </c>
      <c r="T361" s="10">
        <f>(((Table1[[#This Row],[launched_at]]/60)/60)/24)+DATE(1970,1,1)</f>
        <v>40782.208333333336</v>
      </c>
      <c r="U361" s="10">
        <f>(((Table1[[#This Row],[deadline]]/60)/60)/24)+DATE(1970,1,1)</f>
        <v>40789.208333333336</v>
      </c>
    </row>
    <row r="362" spans="1:2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Table1[[#This Row],[pledged]]/Table1[[#This Row],[goal]]</f>
        <v>2.2635175879396985</v>
      </c>
      <c r="P362" s="6">
        <f>IFERROR(Table1[[#This Row],[pledged]]/Table1[[#This Row],[backers_count]],"N/A")</f>
        <v>47.002434782608695</v>
      </c>
      <c r="Q362">
        <f>SEARCH("/",Table1[[#This Row],[category &amp; sub-category]])-1</f>
        <v>7</v>
      </c>
      <c r="R362" t="str">
        <f>LEFT(Table1[[#This Row],[category &amp; sub-category]],Table1[[#This Row],[1st set of text formula]])</f>
        <v>theater</v>
      </c>
      <c r="S362" t="str">
        <f>RIGHT(Table1[[#This Row],[category &amp; sub-category]],LEN(Table1[[#This Row],[category &amp; sub-category]])-SEARCH("/",Table1[[#This Row],[category &amp; sub-category]]))</f>
        <v>plays</v>
      </c>
      <c r="T362" s="10">
        <f>(((Table1[[#This Row],[launched_at]]/60)/60)/24)+DATE(1970,1,1)</f>
        <v>40544.25</v>
      </c>
      <c r="U362" s="10">
        <f>(((Table1[[#This Row],[deadline]]/60)/60)/24)+DATE(1970,1,1)</f>
        <v>40558.25</v>
      </c>
    </row>
    <row r="363" spans="1:2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Table1[[#This Row],[pledged]]/Table1[[#This Row],[goal]]</f>
        <v>1.7356363636363636</v>
      </c>
      <c r="P363" s="6">
        <f>IFERROR(Table1[[#This Row],[pledged]]/Table1[[#This Row],[backers_count]],"N/A")</f>
        <v>108.47727272727273</v>
      </c>
      <c r="Q363">
        <f>SEARCH("/",Table1[[#This Row],[category &amp; sub-category]])-1</f>
        <v>7</v>
      </c>
      <c r="R363" t="str">
        <f>LEFT(Table1[[#This Row],[category &amp; sub-category]],Table1[[#This Row],[1st set of text formula]])</f>
        <v>theater</v>
      </c>
      <c r="S363" t="str">
        <f>RIGHT(Table1[[#This Row],[category &amp; sub-category]],LEN(Table1[[#This Row],[category &amp; sub-category]])-SEARCH("/",Table1[[#This Row],[category &amp; sub-category]]))</f>
        <v>plays</v>
      </c>
      <c r="T363" s="10">
        <f>(((Table1[[#This Row],[launched_at]]/60)/60)/24)+DATE(1970,1,1)</f>
        <v>43015.208333333328</v>
      </c>
      <c r="U363" s="10">
        <f>(((Table1[[#This Row],[deadline]]/60)/60)/24)+DATE(1970,1,1)</f>
        <v>43039.208333333328</v>
      </c>
    </row>
    <row r="364" spans="1:2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Table1[[#This Row],[pledged]]/Table1[[#This Row],[goal]]</f>
        <v>3.7175675675675675</v>
      </c>
      <c r="P364" s="6">
        <f>IFERROR(Table1[[#This Row],[pledged]]/Table1[[#This Row],[backers_count]],"N/A")</f>
        <v>72.015706806282722</v>
      </c>
      <c r="Q364">
        <f>SEARCH("/",Table1[[#This Row],[category &amp; sub-category]])-1</f>
        <v>5</v>
      </c>
      <c r="R364" t="str">
        <f>LEFT(Table1[[#This Row],[category &amp; sub-category]],Table1[[#This Row],[1st set of text formula]])</f>
        <v>music</v>
      </c>
      <c r="S364" t="str">
        <f>RIGHT(Table1[[#This Row],[category &amp; sub-category]],LEN(Table1[[#This Row],[category &amp; sub-category]])-SEARCH("/",Table1[[#This Row],[category &amp; sub-category]]))</f>
        <v>rock</v>
      </c>
      <c r="T364" s="10">
        <f>(((Table1[[#This Row],[launched_at]]/60)/60)/24)+DATE(1970,1,1)</f>
        <v>40570.25</v>
      </c>
      <c r="U364" s="10">
        <f>(((Table1[[#This Row],[deadline]]/60)/60)/24)+DATE(1970,1,1)</f>
        <v>40608.25</v>
      </c>
    </row>
    <row r="365" spans="1:2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Table1[[#This Row],[pledged]]/Table1[[#This Row],[goal]]</f>
        <v>1.601923076923077</v>
      </c>
      <c r="P365" s="6">
        <f>IFERROR(Table1[[#This Row],[pledged]]/Table1[[#This Row],[backers_count]],"N/A")</f>
        <v>59.928057553956833</v>
      </c>
      <c r="Q365">
        <f>SEARCH("/",Table1[[#This Row],[category &amp; sub-category]])-1</f>
        <v>5</v>
      </c>
      <c r="R365" t="str">
        <f>LEFT(Table1[[#This Row],[category &amp; sub-category]],Table1[[#This Row],[1st set of text formula]])</f>
        <v>music</v>
      </c>
      <c r="S365" t="str">
        <f>RIGHT(Table1[[#This Row],[category &amp; sub-category]],LEN(Table1[[#This Row],[category &amp; sub-category]])-SEARCH("/",Table1[[#This Row],[category &amp; sub-category]]))</f>
        <v>rock</v>
      </c>
      <c r="T365" s="10">
        <f>(((Table1[[#This Row],[launched_at]]/60)/60)/24)+DATE(1970,1,1)</f>
        <v>40904.25</v>
      </c>
      <c r="U365" s="10">
        <f>(((Table1[[#This Row],[deadline]]/60)/60)/24)+DATE(1970,1,1)</f>
        <v>40905.25</v>
      </c>
    </row>
    <row r="366" spans="1:2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Table1[[#This Row],[pledged]]/Table1[[#This Row],[goal]]</f>
        <v>16.163333333333334</v>
      </c>
      <c r="P366" s="6">
        <f>IFERROR(Table1[[#This Row],[pledged]]/Table1[[#This Row],[backers_count]],"N/A")</f>
        <v>78.209677419354833</v>
      </c>
      <c r="Q366">
        <f>SEARCH("/",Table1[[#This Row],[category &amp; sub-category]])-1</f>
        <v>5</v>
      </c>
      <c r="R366" t="str">
        <f>LEFT(Table1[[#This Row],[category &amp; sub-category]],Table1[[#This Row],[1st set of text formula]])</f>
        <v>music</v>
      </c>
      <c r="S366" t="str">
        <f>RIGHT(Table1[[#This Row],[category &amp; sub-category]],LEN(Table1[[#This Row],[category &amp; sub-category]])-SEARCH("/",Table1[[#This Row],[category &amp; sub-category]]))</f>
        <v>indie rock</v>
      </c>
      <c r="T366" s="10">
        <f>(((Table1[[#This Row],[launched_at]]/60)/60)/24)+DATE(1970,1,1)</f>
        <v>43164.25</v>
      </c>
      <c r="U366" s="10">
        <f>(((Table1[[#This Row],[deadline]]/60)/60)/24)+DATE(1970,1,1)</f>
        <v>43194.208333333328</v>
      </c>
    </row>
    <row r="367" spans="1:2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Table1[[#This Row],[pledged]]/Table1[[#This Row],[goal]]</f>
        <v>7.3343749999999996</v>
      </c>
      <c r="P367" s="6">
        <f>IFERROR(Table1[[#This Row],[pledged]]/Table1[[#This Row],[backers_count]],"N/A")</f>
        <v>104.77678571428571</v>
      </c>
      <c r="Q367">
        <f>SEARCH("/",Table1[[#This Row],[category &amp; sub-category]])-1</f>
        <v>7</v>
      </c>
      <c r="R367" t="str">
        <f>LEFT(Table1[[#This Row],[category &amp; sub-category]],Table1[[#This Row],[1st set of text formula]])</f>
        <v>theater</v>
      </c>
      <c r="S367" t="str">
        <f>RIGHT(Table1[[#This Row],[category &amp; sub-category]],LEN(Table1[[#This Row],[category &amp; sub-category]])-SEARCH("/",Table1[[#This Row],[category &amp; sub-category]]))</f>
        <v>plays</v>
      </c>
      <c r="T367" s="10">
        <f>(((Table1[[#This Row],[launched_at]]/60)/60)/24)+DATE(1970,1,1)</f>
        <v>42733.25</v>
      </c>
      <c r="U367" s="10">
        <f>(((Table1[[#This Row],[deadline]]/60)/60)/24)+DATE(1970,1,1)</f>
        <v>42760.25</v>
      </c>
    </row>
    <row r="368" spans="1:2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Table1[[#This Row],[pledged]]/Table1[[#This Row],[goal]]</f>
        <v>5.9211111111111112</v>
      </c>
      <c r="P368" s="6">
        <f>IFERROR(Table1[[#This Row],[pledged]]/Table1[[#This Row],[backers_count]],"N/A")</f>
        <v>105.52475247524752</v>
      </c>
      <c r="Q368">
        <f>SEARCH("/",Table1[[#This Row],[category &amp; sub-category]])-1</f>
        <v>7</v>
      </c>
      <c r="R368" t="str">
        <f>LEFT(Table1[[#This Row],[category &amp; sub-category]],Table1[[#This Row],[1st set of text formula]])</f>
        <v>theater</v>
      </c>
      <c r="S368" t="str">
        <f>RIGHT(Table1[[#This Row],[category &amp; sub-category]],LEN(Table1[[#This Row],[category &amp; sub-category]])-SEARCH("/",Table1[[#This Row],[category &amp; sub-category]]))</f>
        <v>plays</v>
      </c>
      <c r="T368" s="10">
        <f>(((Table1[[#This Row],[launched_at]]/60)/60)/24)+DATE(1970,1,1)</f>
        <v>40546.25</v>
      </c>
      <c r="U368" s="10">
        <f>(((Table1[[#This Row],[deadline]]/60)/60)/24)+DATE(1970,1,1)</f>
        <v>40547.25</v>
      </c>
    </row>
    <row r="369" spans="1:2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Table1[[#This Row],[pledged]]/Table1[[#This Row],[goal]]</f>
        <v>0.18888888888888888</v>
      </c>
      <c r="P369" s="6">
        <f>IFERROR(Table1[[#This Row],[pledged]]/Table1[[#This Row],[backers_count]],"N/A")</f>
        <v>24.933333333333334</v>
      </c>
      <c r="Q369">
        <f>SEARCH("/",Table1[[#This Row],[category &amp; sub-category]])-1</f>
        <v>7</v>
      </c>
      <c r="R369" t="str">
        <f>LEFT(Table1[[#This Row],[category &amp; sub-category]],Table1[[#This Row],[1st set of text formula]])</f>
        <v>theater</v>
      </c>
      <c r="S369" t="str">
        <f>RIGHT(Table1[[#This Row],[category &amp; sub-category]],LEN(Table1[[#This Row],[category &amp; sub-category]])-SEARCH("/",Table1[[#This Row],[category &amp; sub-category]]))</f>
        <v>plays</v>
      </c>
      <c r="T369" s="10">
        <f>(((Table1[[#This Row],[launched_at]]/60)/60)/24)+DATE(1970,1,1)</f>
        <v>41930.208333333336</v>
      </c>
      <c r="U369" s="10">
        <f>(((Table1[[#This Row],[deadline]]/60)/60)/24)+DATE(1970,1,1)</f>
        <v>41954.25</v>
      </c>
    </row>
    <row r="370" spans="1:2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Table1[[#This Row],[pledged]]/Table1[[#This Row],[goal]]</f>
        <v>2.7680769230769231</v>
      </c>
      <c r="P370" s="6">
        <f>IFERROR(Table1[[#This Row],[pledged]]/Table1[[#This Row],[backers_count]],"N/A")</f>
        <v>69.873786407766985</v>
      </c>
      <c r="Q370">
        <f>SEARCH("/",Table1[[#This Row],[category &amp; sub-category]])-1</f>
        <v>12</v>
      </c>
      <c r="R370" t="str">
        <f>LEFT(Table1[[#This Row],[category &amp; sub-category]],Table1[[#This Row],[1st set of text formula]])</f>
        <v>film &amp; video</v>
      </c>
      <c r="S370" t="str">
        <f>RIGHT(Table1[[#This Row],[category &amp; sub-category]],LEN(Table1[[#This Row],[category &amp; sub-category]])-SEARCH("/",Table1[[#This Row],[category &amp; sub-category]]))</f>
        <v>documentary</v>
      </c>
      <c r="T370" s="10">
        <f>(((Table1[[#This Row],[launched_at]]/60)/60)/24)+DATE(1970,1,1)</f>
        <v>40464.208333333336</v>
      </c>
      <c r="U370" s="10">
        <f>(((Table1[[#This Row],[deadline]]/60)/60)/24)+DATE(1970,1,1)</f>
        <v>40487.208333333336</v>
      </c>
    </row>
    <row r="371" spans="1:2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Table1[[#This Row],[pledged]]/Table1[[#This Row],[goal]]</f>
        <v>2.730185185185185</v>
      </c>
      <c r="P371" s="6">
        <f>IFERROR(Table1[[#This Row],[pledged]]/Table1[[#This Row],[backers_count]],"N/A")</f>
        <v>95.733766233766232</v>
      </c>
      <c r="Q371">
        <f>SEARCH("/",Table1[[#This Row],[category &amp; sub-category]])-1</f>
        <v>12</v>
      </c>
      <c r="R371" t="str">
        <f>LEFT(Table1[[#This Row],[category &amp; sub-category]],Table1[[#This Row],[1st set of text formula]])</f>
        <v>film &amp; video</v>
      </c>
      <c r="S371" t="str">
        <f>RIGHT(Table1[[#This Row],[category &amp; sub-category]],LEN(Table1[[#This Row],[category &amp; sub-category]])-SEARCH("/",Table1[[#This Row],[category &amp; sub-category]]))</f>
        <v>television</v>
      </c>
      <c r="T371" s="10">
        <f>(((Table1[[#This Row],[launched_at]]/60)/60)/24)+DATE(1970,1,1)</f>
        <v>41308.25</v>
      </c>
      <c r="U371" s="10">
        <f>(((Table1[[#This Row],[deadline]]/60)/60)/24)+DATE(1970,1,1)</f>
        <v>41347.208333333336</v>
      </c>
    </row>
    <row r="372" spans="1:2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Table1[[#This Row],[pledged]]/Table1[[#This Row],[goal]]</f>
        <v>1.593633125556545</v>
      </c>
      <c r="P372" s="6">
        <f>IFERROR(Table1[[#This Row],[pledged]]/Table1[[#This Row],[backers_count]],"N/A")</f>
        <v>29.997485752598056</v>
      </c>
      <c r="Q372">
        <f>SEARCH("/",Table1[[#This Row],[category &amp; sub-category]])-1</f>
        <v>7</v>
      </c>
      <c r="R372" t="str">
        <f>LEFT(Table1[[#This Row],[category &amp; sub-category]],Table1[[#This Row],[1st set of text formula]])</f>
        <v>theater</v>
      </c>
      <c r="S372" t="str">
        <f>RIGHT(Table1[[#This Row],[category &amp; sub-category]],LEN(Table1[[#This Row],[category &amp; sub-category]])-SEARCH("/",Table1[[#This Row],[category &amp; sub-category]]))</f>
        <v>plays</v>
      </c>
      <c r="T372" s="10">
        <f>(((Table1[[#This Row],[launched_at]]/60)/60)/24)+DATE(1970,1,1)</f>
        <v>43570.208333333328</v>
      </c>
      <c r="U372" s="10">
        <f>(((Table1[[#This Row],[deadline]]/60)/60)/24)+DATE(1970,1,1)</f>
        <v>43576.208333333328</v>
      </c>
    </row>
    <row r="373" spans="1:2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Table1[[#This Row],[pledged]]/Table1[[#This Row],[goal]]</f>
        <v>0.67869978858350954</v>
      </c>
      <c r="P373" s="6">
        <f>IFERROR(Table1[[#This Row],[pledged]]/Table1[[#This Row],[backers_count]],"N/A")</f>
        <v>59.011948529411768</v>
      </c>
      <c r="Q373">
        <f>SEARCH("/",Table1[[#This Row],[category &amp; sub-category]])-1</f>
        <v>7</v>
      </c>
      <c r="R373" t="str">
        <f>LEFT(Table1[[#This Row],[category &amp; sub-category]],Table1[[#This Row],[1st set of text formula]])</f>
        <v>theater</v>
      </c>
      <c r="S373" t="str">
        <f>RIGHT(Table1[[#This Row],[category &amp; sub-category]],LEN(Table1[[#This Row],[category &amp; sub-category]])-SEARCH("/",Table1[[#This Row],[category &amp; sub-category]]))</f>
        <v>plays</v>
      </c>
      <c r="T373" s="10">
        <f>(((Table1[[#This Row],[launched_at]]/60)/60)/24)+DATE(1970,1,1)</f>
        <v>42043.25</v>
      </c>
      <c r="U373" s="10">
        <f>(((Table1[[#This Row],[deadline]]/60)/60)/24)+DATE(1970,1,1)</f>
        <v>42094.208333333328</v>
      </c>
    </row>
    <row r="374" spans="1:21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Table1[[#This Row],[pledged]]/Table1[[#This Row],[goal]]</f>
        <v>15.915555555555555</v>
      </c>
      <c r="P374" s="6">
        <f>IFERROR(Table1[[#This Row],[pledged]]/Table1[[#This Row],[backers_count]],"N/A")</f>
        <v>84.757396449704146</v>
      </c>
      <c r="Q374">
        <f>SEARCH("/",Table1[[#This Row],[category &amp; sub-category]])-1</f>
        <v>12</v>
      </c>
      <c r="R374" t="str">
        <f>LEFT(Table1[[#This Row],[category &amp; sub-category]],Table1[[#This Row],[1st set of text formula]])</f>
        <v>film &amp; video</v>
      </c>
      <c r="S374" t="str">
        <f>RIGHT(Table1[[#This Row],[category &amp; sub-category]],LEN(Table1[[#This Row],[category &amp; sub-category]])-SEARCH("/",Table1[[#This Row],[category &amp; sub-category]]))</f>
        <v>documentary</v>
      </c>
      <c r="T374" s="10">
        <f>(((Table1[[#This Row],[launched_at]]/60)/60)/24)+DATE(1970,1,1)</f>
        <v>42012.25</v>
      </c>
      <c r="U374" s="10">
        <f>(((Table1[[#This Row],[deadline]]/60)/60)/24)+DATE(1970,1,1)</f>
        <v>42032.25</v>
      </c>
    </row>
    <row r="375" spans="1:2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Table1[[#This Row],[pledged]]/Table1[[#This Row],[goal]]</f>
        <v>7.3018222222222224</v>
      </c>
      <c r="P375" s="6">
        <f>IFERROR(Table1[[#This Row],[pledged]]/Table1[[#This Row],[backers_count]],"N/A")</f>
        <v>78.010921177587846</v>
      </c>
      <c r="Q375">
        <f>SEARCH("/",Table1[[#This Row],[category &amp; sub-category]])-1</f>
        <v>7</v>
      </c>
      <c r="R375" t="str">
        <f>LEFT(Table1[[#This Row],[category &amp; sub-category]],Table1[[#This Row],[1st set of text formula]])</f>
        <v>theater</v>
      </c>
      <c r="S375" t="str">
        <f>RIGHT(Table1[[#This Row],[category &amp; sub-category]],LEN(Table1[[#This Row],[category &amp; sub-category]])-SEARCH("/",Table1[[#This Row],[category &amp; sub-category]]))</f>
        <v>plays</v>
      </c>
      <c r="T375" s="10">
        <f>(((Table1[[#This Row],[launched_at]]/60)/60)/24)+DATE(1970,1,1)</f>
        <v>42964.208333333328</v>
      </c>
      <c r="U375" s="10">
        <f>(((Table1[[#This Row],[deadline]]/60)/60)/24)+DATE(1970,1,1)</f>
        <v>42972.208333333328</v>
      </c>
    </row>
    <row r="376" spans="1:21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Table1[[#This Row],[pledged]]/Table1[[#This Row],[goal]]</f>
        <v>0.13185782556750297</v>
      </c>
      <c r="P376" s="6">
        <f>IFERROR(Table1[[#This Row],[pledged]]/Table1[[#This Row],[backers_count]],"N/A")</f>
        <v>50.05215419501134</v>
      </c>
      <c r="Q376">
        <f>SEARCH("/",Table1[[#This Row],[category &amp; sub-category]])-1</f>
        <v>12</v>
      </c>
      <c r="R376" t="str">
        <f>LEFT(Table1[[#This Row],[category &amp; sub-category]],Table1[[#This Row],[1st set of text formula]])</f>
        <v>film &amp; video</v>
      </c>
      <c r="S376" t="str">
        <f>RIGHT(Table1[[#This Row],[category &amp; sub-category]],LEN(Table1[[#This Row],[category &amp; sub-category]])-SEARCH("/",Table1[[#This Row],[category &amp; sub-category]]))</f>
        <v>documentary</v>
      </c>
      <c r="T376" s="10">
        <f>(((Table1[[#This Row],[launched_at]]/60)/60)/24)+DATE(1970,1,1)</f>
        <v>43476.25</v>
      </c>
      <c r="U376" s="10">
        <f>(((Table1[[#This Row],[deadline]]/60)/60)/24)+DATE(1970,1,1)</f>
        <v>43481.25</v>
      </c>
    </row>
    <row r="377" spans="1:21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Table1[[#This Row],[pledged]]/Table1[[#This Row],[goal]]</f>
        <v>0.54777777777777781</v>
      </c>
      <c r="P377" s="6">
        <f>IFERROR(Table1[[#This Row],[pledged]]/Table1[[#This Row],[backers_count]],"N/A")</f>
        <v>59.16</v>
      </c>
      <c r="Q377">
        <f>SEARCH("/",Table1[[#This Row],[category &amp; sub-category]])-1</f>
        <v>5</v>
      </c>
      <c r="R377" t="str">
        <f>LEFT(Table1[[#This Row],[category &amp; sub-category]],Table1[[#This Row],[1st set of text formula]])</f>
        <v>music</v>
      </c>
      <c r="S377" t="str">
        <f>RIGHT(Table1[[#This Row],[category &amp; sub-category]],LEN(Table1[[#This Row],[category &amp; sub-category]])-SEARCH("/",Table1[[#This Row],[category &amp; sub-category]]))</f>
        <v>indie rock</v>
      </c>
      <c r="T377" s="10">
        <f>(((Table1[[#This Row],[launched_at]]/60)/60)/24)+DATE(1970,1,1)</f>
        <v>42293.208333333328</v>
      </c>
      <c r="U377" s="10">
        <f>(((Table1[[#This Row],[deadline]]/60)/60)/24)+DATE(1970,1,1)</f>
        <v>42350.25</v>
      </c>
    </row>
    <row r="378" spans="1:2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Table1[[#This Row],[pledged]]/Table1[[#This Row],[goal]]</f>
        <v>3.6102941176470589</v>
      </c>
      <c r="P378" s="6">
        <f>IFERROR(Table1[[#This Row],[pledged]]/Table1[[#This Row],[backers_count]],"N/A")</f>
        <v>93.702290076335885</v>
      </c>
      <c r="Q378">
        <f>SEARCH("/",Table1[[#This Row],[category &amp; sub-category]])-1</f>
        <v>5</v>
      </c>
      <c r="R378" t="str">
        <f>LEFT(Table1[[#This Row],[category &amp; sub-category]],Table1[[#This Row],[1st set of text formula]])</f>
        <v>music</v>
      </c>
      <c r="S378" t="str">
        <f>RIGHT(Table1[[#This Row],[category &amp; sub-category]],LEN(Table1[[#This Row],[category &amp; sub-category]])-SEARCH("/",Table1[[#This Row],[category &amp; sub-category]]))</f>
        <v>rock</v>
      </c>
      <c r="T378" s="10">
        <f>(((Table1[[#This Row],[launched_at]]/60)/60)/24)+DATE(1970,1,1)</f>
        <v>41826.208333333336</v>
      </c>
      <c r="U378" s="10">
        <f>(((Table1[[#This Row],[deadline]]/60)/60)/24)+DATE(1970,1,1)</f>
        <v>41832.208333333336</v>
      </c>
    </row>
    <row r="379" spans="1:2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Table1[[#This Row],[pledged]]/Table1[[#This Row],[goal]]</f>
        <v>0.10257545271629778</v>
      </c>
      <c r="P379" s="6">
        <f>IFERROR(Table1[[#This Row],[pledged]]/Table1[[#This Row],[backers_count]],"N/A")</f>
        <v>40.14173228346457</v>
      </c>
      <c r="Q379">
        <f>SEARCH("/",Table1[[#This Row],[category &amp; sub-category]])-1</f>
        <v>7</v>
      </c>
      <c r="R379" t="str">
        <f>LEFT(Table1[[#This Row],[category &amp; sub-category]],Table1[[#This Row],[1st set of text formula]])</f>
        <v>theater</v>
      </c>
      <c r="S379" t="str">
        <f>RIGHT(Table1[[#This Row],[category &amp; sub-category]],LEN(Table1[[#This Row],[category &amp; sub-category]])-SEARCH("/",Table1[[#This Row],[category &amp; sub-category]]))</f>
        <v>plays</v>
      </c>
      <c r="T379" s="10">
        <f>(((Table1[[#This Row],[launched_at]]/60)/60)/24)+DATE(1970,1,1)</f>
        <v>43760.208333333328</v>
      </c>
      <c r="U379" s="10">
        <f>(((Table1[[#This Row],[deadline]]/60)/60)/24)+DATE(1970,1,1)</f>
        <v>43774.25</v>
      </c>
    </row>
    <row r="380" spans="1:2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Table1[[#This Row],[pledged]]/Table1[[#This Row],[goal]]</f>
        <v>0.13962962962962963</v>
      </c>
      <c r="P380" s="6">
        <f>IFERROR(Table1[[#This Row],[pledged]]/Table1[[#This Row],[backers_count]],"N/A")</f>
        <v>70.090140845070422</v>
      </c>
      <c r="Q380">
        <f>SEARCH("/",Table1[[#This Row],[category &amp; sub-category]])-1</f>
        <v>12</v>
      </c>
      <c r="R380" t="str">
        <f>LEFT(Table1[[#This Row],[category &amp; sub-category]],Table1[[#This Row],[1st set of text formula]])</f>
        <v>film &amp; video</v>
      </c>
      <c r="S380" t="str">
        <f>RIGHT(Table1[[#This Row],[category &amp; sub-category]],LEN(Table1[[#This Row],[category &amp; sub-category]])-SEARCH("/",Table1[[#This Row],[category &amp; sub-category]]))</f>
        <v>documentary</v>
      </c>
      <c r="T380" s="10">
        <f>(((Table1[[#This Row],[launched_at]]/60)/60)/24)+DATE(1970,1,1)</f>
        <v>43241.208333333328</v>
      </c>
      <c r="U380" s="10">
        <f>(((Table1[[#This Row],[deadline]]/60)/60)/24)+DATE(1970,1,1)</f>
        <v>43279.208333333328</v>
      </c>
    </row>
    <row r="381" spans="1:2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Table1[[#This Row],[pledged]]/Table1[[#This Row],[goal]]</f>
        <v>0.40444444444444444</v>
      </c>
      <c r="P381" s="6">
        <f>IFERROR(Table1[[#This Row],[pledged]]/Table1[[#This Row],[backers_count]],"N/A")</f>
        <v>66.181818181818187</v>
      </c>
      <c r="Q381">
        <f>SEARCH("/",Table1[[#This Row],[category &amp; sub-category]])-1</f>
        <v>7</v>
      </c>
      <c r="R381" t="str">
        <f>LEFT(Table1[[#This Row],[category &amp; sub-category]],Table1[[#This Row],[1st set of text formula]])</f>
        <v>theater</v>
      </c>
      <c r="S381" t="str">
        <f>RIGHT(Table1[[#This Row],[category &amp; sub-category]],LEN(Table1[[#This Row],[category &amp; sub-category]])-SEARCH("/",Table1[[#This Row],[category &amp; sub-category]]))</f>
        <v>plays</v>
      </c>
      <c r="T381" s="10">
        <f>(((Table1[[#This Row],[launched_at]]/60)/60)/24)+DATE(1970,1,1)</f>
        <v>40843.208333333336</v>
      </c>
      <c r="U381" s="10">
        <f>(((Table1[[#This Row],[deadline]]/60)/60)/24)+DATE(1970,1,1)</f>
        <v>40857.25</v>
      </c>
    </row>
    <row r="382" spans="1:21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Table1[[#This Row],[pledged]]/Table1[[#This Row],[goal]]</f>
        <v>1.6032</v>
      </c>
      <c r="P382" s="6">
        <f>IFERROR(Table1[[#This Row],[pledged]]/Table1[[#This Row],[backers_count]],"N/A")</f>
        <v>47.714285714285715</v>
      </c>
      <c r="Q382">
        <f>SEARCH("/",Table1[[#This Row],[category &amp; sub-category]])-1</f>
        <v>7</v>
      </c>
      <c r="R382" t="str">
        <f>LEFT(Table1[[#This Row],[category &amp; sub-category]],Table1[[#This Row],[1st set of text formula]])</f>
        <v>theater</v>
      </c>
      <c r="S382" t="str">
        <f>RIGHT(Table1[[#This Row],[category &amp; sub-category]],LEN(Table1[[#This Row],[category &amp; sub-category]])-SEARCH("/",Table1[[#This Row],[category &amp; sub-category]]))</f>
        <v>plays</v>
      </c>
      <c r="T382" s="10">
        <f>(((Table1[[#This Row],[launched_at]]/60)/60)/24)+DATE(1970,1,1)</f>
        <v>41448.208333333336</v>
      </c>
      <c r="U382" s="10">
        <f>(((Table1[[#This Row],[deadline]]/60)/60)/24)+DATE(1970,1,1)</f>
        <v>41453.208333333336</v>
      </c>
    </row>
    <row r="383" spans="1:2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Table1[[#This Row],[pledged]]/Table1[[#This Row],[goal]]</f>
        <v>1.8394339622641509</v>
      </c>
      <c r="P383" s="6">
        <f>IFERROR(Table1[[#This Row],[pledged]]/Table1[[#This Row],[backers_count]],"N/A")</f>
        <v>62.896774193548389</v>
      </c>
      <c r="Q383">
        <f>SEARCH("/",Table1[[#This Row],[category &amp; sub-category]])-1</f>
        <v>7</v>
      </c>
      <c r="R383" t="str">
        <f>LEFT(Table1[[#This Row],[category &amp; sub-category]],Table1[[#This Row],[1st set of text formula]])</f>
        <v>theater</v>
      </c>
      <c r="S383" t="str">
        <f>RIGHT(Table1[[#This Row],[category &amp; sub-category]],LEN(Table1[[#This Row],[category &amp; sub-category]])-SEARCH("/",Table1[[#This Row],[category &amp; sub-category]]))</f>
        <v>plays</v>
      </c>
      <c r="T383" s="10">
        <f>(((Table1[[#This Row],[launched_at]]/60)/60)/24)+DATE(1970,1,1)</f>
        <v>42163.208333333328</v>
      </c>
      <c r="U383" s="10">
        <f>(((Table1[[#This Row],[deadline]]/60)/60)/24)+DATE(1970,1,1)</f>
        <v>42209.208333333328</v>
      </c>
    </row>
    <row r="384" spans="1:21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Table1[[#This Row],[pledged]]/Table1[[#This Row],[goal]]</f>
        <v>0.63769230769230767</v>
      </c>
      <c r="P384" s="6">
        <f>IFERROR(Table1[[#This Row],[pledged]]/Table1[[#This Row],[backers_count]],"N/A")</f>
        <v>86.611940298507463</v>
      </c>
      <c r="Q384">
        <f>SEARCH("/",Table1[[#This Row],[category &amp; sub-category]])-1</f>
        <v>11</v>
      </c>
      <c r="R384" t="str">
        <f>LEFT(Table1[[#This Row],[category &amp; sub-category]],Table1[[#This Row],[1st set of text formula]])</f>
        <v>photography</v>
      </c>
      <c r="S384" t="str">
        <f>RIGHT(Table1[[#This Row],[category &amp; sub-category]],LEN(Table1[[#This Row],[category &amp; sub-category]])-SEARCH("/",Table1[[#This Row],[category &amp; sub-category]]))</f>
        <v>photography books</v>
      </c>
      <c r="T384" s="10">
        <f>(((Table1[[#This Row],[launched_at]]/60)/60)/24)+DATE(1970,1,1)</f>
        <v>43024.208333333328</v>
      </c>
      <c r="U384" s="10">
        <f>(((Table1[[#This Row],[deadline]]/60)/60)/24)+DATE(1970,1,1)</f>
        <v>43043.208333333328</v>
      </c>
    </row>
    <row r="385" spans="1:2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Table1[[#This Row],[pledged]]/Table1[[#This Row],[goal]]</f>
        <v>2.2538095238095237</v>
      </c>
      <c r="P385" s="6">
        <f>IFERROR(Table1[[#This Row],[pledged]]/Table1[[#This Row],[backers_count]],"N/A")</f>
        <v>75.126984126984127</v>
      </c>
      <c r="Q385">
        <f>SEARCH("/",Table1[[#This Row],[category &amp; sub-category]])-1</f>
        <v>4</v>
      </c>
      <c r="R385" t="str">
        <f>LEFT(Table1[[#This Row],[category &amp; sub-category]],Table1[[#This Row],[1st set of text formula]])</f>
        <v>food</v>
      </c>
      <c r="S385" t="str">
        <f>RIGHT(Table1[[#This Row],[category &amp; sub-category]],LEN(Table1[[#This Row],[category &amp; sub-category]])-SEARCH("/",Table1[[#This Row],[category &amp; sub-category]]))</f>
        <v>food trucks</v>
      </c>
      <c r="T385" s="10">
        <f>(((Table1[[#This Row],[launched_at]]/60)/60)/24)+DATE(1970,1,1)</f>
        <v>43509.25</v>
      </c>
      <c r="U385" s="10">
        <f>(((Table1[[#This Row],[deadline]]/60)/60)/24)+DATE(1970,1,1)</f>
        <v>43515.25</v>
      </c>
    </row>
    <row r="386" spans="1:2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Table1[[#This Row],[pledged]]/Table1[[#This Row],[goal]]</f>
        <v>1.7200961538461539</v>
      </c>
      <c r="P386" s="6">
        <f>IFERROR(Table1[[#This Row],[pledged]]/Table1[[#This Row],[backers_count]],"N/A")</f>
        <v>41.004167534903104</v>
      </c>
      <c r="Q386">
        <f>SEARCH("/",Table1[[#This Row],[category &amp; sub-category]])-1</f>
        <v>12</v>
      </c>
      <c r="R386" t="str">
        <f>LEFT(Table1[[#This Row],[category &amp; sub-category]],Table1[[#This Row],[1st set of text formula]])</f>
        <v>film &amp; video</v>
      </c>
      <c r="S386" t="str">
        <f>RIGHT(Table1[[#This Row],[category &amp; sub-category]],LEN(Table1[[#This Row],[category &amp; sub-category]])-SEARCH("/",Table1[[#This Row],[category &amp; sub-category]]))</f>
        <v>documentary</v>
      </c>
      <c r="T386" s="10">
        <f>(((Table1[[#This Row],[launched_at]]/60)/60)/24)+DATE(1970,1,1)</f>
        <v>42776.25</v>
      </c>
      <c r="U386" s="10">
        <f>(((Table1[[#This Row],[deadline]]/60)/60)/24)+DATE(1970,1,1)</f>
        <v>42803.25</v>
      </c>
    </row>
    <row r="387" spans="1:21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Table1[[#This Row],[pledged]]/Table1[[#This Row],[goal]]</f>
        <v>1.4616709511568124</v>
      </c>
      <c r="P387" s="6">
        <f>IFERROR(Table1[[#This Row],[pledged]]/Table1[[#This Row],[backers_count]],"N/A")</f>
        <v>50.007915567282325</v>
      </c>
      <c r="Q387">
        <f>SEARCH("/",Table1[[#This Row],[category &amp; sub-category]])-1</f>
        <v>10</v>
      </c>
      <c r="R387" t="str">
        <f>LEFT(Table1[[#This Row],[category &amp; sub-category]],Table1[[#This Row],[1st set of text formula]])</f>
        <v>publishing</v>
      </c>
      <c r="S387" t="str">
        <f>RIGHT(Table1[[#This Row],[category &amp; sub-category]],LEN(Table1[[#This Row],[category &amp; sub-category]])-SEARCH("/",Table1[[#This Row],[category &amp; sub-category]]))</f>
        <v>nonfiction</v>
      </c>
      <c r="T387" s="10">
        <f>(((Table1[[#This Row],[launched_at]]/60)/60)/24)+DATE(1970,1,1)</f>
        <v>43553.208333333328</v>
      </c>
      <c r="U387" s="10">
        <f>(((Table1[[#This Row],[deadline]]/60)/60)/24)+DATE(1970,1,1)</f>
        <v>43585.208333333328</v>
      </c>
    </row>
    <row r="388" spans="1:21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Table1[[#This Row],[pledged]]/Table1[[#This Row],[goal]]</f>
        <v>0.76423616236162362</v>
      </c>
      <c r="P388" s="6">
        <f>IFERROR(Table1[[#This Row],[pledged]]/Table1[[#This Row],[backers_count]],"N/A")</f>
        <v>96.960674157303373</v>
      </c>
      <c r="Q388">
        <f>SEARCH("/",Table1[[#This Row],[category &amp; sub-category]])-1</f>
        <v>7</v>
      </c>
      <c r="R388" t="str">
        <f>LEFT(Table1[[#This Row],[category &amp; sub-category]],Table1[[#This Row],[1st set of text formula]])</f>
        <v>theater</v>
      </c>
      <c r="S388" t="str">
        <f>RIGHT(Table1[[#This Row],[category &amp; sub-category]],LEN(Table1[[#This Row],[category &amp; sub-category]])-SEARCH("/",Table1[[#This Row],[category &amp; sub-category]]))</f>
        <v>plays</v>
      </c>
      <c r="T388" s="10">
        <f>(((Table1[[#This Row],[launched_at]]/60)/60)/24)+DATE(1970,1,1)</f>
        <v>40355.208333333336</v>
      </c>
      <c r="U388" s="10">
        <f>(((Table1[[#This Row],[deadline]]/60)/60)/24)+DATE(1970,1,1)</f>
        <v>40367.208333333336</v>
      </c>
    </row>
    <row r="389" spans="1:2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Table1[[#This Row],[pledged]]/Table1[[#This Row],[goal]]</f>
        <v>0.39261467889908258</v>
      </c>
      <c r="P389" s="6">
        <f>IFERROR(Table1[[#This Row],[pledged]]/Table1[[#This Row],[backers_count]],"N/A")</f>
        <v>100.93160377358491</v>
      </c>
      <c r="Q389">
        <f>SEARCH("/",Table1[[#This Row],[category &amp; sub-category]])-1</f>
        <v>10</v>
      </c>
      <c r="R389" t="str">
        <f>LEFT(Table1[[#This Row],[category &amp; sub-category]],Table1[[#This Row],[1st set of text formula]])</f>
        <v>technology</v>
      </c>
      <c r="S389" t="str">
        <f>RIGHT(Table1[[#This Row],[category &amp; sub-category]],LEN(Table1[[#This Row],[category &amp; sub-category]])-SEARCH("/",Table1[[#This Row],[category &amp; sub-category]]))</f>
        <v>wearables</v>
      </c>
      <c r="T389" s="10">
        <f>(((Table1[[#This Row],[launched_at]]/60)/60)/24)+DATE(1970,1,1)</f>
        <v>41072.208333333336</v>
      </c>
      <c r="U389" s="10">
        <f>(((Table1[[#This Row],[deadline]]/60)/60)/24)+DATE(1970,1,1)</f>
        <v>41077.208333333336</v>
      </c>
    </row>
    <row r="390" spans="1:2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Table1[[#This Row],[pledged]]/Table1[[#This Row],[goal]]</f>
        <v>0.11270034843205574</v>
      </c>
      <c r="P390" s="6">
        <f>IFERROR(Table1[[#This Row],[pledged]]/Table1[[#This Row],[backers_count]],"N/A")</f>
        <v>89.227586206896547</v>
      </c>
      <c r="Q390">
        <f>SEARCH("/",Table1[[#This Row],[category &amp; sub-category]])-1</f>
        <v>5</v>
      </c>
      <c r="R390" t="str">
        <f>LEFT(Table1[[#This Row],[category &amp; sub-category]],Table1[[#This Row],[1st set of text formula]])</f>
        <v>music</v>
      </c>
      <c r="S390" t="str">
        <f>RIGHT(Table1[[#This Row],[category &amp; sub-category]],LEN(Table1[[#This Row],[category &amp; sub-category]])-SEARCH("/",Table1[[#This Row],[category &amp; sub-category]]))</f>
        <v>indie rock</v>
      </c>
      <c r="T390" s="10">
        <f>(((Table1[[#This Row],[launched_at]]/60)/60)/24)+DATE(1970,1,1)</f>
        <v>40912.25</v>
      </c>
      <c r="U390" s="10">
        <f>(((Table1[[#This Row],[deadline]]/60)/60)/24)+DATE(1970,1,1)</f>
        <v>40914.25</v>
      </c>
    </row>
    <row r="391" spans="1:2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Table1[[#This Row],[pledged]]/Table1[[#This Row],[goal]]</f>
        <v>1.2211084337349398</v>
      </c>
      <c r="P391" s="6">
        <f>IFERROR(Table1[[#This Row],[pledged]]/Table1[[#This Row],[backers_count]],"N/A")</f>
        <v>87.979166666666671</v>
      </c>
      <c r="Q391">
        <f>SEARCH("/",Table1[[#This Row],[category &amp; sub-category]])-1</f>
        <v>7</v>
      </c>
      <c r="R391" t="str">
        <f>LEFT(Table1[[#This Row],[category &amp; sub-category]],Table1[[#This Row],[1st set of text formula]])</f>
        <v>theater</v>
      </c>
      <c r="S391" t="str">
        <f>RIGHT(Table1[[#This Row],[category &amp; sub-category]],LEN(Table1[[#This Row],[category &amp; sub-category]])-SEARCH("/",Table1[[#This Row],[category &amp; sub-category]]))</f>
        <v>plays</v>
      </c>
      <c r="T391" s="10">
        <f>(((Table1[[#This Row],[launched_at]]/60)/60)/24)+DATE(1970,1,1)</f>
        <v>40479.208333333336</v>
      </c>
      <c r="U391" s="10">
        <f>(((Table1[[#This Row],[deadline]]/60)/60)/24)+DATE(1970,1,1)</f>
        <v>40506.25</v>
      </c>
    </row>
    <row r="392" spans="1:2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Table1[[#This Row],[pledged]]/Table1[[#This Row],[goal]]</f>
        <v>1.8654166666666667</v>
      </c>
      <c r="P392" s="6">
        <f>IFERROR(Table1[[#This Row],[pledged]]/Table1[[#This Row],[backers_count]],"N/A")</f>
        <v>89.54</v>
      </c>
      <c r="Q392">
        <f>SEARCH("/",Table1[[#This Row],[category &amp; sub-category]])-1</f>
        <v>11</v>
      </c>
      <c r="R392" t="str">
        <f>LEFT(Table1[[#This Row],[category &amp; sub-category]],Table1[[#This Row],[1st set of text formula]])</f>
        <v>photography</v>
      </c>
      <c r="S392" t="str">
        <f>RIGHT(Table1[[#This Row],[category &amp; sub-category]],LEN(Table1[[#This Row],[category &amp; sub-category]])-SEARCH("/",Table1[[#This Row],[category &amp; sub-category]]))</f>
        <v>photography books</v>
      </c>
      <c r="T392" s="10">
        <f>(((Table1[[#This Row],[launched_at]]/60)/60)/24)+DATE(1970,1,1)</f>
        <v>41530.208333333336</v>
      </c>
      <c r="U392" s="10">
        <f>(((Table1[[#This Row],[deadline]]/60)/60)/24)+DATE(1970,1,1)</f>
        <v>41545.208333333336</v>
      </c>
    </row>
    <row r="393" spans="1:2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Table1[[#This Row],[pledged]]/Table1[[#This Row],[goal]]</f>
        <v>7.27317880794702E-2</v>
      </c>
      <c r="P393" s="6">
        <f>IFERROR(Table1[[#This Row],[pledged]]/Table1[[#This Row],[backers_count]],"N/A")</f>
        <v>29.09271523178808</v>
      </c>
      <c r="Q393">
        <f>SEARCH("/",Table1[[#This Row],[category &amp; sub-category]])-1</f>
        <v>10</v>
      </c>
      <c r="R393" t="str">
        <f>LEFT(Table1[[#This Row],[category &amp; sub-category]],Table1[[#This Row],[1st set of text formula]])</f>
        <v>publishing</v>
      </c>
      <c r="S393" t="str">
        <f>RIGHT(Table1[[#This Row],[category &amp; sub-category]],LEN(Table1[[#This Row],[category &amp; sub-category]])-SEARCH("/",Table1[[#This Row],[category &amp; sub-category]]))</f>
        <v>nonfiction</v>
      </c>
      <c r="T393" s="10">
        <f>(((Table1[[#This Row],[launched_at]]/60)/60)/24)+DATE(1970,1,1)</f>
        <v>41653.25</v>
      </c>
      <c r="U393" s="10">
        <f>(((Table1[[#This Row],[deadline]]/60)/60)/24)+DATE(1970,1,1)</f>
        <v>41655.25</v>
      </c>
    </row>
    <row r="394" spans="1:21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Table1[[#This Row],[pledged]]/Table1[[#This Row],[goal]]</f>
        <v>0.65642371234207963</v>
      </c>
      <c r="P394" s="6">
        <f>IFERROR(Table1[[#This Row],[pledged]]/Table1[[#This Row],[backers_count]],"N/A")</f>
        <v>42.006218905472636</v>
      </c>
      <c r="Q394">
        <f>SEARCH("/",Table1[[#This Row],[category &amp; sub-category]])-1</f>
        <v>10</v>
      </c>
      <c r="R394" t="str">
        <f>LEFT(Table1[[#This Row],[category &amp; sub-category]],Table1[[#This Row],[1st set of text formula]])</f>
        <v>technology</v>
      </c>
      <c r="S394" t="str">
        <f>RIGHT(Table1[[#This Row],[category &amp; sub-category]],LEN(Table1[[#This Row],[category &amp; sub-category]])-SEARCH("/",Table1[[#This Row],[category &amp; sub-category]]))</f>
        <v>wearables</v>
      </c>
      <c r="T394" s="10">
        <f>(((Table1[[#This Row],[launched_at]]/60)/60)/24)+DATE(1970,1,1)</f>
        <v>40549.25</v>
      </c>
      <c r="U394" s="10">
        <f>(((Table1[[#This Row],[deadline]]/60)/60)/24)+DATE(1970,1,1)</f>
        <v>40551.25</v>
      </c>
    </row>
    <row r="395" spans="1:2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Table1[[#This Row],[pledged]]/Table1[[#This Row],[goal]]</f>
        <v>2.2896178343949045</v>
      </c>
      <c r="P395" s="6">
        <f>IFERROR(Table1[[#This Row],[pledged]]/Table1[[#This Row],[backers_count]],"N/A")</f>
        <v>47.004903563255965</v>
      </c>
      <c r="Q395">
        <f>SEARCH("/",Table1[[#This Row],[category &amp; sub-category]])-1</f>
        <v>5</v>
      </c>
      <c r="R395" t="str">
        <f>LEFT(Table1[[#This Row],[category &amp; sub-category]],Table1[[#This Row],[1st set of text formula]])</f>
        <v>music</v>
      </c>
      <c r="S395" t="str">
        <f>RIGHT(Table1[[#This Row],[category &amp; sub-category]],LEN(Table1[[#This Row],[category &amp; sub-category]])-SEARCH("/",Table1[[#This Row],[category &amp; sub-category]]))</f>
        <v>jazz</v>
      </c>
      <c r="T395" s="10">
        <f>(((Table1[[#This Row],[launched_at]]/60)/60)/24)+DATE(1970,1,1)</f>
        <v>42933.208333333328</v>
      </c>
      <c r="U395" s="10">
        <f>(((Table1[[#This Row],[deadline]]/60)/60)/24)+DATE(1970,1,1)</f>
        <v>42934.208333333328</v>
      </c>
    </row>
    <row r="396" spans="1:2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Table1[[#This Row],[pledged]]/Table1[[#This Row],[goal]]</f>
        <v>4.6937499999999996</v>
      </c>
      <c r="P396" s="6">
        <f>IFERROR(Table1[[#This Row],[pledged]]/Table1[[#This Row],[backers_count]],"N/A")</f>
        <v>110.44117647058823</v>
      </c>
      <c r="Q396">
        <f>SEARCH("/",Table1[[#This Row],[category &amp; sub-category]])-1</f>
        <v>12</v>
      </c>
      <c r="R396" t="str">
        <f>LEFT(Table1[[#This Row],[category &amp; sub-category]],Table1[[#This Row],[1st set of text formula]])</f>
        <v>film &amp; video</v>
      </c>
      <c r="S396" t="str">
        <f>RIGHT(Table1[[#This Row],[category &amp; sub-category]],LEN(Table1[[#This Row],[category &amp; sub-category]])-SEARCH("/",Table1[[#This Row],[category &amp; sub-category]]))</f>
        <v>documentary</v>
      </c>
      <c r="T396" s="10">
        <f>(((Table1[[#This Row],[launched_at]]/60)/60)/24)+DATE(1970,1,1)</f>
        <v>41484.208333333336</v>
      </c>
      <c r="U396" s="10">
        <f>(((Table1[[#This Row],[deadline]]/60)/60)/24)+DATE(1970,1,1)</f>
        <v>41494.208333333336</v>
      </c>
    </row>
    <row r="397" spans="1:21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Table1[[#This Row],[pledged]]/Table1[[#This Row],[goal]]</f>
        <v>1.3011267605633803</v>
      </c>
      <c r="P397" s="6">
        <f>IFERROR(Table1[[#This Row],[pledged]]/Table1[[#This Row],[backers_count]],"N/A")</f>
        <v>41.990909090909092</v>
      </c>
      <c r="Q397">
        <f>SEARCH("/",Table1[[#This Row],[category &amp; sub-category]])-1</f>
        <v>7</v>
      </c>
      <c r="R397" t="str">
        <f>LEFT(Table1[[#This Row],[category &amp; sub-category]],Table1[[#This Row],[1st set of text formula]])</f>
        <v>theater</v>
      </c>
      <c r="S397" t="str">
        <f>RIGHT(Table1[[#This Row],[category &amp; sub-category]],LEN(Table1[[#This Row],[category &amp; sub-category]])-SEARCH("/",Table1[[#This Row],[category &amp; sub-category]]))</f>
        <v>plays</v>
      </c>
      <c r="T397" s="10">
        <f>(((Table1[[#This Row],[launched_at]]/60)/60)/24)+DATE(1970,1,1)</f>
        <v>40885.25</v>
      </c>
      <c r="U397" s="10">
        <f>(((Table1[[#This Row],[deadline]]/60)/60)/24)+DATE(1970,1,1)</f>
        <v>40886.25</v>
      </c>
    </row>
    <row r="398" spans="1:2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Table1[[#This Row],[pledged]]/Table1[[#This Row],[goal]]</f>
        <v>1.6705422993492407</v>
      </c>
      <c r="P398" s="6">
        <f>IFERROR(Table1[[#This Row],[pledged]]/Table1[[#This Row],[backers_count]],"N/A")</f>
        <v>48.012468827930178</v>
      </c>
      <c r="Q398">
        <f>SEARCH("/",Table1[[#This Row],[category &amp; sub-category]])-1</f>
        <v>12</v>
      </c>
      <c r="R398" t="str">
        <f>LEFT(Table1[[#This Row],[category &amp; sub-category]],Table1[[#This Row],[1st set of text formula]])</f>
        <v>film &amp; video</v>
      </c>
      <c r="S398" t="str">
        <f>RIGHT(Table1[[#This Row],[category &amp; sub-category]],LEN(Table1[[#This Row],[category &amp; sub-category]])-SEARCH("/",Table1[[#This Row],[category &amp; sub-category]]))</f>
        <v>drama</v>
      </c>
      <c r="T398" s="10">
        <f>(((Table1[[#This Row],[launched_at]]/60)/60)/24)+DATE(1970,1,1)</f>
        <v>43378.208333333328</v>
      </c>
      <c r="U398" s="10">
        <f>(((Table1[[#This Row],[deadline]]/60)/60)/24)+DATE(1970,1,1)</f>
        <v>43386.208333333328</v>
      </c>
    </row>
    <row r="399" spans="1:2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Table1[[#This Row],[pledged]]/Table1[[#This Row],[goal]]</f>
        <v>1.738641975308642</v>
      </c>
      <c r="P399" s="6">
        <f>IFERROR(Table1[[#This Row],[pledged]]/Table1[[#This Row],[backers_count]],"N/A")</f>
        <v>31.019823788546255</v>
      </c>
      <c r="Q399">
        <f>SEARCH("/",Table1[[#This Row],[category &amp; sub-category]])-1</f>
        <v>5</v>
      </c>
      <c r="R399" t="str">
        <f>LEFT(Table1[[#This Row],[category &amp; sub-category]],Table1[[#This Row],[1st set of text formula]])</f>
        <v>music</v>
      </c>
      <c r="S399" t="str">
        <f>RIGHT(Table1[[#This Row],[category &amp; sub-category]],LEN(Table1[[#This Row],[category &amp; sub-category]])-SEARCH("/",Table1[[#This Row],[category &amp; sub-category]]))</f>
        <v>rock</v>
      </c>
      <c r="T399" s="10">
        <f>(((Table1[[#This Row],[launched_at]]/60)/60)/24)+DATE(1970,1,1)</f>
        <v>41417.208333333336</v>
      </c>
      <c r="U399" s="10">
        <f>(((Table1[[#This Row],[deadline]]/60)/60)/24)+DATE(1970,1,1)</f>
        <v>41423.208333333336</v>
      </c>
    </row>
    <row r="400" spans="1:2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Table1[[#This Row],[pledged]]/Table1[[#This Row],[goal]]</f>
        <v>7.1776470588235295</v>
      </c>
      <c r="P400" s="6">
        <f>IFERROR(Table1[[#This Row],[pledged]]/Table1[[#This Row],[backers_count]],"N/A")</f>
        <v>99.203252032520325</v>
      </c>
      <c r="Q400">
        <f>SEARCH("/",Table1[[#This Row],[category &amp; sub-category]])-1</f>
        <v>12</v>
      </c>
      <c r="R400" t="str">
        <f>LEFT(Table1[[#This Row],[category &amp; sub-category]],Table1[[#This Row],[1st set of text formula]])</f>
        <v>film &amp; video</v>
      </c>
      <c r="S400" t="str">
        <f>RIGHT(Table1[[#This Row],[category &amp; sub-category]],LEN(Table1[[#This Row],[category &amp; sub-category]])-SEARCH("/",Table1[[#This Row],[category &amp; sub-category]]))</f>
        <v>animation</v>
      </c>
      <c r="T400" s="10">
        <f>(((Table1[[#This Row],[launched_at]]/60)/60)/24)+DATE(1970,1,1)</f>
        <v>43228.208333333328</v>
      </c>
      <c r="U400" s="10">
        <f>(((Table1[[#This Row],[deadline]]/60)/60)/24)+DATE(1970,1,1)</f>
        <v>43230.208333333328</v>
      </c>
    </row>
    <row r="401" spans="1:2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Table1[[#This Row],[pledged]]/Table1[[#This Row],[goal]]</f>
        <v>0.63850976361767731</v>
      </c>
      <c r="P401" s="6">
        <f>IFERROR(Table1[[#This Row],[pledged]]/Table1[[#This Row],[backers_count]],"N/A")</f>
        <v>66.022316684378325</v>
      </c>
      <c r="Q401">
        <f>SEARCH("/",Table1[[#This Row],[category &amp; sub-category]])-1</f>
        <v>5</v>
      </c>
      <c r="R401" t="str">
        <f>LEFT(Table1[[#This Row],[category &amp; sub-category]],Table1[[#This Row],[1st set of text formula]])</f>
        <v>music</v>
      </c>
      <c r="S401" t="str">
        <f>RIGHT(Table1[[#This Row],[category &amp; sub-category]],LEN(Table1[[#This Row],[category &amp; sub-category]])-SEARCH("/",Table1[[#This Row],[category &amp; sub-category]]))</f>
        <v>indie rock</v>
      </c>
      <c r="T401" s="10">
        <f>(((Table1[[#This Row],[launched_at]]/60)/60)/24)+DATE(1970,1,1)</f>
        <v>40576.25</v>
      </c>
      <c r="U401" s="10">
        <f>(((Table1[[#This Row],[deadline]]/60)/60)/24)+DATE(1970,1,1)</f>
        <v>40583.25</v>
      </c>
    </row>
    <row r="402" spans="1:21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Table1[[#This Row],[pledged]]/Table1[[#This Row],[goal]]</f>
        <v>0.02</v>
      </c>
      <c r="P402" s="6">
        <f>IFERROR(Table1[[#This Row],[pledged]]/Table1[[#This Row],[backers_count]],"N/A")</f>
        <v>2</v>
      </c>
      <c r="Q402">
        <f>SEARCH("/",Table1[[#This Row],[category &amp; sub-category]])-1</f>
        <v>11</v>
      </c>
      <c r="R402" t="str">
        <f>LEFT(Table1[[#This Row],[category &amp; sub-category]],Table1[[#This Row],[1st set of text formula]])</f>
        <v>photography</v>
      </c>
      <c r="S402" t="str">
        <f>RIGHT(Table1[[#This Row],[category &amp; sub-category]],LEN(Table1[[#This Row],[category &amp; sub-category]])-SEARCH("/",Table1[[#This Row],[category &amp; sub-category]]))</f>
        <v>photography books</v>
      </c>
      <c r="T402" s="10">
        <f>(((Table1[[#This Row],[launched_at]]/60)/60)/24)+DATE(1970,1,1)</f>
        <v>41502.208333333336</v>
      </c>
      <c r="U402" s="10">
        <f>(((Table1[[#This Row],[deadline]]/60)/60)/24)+DATE(1970,1,1)</f>
        <v>41524.208333333336</v>
      </c>
    </row>
    <row r="403" spans="1:2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Table1[[#This Row],[pledged]]/Table1[[#This Row],[goal]]</f>
        <v>15.302222222222222</v>
      </c>
      <c r="P403" s="6">
        <f>IFERROR(Table1[[#This Row],[pledged]]/Table1[[#This Row],[backers_count]],"N/A")</f>
        <v>46.060200668896321</v>
      </c>
      <c r="Q403">
        <f>SEARCH("/",Table1[[#This Row],[category &amp; sub-category]])-1</f>
        <v>7</v>
      </c>
      <c r="R403" t="str">
        <f>LEFT(Table1[[#This Row],[category &amp; sub-category]],Table1[[#This Row],[1st set of text formula]])</f>
        <v>theater</v>
      </c>
      <c r="S403" t="str">
        <f>RIGHT(Table1[[#This Row],[category &amp; sub-category]],LEN(Table1[[#This Row],[category &amp; sub-category]])-SEARCH("/",Table1[[#This Row],[category &amp; sub-category]]))</f>
        <v>plays</v>
      </c>
      <c r="T403" s="10">
        <f>(((Table1[[#This Row],[launched_at]]/60)/60)/24)+DATE(1970,1,1)</f>
        <v>43765.208333333328</v>
      </c>
      <c r="U403" s="10">
        <f>(((Table1[[#This Row],[deadline]]/60)/60)/24)+DATE(1970,1,1)</f>
        <v>43765.208333333328</v>
      </c>
    </row>
    <row r="404" spans="1:2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Table1[[#This Row],[pledged]]/Table1[[#This Row],[goal]]</f>
        <v>0.40356164383561643</v>
      </c>
      <c r="P404" s="6">
        <f>IFERROR(Table1[[#This Row],[pledged]]/Table1[[#This Row],[backers_count]],"N/A")</f>
        <v>73.650000000000006</v>
      </c>
      <c r="Q404">
        <f>SEARCH("/",Table1[[#This Row],[category &amp; sub-category]])-1</f>
        <v>12</v>
      </c>
      <c r="R404" t="str">
        <f>LEFT(Table1[[#This Row],[category &amp; sub-category]],Table1[[#This Row],[1st set of text formula]])</f>
        <v>film &amp; video</v>
      </c>
      <c r="S404" t="str">
        <f>RIGHT(Table1[[#This Row],[category &amp; sub-category]],LEN(Table1[[#This Row],[category &amp; sub-category]])-SEARCH("/",Table1[[#This Row],[category &amp; sub-category]]))</f>
        <v>shorts</v>
      </c>
      <c r="T404" s="10">
        <f>(((Table1[[#This Row],[launched_at]]/60)/60)/24)+DATE(1970,1,1)</f>
        <v>40914.25</v>
      </c>
      <c r="U404" s="10">
        <f>(((Table1[[#This Row],[deadline]]/60)/60)/24)+DATE(1970,1,1)</f>
        <v>40961.25</v>
      </c>
    </row>
    <row r="405" spans="1:2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Table1[[#This Row],[pledged]]/Table1[[#This Row],[goal]]</f>
        <v>0.86220633299284988</v>
      </c>
      <c r="P405" s="6">
        <f>IFERROR(Table1[[#This Row],[pledged]]/Table1[[#This Row],[backers_count]],"N/A")</f>
        <v>55.99336650082919</v>
      </c>
      <c r="Q405">
        <f>SEARCH("/",Table1[[#This Row],[category &amp; sub-category]])-1</f>
        <v>7</v>
      </c>
      <c r="R405" t="str">
        <f>LEFT(Table1[[#This Row],[category &amp; sub-category]],Table1[[#This Row],[1st set of text formula]])</f>
        <v>theater</v>
      </c>
      <c r="S405" t="str">
        <f>RIGHT(Table1[[#This Row],[category &amp; sub-category]],LEN(Table1[[#This Row],[category &amp; sub-category]])-SEARCH("/",Table1[[#This Row],[category &amp; sub-category]]))</f>
        <v>plays</v>
      </c>
      <c r="T405" s="10">
        <f>(((Table1[[#This Row],[launched_at]]/60)/60)/24)+DATE(1970,1,1)</f>
        <v>40310.208333333336</v>
      </c>
      <c r="U405" s="10">
        <f>(((Table1[[#This Row],[deadline]]/60)/60)/24)+DATE(1970,1,1)</f>
        <v>40346.208333333336</v>
      </c>
    </row>
    <row r="406" spans="1:2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Table1[[#This Row],[pledged]]/Table1[[#This Row],[goal]]</f>
        <v>3.1558486707566464</v>
      </c>
      <c r="P406" s="6">
        <f>IFERROR(Table1[[#This Row],[pledged]]/Table1[[#This Row],[backers_count]],"N/A")</f>
        <v>68.985695127402778</v>
      </c>
      <c r="Q406">
        <f>SEARCH("/",Table1[[#This Row],[category &amp; sub-category]])-1</f>
        <v>7</v>
      </c>
      <c r="R406" t="str">
        <f>LEFT(Table1[[#This Row],[category &amp; sub-category]],Table1[[#This Row],[1st set of text formula]])</f>
        <v>theater</v>
      </c>
      <c r="S406" t="str">
        <f>RIGHT(Table1[[#This Row],[category &amp; sub-category]],LEN(Table1[[#This Row],[category &amp; sub-category]])-SEARCH("/",Table1[[#This Row],[category &amp; sub-category]]))</f>
        <v>plays</v>
      </c>
      <c r="T406" s="10">
        <f>(((Table1[[#This Row],[launched_at]]/60)/60)/24)+DATE(1970,1,1)</f>
        <v>43053.25</v>
      </c>
      <c r="U406" s="10">
        <f>(((Table1[[#This Row],[deadline]]/60)/60)/24)+DATE(1970,1,1)</f>
        <v>43056.25</v>
      </c>
    </row>
    <row r="407" spans="1:2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Table1[[#This Row],[pledged]]/Table1[[#This Row],[goal]]</f>
        <v>0.89618243243243245</v>
      </c>
      <c r="P407" s="6">
        <f>IFERROR(Table1[[#This Row],[pledged]]/Table1[[#This Row],[backers_count]],"N/A")</f>
        <v>60.981609195402299</v>
      </c>
      <c r="Q407">
        <f>SEARCH("/",Table1[[#This Row],[category &amp; sub-category]])-1</f>
        <v>7</v>
      </c>
      <c r="R407" t="str">
        <f>LEFT(Table1[[#This Row],[category &amp; sub-category]],Table1[[#This Row],[1st set of text formula]])</f>
        <v>theater</v>
      </c>
      <c r="S407" t="str">
        <f>RIGHT(Table1[[#This Row],[category &amp; sub-category]],LEN(Table1[[#This Row],[category &amp; sub-category]])-SEARCH("/",Table1[[#This Row],[category &amp; sub-category]]))</f>
        <v>plays</v>
      </c>
      <c r="T407" s="10">
        <f>(((Table1[[#This Row],[launched_at]]/60)/60)/24)+DATE(1970,1,1)</f>
        <v>43255.208333333328</v>
      </c>
      <c r="U407" s="10">
        <f>(((Table1[[#This Row],[deadline]]/60)/60)/24)+DATE(1970,1,1)</f>
        <v>43305.208333333328</v>
      </c>
    </row>
    <row r="408" spans="1:2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Table1[[#This Row],[pledged]]/Table1[[#This Row],[goal]]</f>
        <v>1.8214503816793892</v>
      </c>
      <c r="P408" s="6">
        <f>IFERROR(Table1[[#This Row],[pledged]]/Table1[[#This Row],[backers_count]],"N/A")</f>
        <v>110.98139534883721</v>
      </c>
      <c r="Q408">
        <f>SEARCH("/",Table1[[#This Row],[category &amp; sub-category]])-1</f>
        <v>12</v>
      </c>
      <c r="R408" t="str">
        <f>LEFT(Table1[[#This Row],[category &amp; sub-category]],Table1[[#This Row],[1st set of text formula]])</f>
        <v>film &amp; video</v>
      </c>
      <c r="S408" t="str">
        <f>RIGHT(Table1[[#This Row],[category &amp; sub-category]],LEN(Table1[[#This Row],[category &amp; sub-category]])-SEARCH("/",Table1[[#This Row],[category &amp; sub-category]]))</f>
        <v>documentary</v>
      </c>
      <c r="T408" s="10">
        <f>(((Table1[[#This Row],[launched_at]]/60)/60)/24)+DATE(1970,1,1)</f>
        <v>41304.25</v>
      </c>
      <c r="U408" s="10">
        <f>(((Table1[[#This Row],[deadline]]/60)/60)/24)+DATE(1970,1,1)</f>
        <v>41316.25</v>
      </c>
    </row>
    <row r="409" spans="1:2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Table1[[#This Row],[pledged]]/Table1[[#This Row],[goal]]</f>
        <v>3.5588235294117645</v>
      </c>
      <c r="P409" s="6">
        <f>IFERROR(Table1[[#This Row],[pledged]]/Table1[[#This Row],[backers_count]],"N/A")</f>
        <v>25</v>
      </c>
      <c r="Q409">
        <f>SEARCH("/",Table1[[#This Row],[category &amp; sub-category]])-1</f>
        <v>7</v>
      </c>
      <c r="R409" t="str">
        <f>LEFT(Table1[[#This Row],[category &amp; sub-category]],Table1[[#This Row],[1st set of text formula]])</f>
        <v>theater</v>
      </c>
      <c r="S409" t="str">
        <f>RIGHT(Table1[[#This Row],[category &amp; sub-category]],LEN(Table1[[#This Row],[category &amp; sub-category]])-SEARCH("/",Table1[[#This Row],[category &amp; sub-category]]))</f>
        <v>plays</v>
      </c>
      <c r="T409" s="10">
        <f>(((Table1[[#This Row],[launched_at]]/60)/60)/24)+DATE(1970,1,1)</f>
        <v>43751.208333333328</v>
      </c>
      <c r="U409" s="10">
        <f>(((Table1[[#This Row],[deadline]]/60)/60)/24)+DATE(1970,1,1)</f>
        <v>43758.208333333328</v>
      </c>
    </row>
    <row r="410" spans="1:2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Table1[[#This Row],[pledged]]/Table1[[#This Row],[goal]]</f>
        <v>1.3183695652173912</v>
      </c>
      <c r="P410" s="6">
        <f>IFERROR(Table1[[#This Row],[pledged]]/Table1[[#This Row],[backers_count]],"N/A")</f>
        <v>78.759740259740255</v>
      </c>
      <c r="Q410">
        <f>SEARCH("/",Table1[[#This Row],[category &amp; sub-category]])-1</f>
        <v>12</v>
      </c>
      <c r="R410" t="str">
        <f>LEFT(Table1[[#This Row],[category &amp; sub-category]],Table1[[#This Row],[1st set of text formula]])</f>
        <v>film &amp; video</v>
      </c>
      <c r="S410" t="str">
        <f>RIGHT(Table1[[#This Row],[category &amp; sub-category]],LEN(Table1[[#This Row],[category &amp; sub-category]])-SEARCH("/",Table1[[#This Row],[category &amp; sub-category]]))</f>
        <v>documentary</v>
      </c>
      <c r="T410" s="10">
        <f>(((Table1[[#This Row],[launched_at]]/60)/60)/24)+DATE(1970,1,1)</f>
        <v>42541.208333333328</v>
      </c>
      <c r="U410" s="10">
        <f>(((Table1[[#This Row],[deadline]]/60)/60)/24)+DATE(1970,1,1)</f>
        <v>42561.208333333328</v>
      </c>
    </row>
    <row r="411" spans="1:2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Table1[[#This Row],[pledged]]/Table1[[#This Row],[goal]]</f>
        <v>0.46315634218289087</v>
      </c>
      <c r="P411" s="6">
        <f>IFERROR(Table1[[#This Row],[pledged]]/Table1[[#This Row],[backers_count]],"N/A")</f>
        <v>87.960784313725483</v>
      </c>
      <c r="Q411">
        <f>SEARCH("/",Table1[[#This Row],[category &amp; sub-category]])-1</f>
        <v>5</v>
      </c>
      <c r="R411" t="str">
        <f>LEFT(Table1[[#This Row],[category &amp; sub-category]],Table1[[#This Row],[1st set of text formula]])</f>
        <v>music</v>
      </c>
      <c r="S411" t="str">
        <f>RIGHT(Table1[[#This Row],[category &amp; sub-category]],LEN(Table1[[#This Row],[category &amp; sub-category]])-SEARCH("/",Table1[[#This Row],[category &amp; sub-category]]))</f>
        <v>rock</v>
      </c>
      <c r="T411" s="10">
        <f>(((Table1[[#This Row],[launched_at]]/60)/60)/24)+DATE(1970,1,1)</f>
        <v>42843.208333333328</v>
      </c>
      <c r="U411" s="10">
        <f>(((Table1[[#This Row],[deadline]]/60)/60)/24)+DATE(1970,1,1)</f>
        <v>42847.208333333328</v>
      </c>
    </row>
    <row r="412" spans="1:2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Table1[[#This Row],[pledged]]/Table1[[#This Row],[goal]]</f>
        <v>0.36132726089785294</v>
      </c>
      <c r="P412" s="6">
        <f>IFERROR(Table1[[#This Row],[pledged]]/Table1[[#This Row],[backers_count]],"N/A")</f>
        <v>49.987398739873989</v>
      </c>
      <c r="Q412">
        <f>SEARCH("/",Table1[[#This Row],[category &amp; sub-category]])-1</f>
        <v>5</v>
      </c>
      <c r="R412" t="str">
        <f>LEFT(Table1[[#This Row],[category &amp; sub-category]],Table1[[#This Row],[1st set of text formula]])</f>
        <v>games</v>
      </c>
      <c r="S412" t="str">
        <f>RIGHT(Table1[[#This Row],[category &amp; sub-category]],LEN(Table1[[#This Row],[category &amp; sub-category]])-SEARCH("/",Table1[[#This Row],[category &amp; sub-category]]))</f>
        <v>mobile games</v>
      </c>
      <c r="T412" s="10">
        <f>(((Table1[[#This Row],[launched_at]]/60)/60)/24)+DATE(1970,1,1)</f>
        <v>42122.208333333328</v>
      </c>
      <c r="U412" s="10">
        <f>(((Table1[[#This Row],[deadline]]/60)/60)/24)+DATE(1970,1,1)</f>
        <v>42122.208333333328</v>
      </c>
    </row>
    <row r="413" spans="1:2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Table1[[#This Row],[pledged]]/Table1[[#This Row],[goal]]</f>
        <v>1.0462820512820512</v>
      </c>
      <c r="P413" s="6">
        <f>IFERROR(Table1[[#This Row],[pledged]]/Table1[[#This Row],[backers_count]],"N/A")</f>
        <v>99.524390243902445</v>
      </c>
      <c r="Q413">
        <f>SEARCH("/",Table1[[#This Row],[category &amp; sub-category]])-1</f>
        <v>7</v>
      </c>
      <c r="R413" t="str">
        <f>LEFT(Table1[[#This Row],[category &amp; sub-category]],Table1[[#This Row],[1st set of text formula]])</f>
        <v>theater</v>
      </c>
      <c r="S413" t="str">
        <f>RIGHT(Table1[[#This Row],[category &amp; sub-category]],LEN(Table1[[#This Row],[category &amp; sub-category]])-SEARCH("/",Table1[[#This Row],[category &amp; sub-category]]))</f>
        <v>plays</v>
      </c>
      <c r="T413" s="10">
        <f>(((Table1[[#This Row],[launched_at]]/60)/60)/24)+DATE(1970,1,1)</f>
        <v>42884.208333333328</v>
      </c>
      <c r="U413" s="10">
        <f>(((Table1[[#This Row],[deadline]]/60)/60)/24)+DATE(1970,1,1)</f>
        <v>42886.208333333328</v>
      </c>
    </row>
    <row r="414" spans="1:2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Table1[[#This Row],[pledged]]/Table1[[#This Row],[goal]]</f>
        <v>6.6885714285714286</v>
      </c>
      <c r="P414" s="6">
        <f>IFERROR(Table1[[#This Row],[pledged]]/Table1[[#This Row],[backers_count]],"N/A")</f>
        <v>104.82089552238806</v>
      </c>
      <c r="Q414">
        <f>SEARCH("/",Table1[[#This Row],[category &amp; sub-category]])-1</f>
        <v>10</v>
      </c>
      <c r="R414" t="str">
        <f>LEFT(Table1[[#This Row],[category &amp; sub-category]],Table1[[#This Row],[1st set of text formula]])</f>
        <v>publishing</v>
      </c>
      <c r="S414" t="str">
        <f>RIGHT(Table1[[#This Row],[category &amp; sub-category]],LEN(Table1[[#This Row],[category &amp; sub-category]])-SEARCH("/",Table1[[#This Row],[category &amp; sub-category]]))</f>
        <v>fiction</v>
      </c>
      <c r="T414" s="10">
        <f>(((Table1[[#This Row],[launched_at]]/60)/60)/24)+DATE(1970,1,1)</f>
        <v>41642.25</v>
      </c>
      <c r="U414" s="10">
        <f>(((Table1[[#This Row],[deadline]]/60)/60)/24)+DATE(1970,1,1)</f>
        <v>41652.25</v>
      </c>
    </row>
    <row r="415" spans="1:2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Table1[[#This Row],[pledged]]/Table1[[#This Row],[goal]]</f>
        <v>0.62072823218997364</v>
      </c>
      <c r="P415" s="6">
        <f>IFERROR(Table1[[#This Row],[pledged]]/Table1[[#This Row],[backers_count]],"N/A")</f>
        <v>108.01469237832875</v>
      </c>
      <c r="Q415">
        <f>SEARCH("/",Table1[[#This Row],[category &amp; sub-category]])-1</f>
        <v>12</v>
      </c>
      <c r="R415" t="str">
        <f>LEFT(Table1[[#This Row],[category &amp; sub-category]],Table1[[#This Row],[1st set of text formula]])</f>
        <v>film &amp; video</v>
      </c>
      <c r="S415" t="str">
        <f>RIGHT(Table1[[#This Row],[category &amp; sub-category]],LEN(Table1[[#This Row],[category &amp; sub-category]])-SEARCH("/",Table1[[#This Row],[category &amp; sub-category]]))</f>
        <v>animation</v>
      </c>
      <c r="T415" s="10">
        <f>(((Table1[[#This Row],[launched_at]]/60)/60)/24)+DATE(1970,1,1)</f>
        <v>43431.25</v>
      </c>
      <c r="U415" s="10">
        <f>(((Table1[[#This Row],[deadline]]/60)/60)/24)+DATE(1970,1,1)</f>
        <v>43458.25</v>
      </c>
    </row>
    <row r="416" spans="1:2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Table1[[#This Row],[pledged]]/Table1[[#This Row],[goal]]</f>
        <v>0.84699787460148779</v>
      </c>
      <c r="P416" s="6">
        <f>IFERROR(Table1[[#This Row],[pledged]]/Table1[[#This Row],[backers_count]],"N/A")</f>
        <v>28.998544660724033</v>
      </c>
      <c r="Q416">
        <f>SEARCH("/",Table1[[#This Row],[category &amp; sub-category]])-1</f>
        <v>4</v>
      </c>
      <c r="R416" t="str">
        <f>LEFT(Table1[[#This Row],[category &amp; sub-category]],Table1[[#This Row],[1st set of text formula]])</f>
        <v>food</v>
      </c>
      <c r="S416" t="str">
        <f>RIGHT(Table1[[#This Row],[category &amp; sub-category]],LEN(Table1[[#This Row],[category &amp; sub-category]])-SEARCH("/",Table1[[#This Row],[category &amp; sub-category]]))</f>
        <v>food trucks</v>
      </c>
      <c r="T416" s="10">
        <f>(((Table1[[#This Row],[launched_at]]/60)/60)/24)+DATE(1970,1,1)</f>
        <v>40288.208333333336</v>
      </c>
      <c r="U416" s="10">
        <f>(((Table1[[#This Row],[deadline]]/60)/60)/24)+DATE(1970,1,1)</f>
        <v>40296.208333333336</v>
      </c>
    </row>
    <row r="417" spans="1:2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Table1[[#This Row],[pledged]]/Table1[[#This Row],[goal]]</f>
        <v>0.11059030837004405</v>
      </c>
      <c r="P417" s="6">
        <f>IFERROR(Table1[[#This Row],[pledged]]/Table1[[#This Row],[backers_count]],"N/A")</f>
        <v>30.028708133971293</v>
      </c>
      <c r="Q417">
        <f>SEARCH("/",Table1[[#This Row],[category &amp; sub-category]])-1</f>
        <v>7</v>
      </c>
      <c r="R417" t="str">
        <f>LEFT(Table1[[#This Row],[category &amp; sub-category]],Table1[[#This Row],[1st set of text formula]])</f>
        <v>theater</v>
      </c>
      <c r="S417" t="str">
        <f>RIGHT(Table1[[#This Row],[category &amp; sub-category]],LEN(Table1[[#This Row],[category &amp; sub-category]])-SEARCH("/",Table1[[#This Row],[category &amp; sub-category]]))</f>
        <v>plays</v>
      </c>
      <c r="T417" s="10">
        <f>(((Table1[[#This Row],[launched_at]]/60)/60)/24)+DATE(1970,1,1)</f>
        <v>40921.25</v>
      </c>
      <c r="U417" s="10">
        <f>(((Table1[[#This Row],[deadline]]/60)/60)/24)+DATE(1970,1,1)</f>
        <v>40938.25</v>
      </c>
    </row>
    <row r="418" spans="1:21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Table1[[#This Row],[pledged]]/Table1[[#This Row],[goal]]</f>
        <v>0.43838781575037145</v>
      </c>
      <c r="P418" s="6">
        <f>IFERROR(Table1[[#This Row],[pledged]]/Table1[[#This Row],[backers_count]],"N/A")</f>
        <v>41.005559416261292</v>
      </c>
      <c r="Q418">
        <f>SEARCH("/",Table1[[#This Row],[category &amp; sub-category]])-1</f>
        <v>12</v>
      </c>
      <c r="R418" t="str">
        <f>LEFT(Table1[[#This Row],[category &amp; sub-category]],Table1[[#This Row],[1st set of text formula]])</f>
        <v>film &amp; video</v>
      </c>
      <c r="S418" t="str">
        <f>RIGHT(Table1[[#This Row],[category &amp; sub-category]],LEN(Table1[[#This Row],[category &amp; sub-category]])-SEARCH("/",Table1[[#This Row],[category &amp; sub-category]]))</f>
        <v>documentary</v>
      </c>
      <c r="T418" s="10">
        <f>(((Table1[[#This Row],[launched_at]]/60)/60)/24)+DATE(1970,1,1)</f>
        <v>40560.25</v>
      </c>
      <c r="U418" s="10">
        <f>(((Table1[[#This Row],[deadline]]/60)/60)/24)+DATE(1970,1,1)</f>
        <v>40569.25</v>
      </c>
    </row>
    <row r="419" spans="1:2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Table1[[#This Row],[pledged]]/Table1[[#This Row],[goal]]</f>
        <v>0.55470588235294116</v>
      </c>
      <c r="P419" s="6">
        <f>IFERROR(Table1[[#This Row],[pledged]]/Table1[[#This Row],[backers_count]],"N/A")</f>
        <v>62.866666666666667</v>
      </c>
      <c r="Q419">
        <f>SEARCH("/",Table1[[#This Row],[category &amp; sub-category]])-1</f>
        <v>7</v>
      </c>
      <c r="R419" t="str">
        <f>LEFT(Table1[[#This Row],[category &amp; sub-category]],Table1[[#This Row],[1st set of text formula]])</f>
        <v>theater</v>
      </c>
      <c r="S419" t="str">
        <f>RIGHT(Table1[[#This Row],[category &amp; sub-category]],LEN(Table1[[#This Row],[category &amp; sub-category]])-SEARCH("/",Table1[[#This Row],[category &amp; sub-category]]))</f>
        <v>plays</v>
      </c>
      <c r="T419" s="10">
        <f>(((Table1[[#This Row],[launched_at]]/60)/60)/24)+DATE(1970,1,1)</f>
        <v>43407.208333333328</v>
      </c>
      <c r="U419" s="10">
        <f>(((Table1[[#This Row],[deadline]]/60)/60)/24)+DATE(1970,1,1)</f>
        <v>43431.25</v>
      </c>
    </row>
    <row r="420" spans="1:2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Table1[[#This Row],[pledged]]/Table1[[#This Row],[goal]]</f>
        <v>0.57399511301160655</v>
      </c>
      <c r="P420" s="6">
        <f>IFERROR(Table1[[#This Row],[pledged]]/Table1[[#This Row],[backers_count]],"N/A")</f>
        <v>47.005002501250623</v>
      </c>
      <c r="Q420">
        <f>SEARCH("/",Table1[[#This Row],[category &amp; sub-category]])-1</f>
        <v>12</v>
      </c>
      <c r="R420" t="str">
        <f>LEFT(Table1[[#This Row],[category &amp; sub-category]],Table1[[#This Row],[1st set of text formula]])</f>
        <v>film &amp; video</v>
      </c>
      <c r="S420" t="str">
        <f>RIGHT(Table1[[#This Row],[category &amp; sub-category]],LEN(Table1[[#This Row],[category &amp; sub-category]])-SEARCH("/",Table1[[#This Row],[category &amp; sub-category]]))</f>
        <v>documentary</v>
      </c>
      <c r="T420" s="10">
        <f>(((Table1[[#This Row],[launched_at]]/60)/60)/24)+DATE(1970,1,1)</f>
        <v>41035.208333333336</v>
      </c>
      <c r="U420" s="10">
        <f>(((Table1[[#This Row],[deadline]]/60)/60)/24)+DATE(1970,1,1)</f>
        <v>41036.208333333336</v>
      </c>
    </row>
    <row r="421" spans="1:2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Table1[[#This Row],[pledged]]/Table1[[#This Row],[goal]]</f>
        <v>1.2343497363796134</v>
      </c>
      <c r="P421" s="6">
        <f>IFERROR(Table1[[#This Row],[pledged]]/Table1[[#This Row],[backers_count]],"N/A")</f>
        <v>26.997693638285604</v>
      </c>
      <c r="Q421">
        <f>SEARCH("/",Table1[[#This Row],[category &amp; sub-category]])-1</f>
        <v>10</v>
      </c>
      <c r="R421" t="str">
        <f>LEFT(Table1[[#This Row],[category &amp; sub-category]],Table1[[#This Row],[1st set of text formula]])</f>
        <v>technology</v>
      </c>
      <c r="S421" t="str">
        <f>RIGHT(Table1[[#This Row],[category &amp; sub-category]],LEN(Table1[[#This Row],[category &amp; sub-category]])-SEARCH("/",Table1[[#This Row],[category &amp; sub-category]]))</f>
        <v>web</v>
      </c>
      <c r="T421" s="10">
        <f>(((Table1[[#This Row],[launched_at]]/60)/60)/24)+DATE(1970,1,1)</f>
        <v>40899.25</v>
      </c>
      <c r="U421" s="10">
        <f>(((Table1[[#This Row],[deadline]]/60)/60)/24)+DATE(1970,1,1)</f>
        <v>40905.25</v>
      </c>
    </row>
    <row r="422" spans="1:2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Table1[[#This Row],[pledged]]/Table1[[#This Row],[goal]]</f>
        <v>1.2846</v>
      </c>
      <c r="P422" s="6">
        <f>IFERROR(Table1[[#This Row],[pledged]]/Table1[[#This Row],[backers_count]],"N/A")</f>
        <v>68.329787234042556</v>
      </c>
      <c r="Q422">
        <f>SEARCH("/",Table1[[#This Row],[category &amp; sub-category]])-1</f>
        <v>7</v>
      </c>
      <c r="R422" t="str">
        <f>LEFT(Table1[[#This Row],[category &amp; sub-category]],Table1[[#This Row],[1st set of text formula]])</f>
        <v>theater</v>
      </c>
      <c r="S422" t="str">
        <f>RIGHT(Table1[[#This Row],[category &amp; sub-category]],LEN(Table1[[#This Row],[category &amp; sub-category]])-SEARCH("/",Table1[[#This Row],[category &amp; sub-category]]))</f>
        <v>plays</v>
      </c>
      <c r="T422" s="10">
        <f>(((Table1[[#This Row],[launched_at]]/60)/60)/24)+DATE(1970,1,1)</f>
        <v>42911.208333333328</v>
      </c>
      <c r="U422" s="10">
        <f>(((Table1[[#This Row],[deadline]]/60)/60)/24)+DATE(1970,1,1)</f>
        <v>42925.208333333328</v>
      </c>
    </row>
    <row r="423" spans="1:2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Table1[[#This Row],[pledged]]/Table1[[#This Row],[goal]]</f>
        <v>0.63989361702127656</v>
      </c>
      <c r="P423" s="6">
        <f>IFERROR(Table1[[#This Row],[pledged]]/Table1[[#This Row],[backers_count]],"N/A")</f>
        <v>50.974576271186443</v>
      </c>
      <c r="Q423">
        <f>SEARCH("/",Table1[[#This Row],[category &amp; sub-category]])-1</f>
        <v>10</v>
      </c>
      <c r="R423" t="str">
        <f>LEFT(Table1[[#This Row],[category &amp; sub-category]],Table1[[#This Row],[1st set of text formula]])</f>
        <v>technology</v>
      </c>
      <c r="S423" t="str">
        <f>RIGHT(Table1[[#This Row],[category &amp; sub-category]],LEN(Table1[[#This Row],[category &amp; sub-category]])-SEARCH("/",Table1[[#This Row],[category &amp; sub-category]]))</f>
        <v>wearables</v>
      </c>
      <c r="T423" s="10">
        <f>(((Table1[[#This Row],[launched_at]]/60)/60)/24)+DATE(1970,1,1)</f>
        <v>42915.208333333328</v>
      </c>
      <c r="U423" s="10">
        <f>(((Table1[[#This Row],[deadline]]/60)/60)/24)+DATE(1970,1,1)</f>
        <v>42945.208333333328</v>
      </c>
    </row>
    <row r="424" spans="1:21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Table1[[#This Row],[pledged]]/Table1[[#This Row],[goal]]</f>
        <v>1.2729885057471264</v>
      </c>
      <c r="P424" s="6">
        <f>IFERROR(Table1[[#This Row],[pledged]]/Table1[[#This Row],[backers_count]],"N/A")</f>
        <v>54.024390243902438</v>
      </c>
      <c r="Q424">
        <f>SEARCH("/",Table1[[#This Row],[category &amp; sub-category]])-1</f>
        <v>7</v>
      </c>
      <c r="R424" t="str">
        <f>LEFT(Table1[[#This Row],[category &amp; sub-category]],Table1[[#This Row],[1st set of text formula]])</f>
        <v>theater</v>
      </c>
      <c r="S424" t="str">
        <f>RIGHT(Table1[[#This Row],[category &amp; sub-category]],LEN(Table1[[#This Row],[category &amp; sub-category]])-SEARCH("/",Table1[[#This Row],[category &amp; sub-category]]))</f>
        <v>plays</v>
      </c>
      <c r="T424" s="10">
        <f>(((Table1[[#This Row],[launched_at]]/60)/60)/24)+DATE(1970,1,1)</f>
        <v>40285.208333333336</v>
      </c>
      <c r="U424" s="10">
        <f>(((Table1[[#This Row],[deadline]]/60)/60)/24)+DATE(1970,1,1)</f>
        <v>40305.208333333336</v>
      </c>
    </row>
    <row r="425" spans="1:2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Table1[[#This Row],[pledged]]/Table1[[#This Row],[goal]]</f>
        <v>0.10638024357239513</v>
      </c>
      <c r="P425" s="6">
        <f>IFERROR(Table1[[#This Row],[pledged]]/Table1[[#This Row],[backers_count]],"N/A")</f>
        <v>97.055555555555557</v>
      </c>
      <c r="Q425">
        <f>SEARCH("/",Table1[[#This Row],[category &amp; sub-category]])-1</f>
        <v>4</v>
      </c>
      <c r="R425" t="str">
        <f>LEFT(Table1[[#This Row],[category &amp; sub-category]],Table1[[#This Row],[1st set of text formula]])</f>
        <v>food</v>
      </c>
      <c r="S425" t="str">
        <f>RIGHT(Table1[[#This Row],[category &amp; sub-category]],LEN(Table1[[#This Row],[category &amp; sub-category]])-SEARCH("/",Table1[[#This Row],[category &amp; sub-category]]))</f>
        <v>food trucks</v>
      </c>
      <c r="T425" s="10">
        <f>(((Table1[[#This Row],[launched_at]]/60)/60)/24)+DATE(1970,1,1)</f>
        <v>40808.208333333336</v>
      </c>
      <c r="U425" s="10">
        <f>(((Table1[[#This Row],[deadline]]/60)/60)/24)+DATE(1970,1,1)</f>
        <v>40810.208333333336</v>
      </c>
    </row>
    <row r="426" spans="1:2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Table1[[#This Row],[pledged]]/Table1[[#This Row],[goal]]</f>
        <v>0.40470588235294119</v>
      </c>
      <c r="P426" s="6">
        <f>IFERROR(Table1[[#This Row],[pledged]]/Table1[[#This Row],[backers_count]],"N/A")</f>
        <v>24.867469879518072</v>
      </c>
      <c r="Q426">
        <f>SEARCH("/",Table1[[#This Row],[category &amp; sub-category]])-1</f>
        <v>5</v>
      </c>
      <c r="R426" t="str">
        <f>LEFT(Table1[[#This Row],[category &amp; sub-category]],Table1[[#This Row],[1st set of text formula]])</f>
        <v>music</v>
      </c>
      <c r="S426" t="str">
        <f>RIGHT(Table1[[#This Row],[category &amp; sub-category]],LEN(Table1[[#This Row],[category &amp; sub-category]])-SEARCH("/",Table1[[#This Row],[category &amp; sub-category]]))</f>
        <v>indie rock</v>
      </c>
      <c r="T426" s="10">
        <f>(((Table1[[#This Row],[launched_at]]/60)/60)/24)+DATE(1970,1,1)</f>
        <v>43208.208333333328</v>
      </c>
      <c r="U426" s="10">
        <f>(((Table1[[#This Row],[deadline]]/60)/60)/24)+DATE(1970,1,1)</f>
        <v>43214.208333333328</v>
      </c>
    </row>
    <row r="427" spans="1:2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Table1[[#This Row],[pledged]]/Table1[[#This Row],[goal]]</f>
        <v>2.8766666666666665</v>
      </c>
      <c r="P427" s="6">
        <f>IFERROR(Table1[[#This Row],[pledged]]/Table1[[#This Row],[backers_count]],"N/A")</f>
        <v>84.423913043478265</v>
      </c>
      <c r="Q427">
        <f>SEARCH("/",Table1[[#This Row],[category &amp; sub-category]])-1</f>
        <v>11</v>
      </c>
      <c r="R427" t="str">
        <f>LEFT(Table1[[#This Row],[category &amp; sub-category]],Table1[[#This Row],[1st set of text formula]])</f>
        <v>photography</v>
      </c>
      <c r="S427" t="str">
        <f>RIGHT(Table1[[#This Row],[category &amp; sub-category]],LEN(Table1[[#This Row],[category &amp; sub-category]])-SEARCH("/",Table1[[#This Row],[category &amp; sub-category]]))</f>
        <v>photography books</v>
      </c>
      <c r="T427" s="10">
        <f>(((Table1[[#This Row],[launched_at]]/60)/60)/24)+DATE(1970,1,1)</f>
        <v>42213.208333333328</v>
      </c>
      <c r="U427" s="10">
        <f>(((Table1[[#This Row],[deadline]]/60)/60)/24)+DATE(1970,1,1)</f>
        <v>42219.208333333328</v>
      </c>
    </row>
    <row r="428" spans="1:2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Table1[[#This Row],[pledged]]/Table1[[#This Row],[goal]]</f>
        <v>5.7294444444444448</v>
      </c>
      <c r="P428" s="6">
        <f>IFERROR(Table1[[#This Row],[pledged]]/Table1[[#This Row],[backers_count]],"N/A")</f>
        <v>47.091324200913242</v>
      </c>
      <c r="Q428">
        <f>SEARCH("/",Table1[[#This Row],[category &amp; sub-category]])-1</f>
        <v>7</v>
      </c>
      <c r="R428" t="str">
        <f>LEFT(Table1[[#This Row],[category &amp; sub-category]],Table1[[#This Row],[1st set of text formula]])</f>
        <v>theater</v>
      </c>
      <c r="S428" t="str">
        <f>RIGHT(Table1[[#This Row],[category &amp; sub-category]],LEN(Table1[[#This Row],[category &amp; sub-category]])-SEARCH("/",Table1[[#This Row],[category &amp; sub-category]]))</f>
        <v>plays</v>
      </c>
      <c r="T428" s="10">
        <f>(((Table1[[#This Row],[launched_at]]/60)/60)/24)+DATE(1970,1,1)</f>
        <v>41332.25</v>
      </c>
      <c r="U428" s="10">
        <f>(((Table1[[#This Row],[deadline]]/60)/60)/24)+DATE(1970,1,1)</f>
        <v>41339.25</v>
      </c>
    </row>
    <row r="429" spans="1:2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Table1[[#This Row],[pledged]]/Table1[[#This Row],[goal]]</f>
        <v>1.1290429799426933</v>
      </c>
      <c r="P429" s="6">
        <f>IFERROR(Table1[[#This Row],[pledged]]/Table1[[#This Row],[backers_count]],"N/A")</f>
        <v>77.996041171813147</v>
      </c>
      <c r="Q429">
        <f>SEARCH("/",Table1[[#This Row],[category &amp; sub-category]])-1</f>
        <v>7</v>
      </c>
      <c r="R429" t="str">
        <f>LEFT(Table1[[#This Row],[category &amp; sub-category]],Table1[[#This Row],[1st set of text formula]])</f>
        <v>theater</v>
      </c>
      <c r="S429" t="str">
        <f>RIGHT(Table1[[#This Row],[category &amp; sub-category]],LEN(Table1[[#This Row],[category &amp; sub-category]])-SEARCH("/",Table1[[#This Row],[category &amp; sub-category]]))</f>
        <v>plays</v>
      </c>
      <c r="T429" s="10">
        <f>(((Table1[[#This Row],[launched_at]]/60)/60)/24)+DATE(1970,1,1)</f>
        <v>41895.208333333336</v>
      </c>
      <c r="U429" s="10">
        <f>(((Table1[[#This Row],[deadline]]/60)/60)/24)+DATE(1970,1,1)</f>
        <v>41927.208333333336</v>
      </c>
    </row>
    <row r="430" spans="1:2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Table1[[#This Row],[pledged]]/Table1[[#This Row],[goal]]</f>
        <v>0.46387573964497042</v>
      </c>
      <c r="P430" s="6">
        <f>IFERROR(Table1[[#This Row],[pledged]]/Table1[[#This Row],[backers_count]],"N/A")</f>
        <v>62.967871485943775</v>
      </c>
      <c r="Q430">
        <f>SEARCH("/",Table1[[#This Row],[category &amp; sub-category]])-1</f>
        <v>12</v>
      </c>
      <c r="R430" t="str">
        <f>LEFT(Table1[[#This Row],[category &amp; sub-category]],Table1[[#This Row],[1st set of text formula]])</f>
        <v>film &amp; video</v>
      </c>
      <c r="S430" t="str">
        <f>RIGHT(Table1[[#This Row],[category &amp; sub-category]],LEN(Table1[[#This Row],[category &amp; sub-category]])-SEARCH("/",Table1[[#This Row],[category &amp; sub-category]]))</f>
        <v>animation</v>
      </c>
      <c r="T430" s="10">
        <f>(((Table1[[#This Row],[launched_at]]/60)/60)/24)+DATE(1970,1,1)</f>
        <v>40585.25</v>
      </c>
      <c r="U430" s="10">
        <f>(((Table1[[#This Row],[deadline]]/60)/60)/24)+DATE(1970,1,1)</f>
        <v>40592.25</v>
      </c>
    </row>
    <row r="431" spans="1:2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Table1[[#This Row],[pledged]]/Table1[[#This Row],[goal]]</f>
        <v>0.90675916230366493</v>
      </c>
      <c r="P431" s="6">
        <f>IFERROR(Table1[[#This Row],[pledged]]/Table1[[#This Row],[backers_count]],"N/A")</f>
        <v>81.006080449017773</v>
      </c>
      <c r="Q431">
        <f>SEARCH("/",Table1[[#This Row],[category &amp; sub-category]])-1</f>
        <v>11</v>
      </c>
      <c r="R431" t="str">
        <f>LEFT(Table1[[#This Row],[category &amp; sub-category]],Table1[[#This Row],[1st set of text formula]])</f>
        <v>photography</v>
      </c>
      <c r="S431" t="str">
        <f>RIGHT(Table1[[#This Row],[category &amp; sub-category]],LEN(Table1[[#This Row],[category &amp; sub-category]])-SEARCH("/",Table1[[#This Row],[category &amp; sub-category]]))</f>
        <v>photography books</v>
      </c>
      <c r="T431" s="10">
        <f>(((Table1[[#This Row],[launched_at]]/60)/60)/24)+DATE(1970,1,1)</f>
        <v>41680.25</v>
      </c>
      <c r="U431" s="10">
        <f>(((Table1[[#This Row],[deadline]]/60)/60)/24)+DATE(1970,1,1)</f>
        <v>41708.208333333336</v>
      </c>
    </row>
    <row r="432" spans="1:2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Table1[[#This Row],[pledged]]/Table1[[#This Row],[goal]]</f>
        <v>0.67740740740740746</v>
      </c>
      <c r="P432" s="6">
        <f>IFERROR(Table1[[#This Row],[pledged]]/Table1[[#This Row],[backers_count]],"N/A")</f>
        <v>65.321428571428569</v>
      </c>
      <c r="Q432">
        <f>SEARCH("/",Table1[[#This Row],[category &amp; sub-category]])-1</f>
        <v>7</v>
      </c>
      <c r="R432" t="str">
        <f>LEFT(Table1[[#This Row],[category &amp; sub-category]],Table1[[#This Row],[1st set of text formula]])</f>
        <v>theater</v>
      </c>
      <c r="S432" t="str">
        <f>RIGHT(Table1[[#This Row],[category &amp; sub-category]],LEN(Table1[[#This Row],[category &amp; sub-category]])-SEARCH("/",Table1[[#This Row],[category &amp; sub-category]]))</f>
        <v>plays</v>
      </c>
      <c r="T432" s="10">
        <f>(((Table1[[#This Row],[launched_at]]/60)/60)/24)+DATE(1970,1,1)</f>
        <v>43737.208333333328</v>
      </c>
      <c r="U432" s="10">
        <f>(((Table1[[#This Row],[deadline]]/60)/60)/24)+DATE(1970,1,1)</f>
        <v>43771.208333333328</v>
      </c>
    </row>
    <row r="433" spans="1:2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Table1[[#This Row],[pledged]]/Table1[[#This Row],[goal]]</f>
        <v>1.9249019607843136</v>
      </c>
      <c r="P433" s="6">
        <f>IFERROR(Table1[[#This Row],[pledged]]/Table1[[#This Row],[backers_count]],"N/A")</f>
        <v>104.43617021276596</v>
      </c>
      <c r="Q433">
        <f>SEARCH("/",Table1[[#This Row],[category &amp; sub-category]])-1</f>
        <v>7</v>
      </c>
      <c r="R433" t="str">
        <f>LEFT(Table1[[#This Row],[category &amp; sub-category]],Table1[[#This Row],[1st set of text formula]])</f>
        <v>theater</v>
      </c>
      <c r="S433" t="str">
        <f>RIGHT(Table1[[#This Row],[category &amp; sub-category]],LEN(Table1[[#This Row],[category &amp; sub-category]])-SEARCH("/",Table1[[#This Row],[category &amp; sub-category]]))</f>
        <v>plays</v>
      </c>
      <c r="T433" s="10">
        <f>(((Table1[[#This Row],[launched_at]]/60)/60)/24)+DATE(1970,1,1)</f>
        <v>43273.208333333328</v>
      </c>
      <c r="U433" s="10">
        <f>(((Table1[[#This Row],[deadline]]/60)/60)/24)+DATE(1970,1,1)</f>
        <v>43290.208333333328</v>
      </c>
    </row>
    <row r="434" spans="1:2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Table1[[#This Row],[pledged]]/Table1[[#This Row],[goal]]</f>
        <v>0.82714285714285718</v>
      </c>
      <c r="P434" s="6">
        <f>IFERROR(Table1[[#This Row],[pledged]]/Table1[[#This Row],[backers_count]],"N/A")</f>
        <v>69.989010989010993</v>
      </c>
      <c r="Q434">
        <f>SEARCH("/",Table1[[#This Row],[category &amp; sub-category]])-1</f>
        <v>7</v>
      </c>
      <c r="R434" t="str">
        <f>LEFT(Table1[[#This Row],[category &amp; sub-category]],Table1[[#This Row],[1st set of text formula]])</f>
        <v>theater</v>
      </c>
      <c r="S434" t="str">
        <f>RIGHT(Table1[[#This Row],[category &amp; sub-category]],LEN(Table1[[#This Row],[category &amp; sub-category]])-SEARCH("/",Table1[[#This Row],[category &amp; sub-category]]))</f>
        <v>plays</v>
      </c>
      <c r="T434" s="10">
        <f>(((Table1[[#This Row],[launched_at]]/60)/60)/24)+DATE(1970,1,1)</f>
        <v>41761.208333333336</v>
      </c>
      <c r="U434" s="10">
        <f>(((Table1[[#This Row],[deadline]]/60)/60)/24)+DATE(1970,1,1)</f>
        <v>41781.208333333336</v>
      </c>
    </row>
    <row r="435" spans="1:2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Table1[[#This Row],[pledged]]/Table1[[#This Row],[goal]]</f>
        <v>0.54163920922570019</v>
      </c>
      <c r="P435" s="6">
        <f>IFERROR(Table1[[#This Row],[pledged]]/Table1[[#This Row],[backers_count]],"N/A")</f>
        <v>83.023989898989896</v>
      </c>
      <c r="Q435">
        <f>SEARCH("/",Table1[[#This Row],[category &amp; sub-category]])-1</f>
        <v>12</v>
      </c>
      <c r="R435" t="str">
        <f>LEFT(Table1[[#This Row],[category &amp; sub-category]],Table1[[#This Row],[1st set of text formula]])</f>
        <v>film &amp; video</v>
      </c>
      <c r="S435" t="str">
        <f>RIGHT(Table1[[#This Row],[category &amp; sub-category]],LEN(Table1[[#This Row],[category &amp; sub-category]])-SEARCH("/",Table1[[#This Row],[category &amp; sub-category]]))</f>
        <v>documentary</v>
      </c>
      <c r="T435" s="10">
        <f>(((Table1[[#This Row],[launched_at]]/60)/60)/24)+DATE(1970,1,1)</f>
        <v>41603.25</v>
      </c>
      <c r="U435" s="10">
        <f>(((Table1[[#This Row],[deadline]]/60)/60)/24)+DATE(1970,1,1)</f>
        <v>41619.25</v>
      </c>
    </row>
    <row r="436" spans="1:2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Table1[[#This Row],[pledged]]/Table1[[#This Row],[goal]]</f>
        <v>0.16722222222222222</v>
      </c>
      <c r="P436" s="6">
        <f>IFERROR(Table1[[#This Row],[pledged]]/Table1[[#This Row],[backers_count]],"N/A")</f>
        <v>90.3</v>
      </c>
      <c r="Q436">
        <f>SEARCH("/",Table1[[#This Row],[category &amp; sub-category]])-1</f>
        <v>7</v>
      </c>
      <c r="R436" t="str">
        <f>LEFT(Table1[[#This Row],[category &amp; sub-category]],Table1[[#This Row],[1st set of text formula]])</f>
        <v>theater</v>
      </c>
      <c r="S436" t="str">
        <f>RIGHT(Table1[[#This Row],[category &amp; sub-category]],LEN(Table1[[#This Row],[category &amp; sub-category]])-SEARCH("/",Table1[[#This Row],[category &amp; sub-category]]))</f>
        <v>plays</v>
      </c>
      <c r="T436" s="10">
        <f>(((Table1[[#This Row],[launched_at]]/60)/60)/24)+DATE(1970,1,1)</f>
        <v>42705.25</v>
      </c>
      <c r="U436" s="10">
        <f>(((Table1[[#This Row],[deadline]]/60)/60)/24)+DATE(1970,1,1)</f>
        <v>42719.25</v>
      </c>
    </row>
    <row r="437" spans="1:2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Table1[[#This Row],[pledged]]/Table1[[#This Row],[goal]]</f>
        <v>1.168766404199475</v>
      </c>
      <c r="P437" s="6">
        <f>IFERROR(Table1[[#This Row],[pledged]]/Table1[[#This Row],[backers_count]],"N/A")</f>
        <v>103.98131932282546</v>
      </c>
      <c r="Q437">
        <f>SEARCH("/",Table1[[#This Row],[category &amp; sub-category]])-1</f>
        <v>7</v>
      </c>
      <c r="R437" t="str">
        <f>LEFT(Table1[[#This Row],[category &amp; sub-category]],Table1[[#This Row],[1st set of text formula]])</f>
        <v>theater</v>
      </c>
      <c r="S437" t="str">
        <f>RIGHT(Table1[[#This Row],[category &amp; sub-category]],LEN(Table1[[#This Row],[category &amp; sub-category]])-SEARCH("/",Table1[[#This Row],[category &amp; sub-category]]))</f>
        <v>plays</v>
      </c>
      <c r="T437" s="10">
        <f>(((Table1[[#This Row],[launched_at]]/60)/60)/24)+DATE(1970,1,1)</f>
        <v>41988.25</v>
      </c>
      <c r="U437" s="10">
        <f>(((Table1[[#This Row],[deadline]]/60)/60)/24)+DATE(1970,1,1)</f>
        <v>42000.25</v>
      </c>
    </row>
    <row r="438" spans="1:2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Table1[[#This Row],[pledged]]/Table1[[#This Row],[goal]]</f>
        <v>10.521538461538462</v>
      </c>
      <c r="P438" s="6">
        <f>IFERROR(Table1[[#This Row],[pledged]]/Table1[[#This Row],[backers_count]],"N/A")</f>
        <v>54.931726907630519</v>
      </c>
      <c r="Q438">
        <f>SEARCH("/",Table1[[#This Row],[category &amp; sub-category]])-1</f>
        <v>5</v>
      </c>
      <c r="R438" t="str">
        <f>LEFT(Table1[[#This Row],[category &amp; sub-category]],Table1[[#This Row],[1st set of text formula]])</f>
        <v>music</v>
      </c>
      <c r="S438" t="str">
        <f>RIGHT(Table1[[#This Row],[category &amp; sub-category]],LEN(Table1[[#This Row],[category &amp; sub-category]])-SEARCH("/",Table1[[#This Row],[category &amp; sub-category]]))</f>
        <v>jazz</v>
      </c>
      <c r="T438" s="10">
        <f>(((Table1[[#This Row],[launched_at]]/60)/60)/24)+DATE(1970,1,1)</f>
        <v>43575.208333333328</v>
      </c>
      <c r="U438" s="10">
        <f>(((Table1[[#This Row],[deadline]]/60)/60)/24)+DATE(1970,1,1)</f>
        <v>43576.208333333328</v>
      </c>
    </row>
    <row r="439" spans="1:2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Table1[[#This Row],[pledged]]/Table1[[#This Row],[goal]]</f>
        <v>1.2307407407407407</v>
      </c>
      <c r="P439" s="6">
        <f>IFERROR(Table1[[#This Row],[pledged]]/Table1[[#This Row],[backers_count]],"N/A")</f>
        <v>51.921875</v>
      </c>
      <c r="Q439">
        <f>SEARCH("/",Table1[[#This Row],[category &amp; sub-category]])-1</f>
        <v>12</v>
      </c>
      <c r="R439" t="str">
        <f>LEFT(Table1[[#This Row],[category &amp; sub-category]],Table1[[#This Row],[1st set of text formula]])</f>
        <v>film &amp; video</v>
      </c>
      <c r="S439" t="str">
        <f>RIGHT(Table1[[#This Row],[category &amp; sub-category]],LEN(Table1[[#This Row],[category &amp; sub-category]])-SEARCH("/",Table1[[#This Row],[category &amp; sub-category]]))</f>
        <v>animation</v>
      </c>
      <c r="T439" s="10">
        <f>(((Table1[[#This Row],[launched_at]]/60)/60)/24)+DATE(1970,1,1)</f>
        <v>42260.208333333328</v>
      </c>
      <c r="U439" s="10">
        <f>(((Table1[[#This Row],[deadline]]/60)/60)/24)+DATE(1970,1,1)</f>
        <v>42263.208333333328</v>
      </c>
    </row>
    <row r="440" spans="1:21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Table1[[#This Row],[pledged]]/Table1[[#This Row],[goal]]</f>
        <v>1.7863855421686747</v>
      </c>
      <c r="P440" s="6">
        <f>IFERROR(Table1[[#This Row],[pledged]]/Table1[[#This Row],[backers_count]],"N/A")</f>
        <v>60.02834008097166</v>
      </c>
      <c r="Q440">
        <f>SEARCH("/",Table1[[#This Row],[category &amp; sub-category]])-1</f>
        <v>7</v>
      </c>
      <c r="R440" t="str">
        <f>LEFT(Table1[[#This Row],[category &amp; sub-category]],Table1[[#This Row],[1st set of text formula]])</f>
        <v>theater</v>
      </c>
      <c r="S440" t="str">
        <f>RIGHT(Table1[[#This Row],[category &amp; sub-category]],LEN(Table1[[#This Row],[category &amp; sub-category]])-SEARCH("/",Table1[[#This Row],[category &amp; sub-category]]))</f>
        <v>plays</v>
      </c>
      <c r="T440" s="10">
        <f>(((Table1[[#This Row],[launched_at]]/60)/60)/24)+DATE(1970,1,1)</f>
        <v>41337.25</v>
      </c>
      <c r="U440" s="10">
        <f>(((Table1[[#This Row],[deadline]]/60)/60)/24)+DATE(1970,1,1)</f>
        <v>41367.208333333336</v>
      </c>
    </row>
    <row r="441" spans="1:2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Table1[[#This Row],[pledged]]/Table1[[#This Row],[goal]]</f>
        <v>3.5528169014084505</v>
      </c>
      <c r="P441" s="6">
        <f>IFERROR(Table1[[#This Row],[pledged]]/Table1[[#This Row],[backers_count]],"N/A")</f>
        <v>44.003488879197555</v>
      </c>
      <c r="Q441">
        <f>SEARCH("/",Table1[[#This Row],[category &amp; sub-category]])-1</f>
        <v>12</v>
      </c>
      <c r="R441" t="str">
        <f>LEFT(Table1[[#This Row],[category &amp; sub-category]],Table1[[#This Row],[1st set of text formula]])</f>
        <v>film &amp; video</v>
      </c>
      <c r="S441" t="str">
        <f>RIGHT(Table1[[#This Row],[category &amp; sub-category]],LEN(Table1[[#This Row],[category &amp; sub-category]])-SEARCH("/",Table1[[#This Row],[category &amp; sub-category]]))</f>
        <v>science fiction</v>
      </c>
      <c r="T441" s="10">
        <f>(((Table1[[#This Row],[launched_at]]/60)/60)/24)+DATE(1970,1,1)</f>
        <v>42680.208333333328</v>
      </c>
      <c r="U441" s="10">
        <f>(((Table1[[#This Row],[deadline]]/60)/60)/24)+DATE(1970,1,1)</f>
        <v>42687.25</v>
      </c>
    </row>
    <row r="442" spans="1:2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Table1[[#This Row],[pledged]]/Table1[[#This Row],[goal]]</f>
        <v>1.6190634146341463</v>
      </c>
      <c r="P442" s="6">
        <f>IFERROR(Table1[[#This Row],[pledged]]/Table1[[#This Row],[backers_count]],"N/A")</f>
        <v>53.003513254551258</v>
      </c>
      <c r="Q442">
        <f>SEARCH("/",Table1[[#This Row],[category &amp; sub-category]])-1</f>
        <v>12</v>
      </c>
      <c r="R442" t="str">
        <f>LEFT(Table1[[#This Row],[category &amp; sub-category]],Table1[[#This Row],[1st set of text formula]])</f>
        <v>film &amp; video</v>
      </c>
      <c r="S442" t="str">
        <f>RIGHT(Table1[[#This Row],[category &amp; sub-category]],LEN(Table1[[#This Row],[category &amp; sub-category]])-SEARCH("/",Table1[[#This Row],[category &amp; sub-category]]))</f>
        <v>television</v>
      </c>
      <c r="T442" s="10">
        <f>(((Table1[[#This Row],[launched_at]]/60)/60)/24)+DATE(1970,1,1)</f>
        <v>42916.208333333328</v>
      </c>
      <c r="U442" s="10">
        <f>(((Table1[[#This Row],[deadline]]/60)/60)/24)+DATE(1970,1,1)</f>
        <v>42926.208333333328</v>
      </c>
    </row>
    <row r="443" spans="1:2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Table1[[#This Row],[pledged]]/Table1[[#This Row],[goal]]</f>
        <v>0.24914285714285714</v>
      </c>
      <c r="P443" s="6">
        <f>IFERROR(Table1[[#This Row],[pledged]]/Table1[[#This Row],[backers_count]],"N/A")</f>
        <v>54.5</v>
      </c>
      <c r="Q443">
        <f>SEARCH("/",Table1[[#This Row],[category &amp; sub-category]])-1</f>
        <v>10</v>
      </c>
      <c r="R443" t="str">
        <f>LEFT(Table1[[#This Row],[category &amp; sub-category]],Table1[[#This Row],[1st set of text formula]])</f>
        <v>technology</v>
      </c>
      <c r="S443" t="str">
        <f>RIGHT(Table1[[#This Row],[category &amp; sub-category]],LEN(Table1[[#This Row],[category &amp; sub-category]])-SEARCH("/",Table1[[#This Row],[category &amp; sub-category]]))</f>
        <v>wearables</v>
      </c>
      <c r="T443" s="10">
        <f>(((Table1[[#This Row],[launched_at]]/60)/60)/24)+DATE(1970,1,1)</f>
        <v>41025.208333333336</v>
      </c>
      <c r="U443" s="10">
        <f>(((Table1[[#This Row],[deadline]]/60)/60)/24)+DATE(1970,1,1)</f>
        <v>41053.208333333336</v>
      </c>
    </row>
    <row r="444" spans="1:2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Table1[[#This Row],[pledged]]/Table1[[#This Row],[goal]]</f>
        <v>1.9872222222222222</v>
      </c>
      <c r="P444" s="6">
        <f>IFERROR(Table1[[#This Row],[pledged]]/Table1[[#This Row],[backers_count]],"N/A")</f>
        <v>75.04195804195804</v>
      </c>
      <c r="Q444">
        <f>SEARCH("/",Table1[[#This Row],[category &amp; sub-category]])-1</f>
        <v>7</v>
      </c>
      <c r="R444" t="str">
        <f>LEFT(Table1[[#This Row],[category &amp; sub-category]],Table1[[#This Row],[1st set of text formula]])</f>
        <v>theater</v>
      </c>
      <c r="S444" t="str">
        <f>RIGHT(Table1[[#This Row],[category &amp; sub-category]],LEN(Table1[[#This Row],[category &amp; sub-category]])-SEARCH("/",Table1[[#This Row],[category &amp; sub-category]]))</f>
        <v>plays</v>
      </c>
      <c r="T444" s="10">
        <f>(((Table1[[#This Row],[launched_at]]/60)/60)/24)+DATE(1970,1,1)</f>
        <v>42980.208333333328</v>
      </c>
      <c r="U444" s="10">
        <f>(((Table1[[#This Row],[deadline]]/60)/60)/24)+DATE(1970,1,1)</f>
        <v>42996.208333333328</v>
      </c>
    </row>
    <row r="445" spans="1:2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Table1[[#This Row],[pledged]]/Table1[[#This Row],[goal]]</f>
        <v>0.34752688172043011</v>
      </c>
      <c r="P445" s="6">
        <f>IFERROR(Table1[[#This Row],[pledged]]/Table1[[#This Row],[backers_count]],"N/A")</f>
        <v>35.911111111111111</v>
      </c>
      <c r="Q445">
        <f>SEARCH("/",Table1[[#This Row],[category &amp; sub-category]])-1</f>
        <v>7</v>
      </c>
      <c r="R445" t="str">
        <f>LEFT(Table1[[#This Row],[category &amp; sub-category]],Table1[[#This Row],[1st set of text formula]])</f>
        <v>theater</v>
      </c>
      <c r="S445" t="str">
        <f>RIGHT(Table1[[#This Row],[category &amp; sub-category]],LEN(Table1[[#This Row],[category &amp; sub-category]])-SEARCH("/",Table1[[#This Row],[category &amp; sub-category]]))</f>
        <v>plays</v>
      </c>
      <c r="T445" s="10">
        <f>(((Table1[[#This Row],[launched_at]]/60)/60)/24)+DATE(1970,1,1)</f>
        <v>40451.208333333336</v>
      </c>
      <c r="U445" s="10">
        <f>(((Table1[[#This Row],[deadline]]/60)/60)/24)+DATE(1970,1,1)</f>
        <v>40470.208333333336</v>
      </c>
    </row>
    <row r="446" spans="1:2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Table1[[#This Row],[pledged]]/Table1[[#This Row],[goal]]</f>
        <v>1.7641935483870967</v>
      </c>
      <c r="P446" s="6">
        <f>IFERROR(Table1[[#This Row],[pledged]]/Table1[[#This Row],[backers_count]],"N/A")</f>
        <v>36.952702702702702</v>
      </c>
      <c r="Q446">
        <f>SEARCH("/",Table1[[#This Row],[category &amp; sub-category]])-1</f>
        <v>5</v>
      </c>
      <c r="R446" t="str">
        <f>LEFT(Table1[[#This Row],[category &amp; sub-category]],Table1[[#This Row],[1st set of text formula]])</f>
        <v>music</v>
      </c>
      <c r="S446" t="str">
        <f>RIGHT(Table1[[#This Row],[category &amp; sub-category]],LEN(Table1[[#This Row],[category &amp; sub-category]])-SEARCH("/",Table1[[#This Row],[category &amp; sub-category]]))</f>
        <v>indie rock</v>
      </c>
      <c r="T446" s="10">
        <f>(((Table1[[#This Row],[launched_at]]/60)/60)/24)+DATE(1970,1,1)</f>
        <v>40748.208333333336</v>
      </c>
      <c r="U446" s="10">
        <f>(((Table1[[#This Row],[deadline]]/60)/60)/24)+DATE(1970,1,1)</f>
        <v>40750.208333333336</v>
      </c>
    </row>
    <row r="447" spans="1:21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Table1[[#This Row],[pledged]]/Table1[[#This Row],[goal]]</f>
        <v>5.1138095238095236</v>
      </c>
      <c r="P447" s="6">
        <f>IFERROR(Table1[[#This Row],[pledged]]/Table1[[#This Row],[backers_count]],"N/A")</f>
        <v>63.170588235294119</v>
      </c>
      <c r="Q447">
        <f>SEARCH("/",Table1[[#This Row],[category &amp; sub-category]])-1</f>
        <v>7</v>
      </c>
      <c r="R447" t="str">
        <f>LEFT(Table1[[#This Row],[category &amp; sub-category]],Table1[[#This Row],[1st set of text formula]])</f>
        <v>theater</v>
      </c>
      <c r="S447" t="str">
        <f>RIGHT(Table1[[#This Row],[category &amp; sub-category]],LEN(Table1[[#This Row],[category &amp; sub-category]])-SEARCH("/",Table1[[#This Row],[category &amp; sub-category]]))</f>
        <v>plays</v>
      </c>
      <c r="T447" s="10">
        <f>(((Table1[[#This Row],[launched_at]]/60)/60)/24)+DATE(1970,1,1)</f>
        <v>40515.25</v>
      </c>
      <c r="U447" s="10">
        <f>(((Table1[[#This Row],[deadline]]/60)/60)/24)+DATE(1970,1,1)</f>
        <v>40536.25</v>
      </c>
    </row>
    <row r="448" spans="1:2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Table1[[#This Row],[pledged]]/Table1[[#This Row],[goal]]</f>
        <v>0.82044117647058823</v>
      </c>
      <c r="P448" s="6">
        <f>IFERROR(Table1[[#This Row],[pledged]]/Table1[[#This Row],[backers_count]],"N/A")</f>
        <v>29.99462365591398</v>
      </c>
      <c r="Q448">
        <f>SEARCH("/",Table1[[#This Row],[category &amp; sub-category]])-1</f>
        <v>10</v>
      </c>
      <c r="R448" t="str">
        <f>LEFT(Table1[[#This Row],[category &amp; sub-category]],Table1[[#This Row],[1st set of text formula]])</f>
        <v>technology</v>
      </c>
      <c r="S448" t="str">
        <f>RIGHT(Table1[[#This Row],[category &amp; sub-category]],LEN(Table1[[#This Row],[category &amp; sub-category]])-SEARCH("/",Table1[[#This Row],[category &amp; sub-category]]))</f>
        <v>wearables</v>
      </c>
      <c r="T448" s="10">
        <f>(((Table1[[#This Row],[launched_at]]/60)/60)/24)+DATE(1970,1,1)</f>
        <v>41261.25</v>
      </c>
      <c r="U448" s="10">
        <f>(((Table1[[#This Row],[deadline]]/60)/60)/24)+DATE(1970,1,1)</f>
        <v>41263.25</v>
      </c>
    </row>
    <row r="449" spans="1:21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Table1[[#This Row],[pledged]]/Table1[[#This Row],[goal]]</f>
        <v>0.24326030927835052</v>
      </c>
      <c r="P449" s="6">
        <f>IFERROR(Table1[[#This Row],[pledged]]/Table1[[#This Row],[backers_count]],"N/A")</f>
        <v>86</v>
      </c>
      <c r="Q449">
        <f>SEARCH("/",Table1[[#This Row],[category &amp; sub-category]])-1</f>
        <v>12</v>
      </c>
      <c r="R449" t="str">
        <f>LEFT(Table1[[#This Row],[category &amp; sub-category]],Table1[[#This Row],[1st set of text formula]])</f>
        <v>film &amp; video</v>
      </c>
      <c r="S449" t="str">
        <f>RIGHT(Table1[[#This Row],[category &amp; sub-category]],LEN(Table1[[#This Row],[category &amp; sub-category]])-SEARCH("/",Table1[[#This Row],[category &amp; sub-category]]))</f>
        <v>television</v>
      </c>
      <c r="T449" s="10">
        <f>(((Table1[[#This Row],[launched_at]]/60)/60)/24)+DATE(1970,1,1)</f>
        <v>43088.25</v>
      </c>
      <c r="U449" s="10">
        <f>(((Table1[[#This Row],[deadline]]/60)/60)/24)+DATE(1970,1,1)</f>
        <v>43104.25</v>
      </c>
    </row>
    <row r="450" spans="1:2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Table1[[#This Row],[pledged]]/Table1[[#This Row],[goal]]</f>
        <v>0.50482758620689661</v>
      </c>
      <c r="P450" s="6">
        <f>IFERROR(Table1[[#This Row],[pledged]]/Table1[[#This Row],[backers_count]],"N/A")</f>
        <v>75.014876033057845</v>
      </c>
      <c r="Q450">
        <f>SEARCH("/",Table1[[#This Row],[category &amp; sub-category]])-1</f>
        <v>5</v>
      </c>
      <c r="R450" t="str">
        <f>LEFT(Table1[[#This Row],[category &amp; sub-category]],Table1[[#This Row],[1st set of text formula]])</f>
        <v>games</v>
      </c>
      <c r="S450" t="str">
        <f>RIGHT(Table1[[#This Row],[category &amp; sub-category]],LEN(Table1[[#This Row],[category &amp; sub-category]])-SEARCH("/",Table1[[#This Row],[category &amp; sub-category]]))</f>
        <v>video games</v>
      </c>
      <c r="T450" s="10">
        <f>(((Table1[[#This Row],[launched_at]]/60)/60)/24)+DATE(1970,1,1)</f>
        <v>41378.208333333336</v>
      </c>
      <c r="U450" s="10">
        <f>(((Table1[[#This Row],[deadline]]/60)/60)/24)+DATE(1970,1,1)</f>
        <v>41380.208333333336</v>
      </c>
    </row>
    <row r="451" spans="1:2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Table1[[#This Row],[pledged]]/Table1[[#This Row],[goal]]</f>
        <v>9.67</v>
      </c>
      <c r="P451" s="6">
        <f>IFERROR(Table1[[#This Row],[pledged]]/Table1[[#This Row],[backers_count]],"N/A")</f>
        <v>101.19767441860465</v>
      </c>
      <c r="Q451">
        <f>SEARCH("/",Table1[[#This Row],[category &amp; sub-category]])-1</f>
        <v>5</v>
      </c>
      <c r="R451" t="str">
        <f>LEFT(Table1[[#This Row],[category &amp; sub-category]],Table1[[#This Row],[1st set of text formula]])</f>
        <v>games</v>
      </c>
      <c r="S451" t="str">
        <f>RIGHT(Table1[[#This Row],[category &amp; sub-category]],LEN(Table1[[#This Row],[category &amp; sub-category]])-SEARCH("/",Table1[[#This Row],[category &amp; sub-category]]))</f>
        <v>video games</v>
      </c>
      <c r="T451" s="10">
        <f>(((Table1[[#This Row],[launched_at]]/60)/60)/24)+DATE(1970,1,1)</f>
        <v>43530.25</v>
      </c>
      <c r="U451" s="10">
        <f>(((Table1[[#This Row],[deadline]]/60)/60)/24)+DATE(1970,1,1)</f>
        <v>43547.208333333328</v>
      </c>
    </row>
    <row r="452" spans="1:2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Table1[[#This Row],[pledged]]/Table1[[#This Row],[goal]]</f>
        <v>0.04</v>
      </c>
      <c r="P452" s="6">
        <f>IFERROR(Table1[[#This Row],[pledged]]/Table1[[#This Row],[backers_count]],"N/A")</f>
        <v>4</v>
      </c>
      <c r="Q452">
        <f>SEARCH("/",Table1[[#This Row],[category &amp; sub-category]])-1</f>
        <v>12</v>
      </c>
      <c r="R452" t="str">
        <f>LEFT(Table1[[#This Row],[category &amp; sub-category]],Table1[[#This Row],[1st set of text formula]])</f>
        <v>film &amp; video</v>
      </c>
      <c r="S452" t="str">
        <f>RIGHT(Table1[[#This Row],[category &amp; sub-category]],LEN(Table1[[#This Row],[category &amp; sub-category]])-SEARCH("/",Table1[[#This Row],[category &amp; sub-category]]))</f>
        <v>animation</v>
      </c>
      <c r="T452" s="10">
        <f>(((Table1[[#This Row],[launched_at]]/60)/60)/24)+DATE(1970,1,1)</f>
        <v>43394.208333333328</v>
      </c>
      <c r="U452" s="10">
        <f>(((Table1[[#This Row],[deadline]]/60)/60)/24)+DATE(1970,1,1)</f>
        <v>43417.25</v>
      </c>
    </row>
    <row r="453" spans="1:2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Table1[[#This Row],[pledged]]/Table1[[#This Row],[goal]]</f>
        <v>1.2284501347708894</v>
      </c>
      <c r="P453" s="6">
        <f>IFERROR(Table1[[#This Row],[pledged]]/Table1[[#This Row],[backers_count]],"N/A")</f>
        <v>29.001272669424118</v>
      </c>
      <c r="Q453">
        <f>SEARCH("/",Table1[[#This Row],[category &amp; sub-category]])-1</f>
        <v>5</v>
      </c>
      <c r="R453" t="str">
        <f>LEFT(Table1[[#This Row],[category &amp; sub-category]],Table1[[#This Row],[1st set of text formula]])</f>
        <v>music</v>
      </c>
      <c r="S453" t="str">
        <f>RIGHT(Table1[[#This Row],[category &amp; sub-category]],LEN(Table1[[#This Row],[category &amp; sub-category]])-SEARCH("/",Table1[[#This Row],[category &amp; sub-category]]))</f>
        <v>rock</v>
      </c>
      <c r="T453" s="10">
        <f>(((Table1[[#This Row],[launched_at]]/60)/60)/24)+DATE(1970,1,1)</f>
        <v>42935.208333333328</v>
      </c>
      <c r="U453" s="10">
        <f>(((Table1[[#This Row],[deadline]]/60)/60)/24)+DATE(1970,1,1)</f>
        <v>42966.208333333328</v>
      </c>
    </row>
    <row r="454" spans="1:21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Table1[[#This Row],[pledged]]/Table1[[#This Row],[goal]]</f>
        <v>0.63437500000000002</v>
      </c>
      <c r="P454" s="6">
        <f>IFERROR(Table1[[#This Row],[pledged]]/Table1[[#This Row],[backers_count]],"N/A")</f>
        <v>98.225806451612897</v>
      </c>
      <c r="Q454">
        <f>SEARCH("/",Table1[[#This Row],[category &amp; sub-category]])-1</f>
        <v>12</v>
      </c>
      <c r="R454" t="str">
        <f>LEFT(Table1[[#This Row],[category &amp; sub-category]],Table1[[#This Row],[1st set of text formula]])</f>
        <v>film &amp; video</v>
      </c>
      <c r="S454" t="str">
        <f>RIGHT(Table1[[#This Row],[category &amp; sub-category]],LEN(Table1[[#This Row],[category &amp; sub-category]])-SEARCH("/",Table1[[#This Row],[category &amp; sub-category]]))</f>
        <v>drama</v>
      </c>
      <c r="T454" s="10">
        <f>(((Table1[[#This Row],[launched_at]]/60)/60)/24)+DATE(1970,1,1)</f>
        <v>40365.208333333336</v>
      </c>
      <c r="U454" s="10">
        <f>(((Table1[[#This Row],[deadline]]/60)/60)/24)+DATE(1970,1,1)</f>
        <v>40366.208333333336</v>
      </c>
    </row>
    <row r="455" spans="1:21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Table1[[#This Row],[pledged]]/Table1[[#This Row],[goal]]</f>
        <v>0.56331688596491225</v>
      </c>
      <c r="P455" s="6">
        <f>IFERROR(Table1[[#This Row],[pledged]]/Table1[[#This Row],[backers_count]],"N/A")</f>
        <v>87.001693480101608</v>
      </c>
      <c r="Q455">
        <f>SEARCH("/",Table1[[#This Row],[category &amp; sub-category]])-1</f>
        <v>12</v>
      </c>
      <c r="R455" t="str">
        <f>LEFT(Table1[[#This Row],[category &amp; sub-category]],Table1[[#This Row],[1st set of text formula]])</f>
        <v>film &amp; video</v>
      </c>
      <c r="S455" t="str">
        <f>RIGHT(Table1[[#This Row],[category &amp; sub-category]],LEN(Table1[[#This Row],[category &amp; sub-category]])-SEARCH("/",Table1[[#This Row],[category &amp; sub-category]]))</f>
        <v>science fiction</v>
      </c>
      <c r="T455" s="10">
        <f>(((Table1[[#This Row],[launched_at]]/60)/60)/24)+DATE(1970,1,1)</f>
        <v>42705.25</v>
      </c>
      <c r="U455" s="10">
        <f>(((Table1[[#This Row],[deadline]]/60)/60)/24)+DATE(1970,1,1)</f>
        <v>42746.25</v>
      </c>
    </row>
    <row r="456" spans="1:2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Table1[[#This Row],[pledged]]/Table1[[#This Row],[goal]]</f>
        <v>0.44074999999999998</v>
      </c>
      <c r="P456" s="6">
        <f>IFERROR(Table1[[#This Row],[pledged]]/Table1[[#This Row],[backers_count]],"N/A")</f>
        <v>45.205128205128204</v>
      </c>
      <c r="Q456">
        <f>SEARCH("/",Table1[[#This Row],[category &amp; sub-category]])-1</f>
        <v>12</v>
      </c>
      <c r="R456" t="str">
        <f>LEFT(Table1[[#This Row],[category &amp; sub-category]],Table1[[#This Row],[1st set of text formula]])</f>
        <v>film &amp; video</v>
      </c>
      <c r="S456" t="str">
        <f>RIGHT(Table1[[#This Row],[category &amp; sub-category]],LEN(Table1[[#This Row],[category &amp; sub-category]])-SEARCH("/",Table1[[#This Row],[category &amp; sub-category]]))</f>
        <v>drama</v>
      </c>
      <c r="T456" s="10">
        <f>(((Table1[[#This Row],[launched_at]]/60)/60)/24)+DATE(1970,1,1)</f>
        <v>41568.208333333336</v>
      </c>
      <c r="U456" s="10">
        <f>(((Table1[[#This Row],[deadline]]/60)/60)/24)+DATE(1970,1,1)</f>
        <v>41604.25</v>
      </c>
    </row>
    <row r="457" spans="1:2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Table1[[#This Row],[pledged]]/Table1[[#This Row],[goal]]</f>
        <v>1.1837253218884121</v>
      </c>
      <c r="P457" s="6">
        <f>IFERROR(Table1[[#This Row],[pledged]]/Table1[[#This Row],[backers_count]],"N/A")</f>
        <v>37.001341561577675</v>
      </c>
      <c r="Q457">
        <f>SEARCH("/",Table1[[#This Row],[category &amp; sub-category]])-1</f>
        <v>7</v>
      </c>
      <c r="R457" t="str">
        <f>LEFT(Table1[[#This Row],[category &amp; sub-category]],Table1[[#This Row],[1st set of text formula]])</f>
        <v>theater</v>
      </c>
      <c r="S457" t="str">
        <f>RIGHT(Table1[[#This Row],[category &amp; sub-category]],LEN(Table1[[#This Row],[category &amp; sub-category]])-SEARCH("/",Table1[[#This Row],[category &amp; sub-category]]))</f>
        <v>plays</v>
      </c>
      <c r="T457" s="10">
        <f>(((Table1[[#This Row],[launched_at]]/60)/60)/24)+DATE(1970,1,1)</f>
        <v>40809.208333333336</v>
      </c>
      <c r="U457" s="10">
        <f>(((Table1[[#This Row],[deadline]]/60)/60)/24)+DATE(1970,1,1)</f>
        <v>40832.208333333336</v>
      </c>
    </row>
    <row r="458" spans="1:21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Table1[[#This Row],[pledged]]/Table1[[#This Row],[goal]]</f>
        <v>1.041243169398907</v>
      </c>
      <c r="P458" s="6">
        <f>IFERROR(Table1[[#This Row],[pledged]]/Table1[[#This Row],[backers_count]],"N/A")</f>
        <v>94.976947040498445</v>
      </c>
      <c r="Q458">
        <f>SEARCH("/",Table1[[#This Row],[category &amp; sub-category]])-1</f>
        <v>5</v>
      </c>
      <c r="R458" t="str">
        <f>LEFT(Table1[[#This Row],[category &amp; sub-category]],Table1[[#This Row],[1st set of text formula]])</f>
        <v>music</v>
      </c>
      <c r="S458" t="str">
        <f>RIGHT(Table1[[#This Row],[category &amp; sub-category]],LEN(Table1[[#This Row],[category &amp; sub-category]])-SEARCH("/",Table1[[#This Row],[category &amp; sub-category]]))</f>
        <v>indie rock</v>
      </c>
      <c r="T458" s="10">
        <f>(((Table1[[#This Row],[launched_at]]/60)/60)/24)+DATE(1970,1,1)</f>
        <v>43141.25</v>
      </c>
      <c r="U458" s="10">
        <f>(((Table1[[#This Row],[deadline]]/60)/60)/24)+DATE(1970,1,1)</f>
        <v>43141.25</v>
      </c>
    </row>
    <row r="459" spans="1:2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Table1[[#This Row],[pledged]]/Table1[[#This Row],[goal]]</f>
        <v>0.26640000000000003</v>
      </c>
      <c r="P459" s="6">
        <f>IFERROR(Table1[[#This Row],[pledged]]/Table1[[#This Row],[backers_count]],"N/A")</f>
        <v>28.956521739130434</v>
      </c>
      <c r="Q459">
        <f>SEARCH("/",Table1[[#This Row],[category &amp; sub-category]])-1</f>
        <v>7</v>
      </c>
      <c r="R459" t="str">
        <f>LEFT(Table1[[#This Row],[category &amp; sub-category]],Table1[[#This Row],[1st set of text formula]])</f>
        <v>theater</v>
      </c>
      <c r="S459" t="str">
        <f>RIGHT(Table1[[#This Row],[category &amp; sub-category]],LEN(Table1[[#This Row],[category &amp; sub-category]])-SEARCH("/",Table1[[#This Row],[category &amp; sub-category]]))</f>
        <v>plays</v>
      </c>
      <c r="T459" s="10">
        <f>(((Table1[[#This Row],[launched_at]]/60)/60)/24)+DATE(1970,1,1)</f>
        <v>42657.208333333328</v>
      </c>
      <c r="U459" s="10">
        <f>(((Table1[[#This Row],[deadline]]/60)/60)/24)+DATE(1970,1,1)</f>
        <v>42659.208333333328</v>
      </c>
    </row>
    <row r="460" spans="1:2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Table1[[#This Row],[pledged]]/Table1[[#This Row],[goal]]</f>
        <v>3.5120118343195266</v>
      </c>
      <c r="P460" s="6">
        <f>IFERROR(Table1[[#This Row],[pledged]]/Table1[[#This Row],[backers_count]],"N/A")</f>
        <v>55.993396226415094</v>
      </c>
      <c r="Q460">
        <f>SEARCH("/",Table1[[#This Row],[category &amp; sub-category]])-1</f>
        <v>7</v>
      </c>
      <c r="R460" t="str">
        <f>LEFT(Table1[[#This Row],[category &amp; sub-category]],Table1[[#This Row],[1st set of text formula]])</f>
        <v>theater</v>
      </c>
      <c r="S460" t="str">
        <f>RIGHT(Table1[[#This Row],[category &amp; sub-category]],LEN(Table1[[#This Row],[category &amp; sub-category]])-SEARCH("/",Table1[[#This Row],[category &amp; sub-category]]))</f>
        <v>plays</v>
      </c>
      <c r="T460" s="10">
        <f>(((Table1[[#This Row],[launched_at]]/60)/60)/24)+DATE(1970,1,1)</f>
        <v>40265.208333333336</v>
      </c>
      <c r="U460" s="10">
        <f>(((Table1[[#This Row],[deadline]]/60)/60)/24)+DATE(1970,1,1)</f>
        <v>40309.208333333336</v>
      </c>
    </row>
    <row r="461" spans="1:2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Table1[[#This Row],[pledged]]/Table1[[#This Row],[goal]]</f>
        <v>0.90063492063492068</v>
      </c>
      <c r="P461" s="6">
        <f>IFERROR(Table1[[#This Row],[pledged]]/Table1[[#This Row],[backers_count]],"N/A")</f>
        <v>54.038095238095238</v>
      </c>
      <c r="Q461">
        <f>SEARCH("/",Table1[[#This Row],[category &amp; sub-category]])-1</f>
        <v>12</v>
      </c>
      <c r="R461" t="str">
        <f>LEFT(Table1[[#This Row],[category &amp; sub-category]],Table1[[#This Row],[1st set of text formula]])</f>
        <v>film &amp; video</v>
      </c>
      <c r="S461" t="str">
        <f>RIGHT(Table1[[#This Row],[category &amp; sub-category]],LEN(Table1[[#This Row],[category &amp; sub-category]])-SEARCH("/",Table1[[#This Row],[category &amp; sub-category]]))</f>
        <v>documentary</v>
      </c>
      <c r="T461" s="10">
        <f>(((Table1[[#This Row],[launched_at]]/60)/60)/24)+DATE(1970,1,1)</f>
        <v>42001.25</v>
      </c>
      <c r="U461" s="10">
        <f>(((Table1[[#This Row],[deadline]]/60)/60)/24)+DATE(1970,1,1)</f>
        <v>42026.25</v>
      </c>
    </row>
    <row r="462" spans="1:2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Table1[[#This Row],[pledged]]/Table1[[#This Row],[goal]]</f>
        <v>1.7162500000000001</v>
      </c>
      <c r="P462" s="6">
        <f>IFERROR(Table1[[#This Row],[pledged]]/Table1[[#This Row],[backers_count]],"N/A")</f>
        <v>82.38</v>
      </c>
      <c r="Q462">
        <f>SEARCH("/",Table1[[#This Row],[category &amp; sub-category]])-1</f>
        <v>7</v>
      </c>
      <c r="R462" t="str">
        <f>LEFT(Table1[[#This Row],[category &amp; sub-category]],Table1[[#This Row],[1st set of text formula]])</f>
        <v>theater</v>
      </c>
      <c r="S462" t="str">
        <f>RIGHT(Table1[[#This Row],[category &amp; sub-category]],LEN(Table1[[#This Row],[category &amp; sub-category]])-SEARCH("/",Table1[[#This Row],[category &amp; sub-category]]))</f>
        <v>plays</v>
      </c>
      <c r="T462" s="10">
        <f>(((Table1[[#This Row],[launched_at]]/60)/60)/24)+DATE(1970,1,1)</f>
        <v>40399.208333333336</v>
      </c>
      <c r="U462" s="10">
        <f>(((Table1[[#This Row],[deadline]]/60)/60)/24)+DATE(1970,1,1)</f>
        <v>40402.208333333336</v>
      </c>
    </row>
    <row r="463" spans="1:2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Table1[[#This Row],[pledged]]/Table1[[#This Row],[goal]]</f>
        <v>1.4104655870445344</v>
      </c>
      <c r="P463" s="6">
        <f>IFERROR(Table1[[#This Row],[pledged]]/Table1[[#This Row],[backers_count]],"N/A")</f>
        <v>66.997115384615384</v>
      </c>
      <c r="Q463">
        <f>SEARCH("/",Table1[[#This Row],[category &amp; sub-category]])-1</f>
        <v>12</v>
      </c>
      <c r="R463" t="str">
        <f>LEFT(Table1[[#This Row],[category &amp; sub-category]],Table1[[#This Row],[1st set of text formula]])</f>
        <v>film &amp; video</v>
      </c>
      <c r="S463" t="str">
        <f>RIGHT(Table1[[#This Row],[category &amp; sub-category]],LEN(Table1[[#This Row],[category &amp; sub-category]])-SEARCH("/",Table1[[#This Row],[category &amp; sub-category]]))</f>
        <v>drama</v>
      </c>
      <c r="T463" s="10">
        <f>(((Table1[[#This Row],[launched_at]]/60)/60)/24)+DATE(1970,1,1)</f>
        <v>41757.208333333336</v>
      </c>
      <c r="U463" s="10">
        <f>(((Table1[[#This Row],[deadline]]/60)/60)/24)+DATE(1970,1,1)</f>
        <v>41777.208333333336</v>
      </c>
    </row>
    <row r="464" spans="1:2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Table1[[#This Row],[pledged]]/Table1[[#This Row],[goal]]</f>
        <v>0.30579449152542371</v>
      </c>
      <c r="P464" s="6">
        <f>IFERROR(Table1[[#This Row],[pledged]]/Table1[[#This Row],[backers_count]],"N/A")</f>
        <v>107.91401869158878</v>
      </c>
      <c r="Q464">
        <f>SEARCH("/",Table1[[#This Row],[category &amp; sub-category]])-1</f>
        <v>5</v>
      </c>
      <c r="R464" t="str">
        <f>LEFT(Table1[[#This Row],[category &amp; sub-category]],Table1[[#This Row],[1st set of text formula]])</f>
        <v>games</v>
      </c>
      <c r="S464" t="str">
        <f>RIGHT(Table1[[#This Row],[category &amp; sub-category]],LEN(Table1[[#This Row],[category &amp; sub-category]])-SEARCH("/",Table1[[#This Row],[category &amp; sub-category]]))</f>
        <v>mobile games</v>
      </c>
      <c r="T464" s="10">
        <f>(((Table1[[#This Row],[launched_at]]/60)/60)/24)+DATE(1970,1,1)</f>
        <v>41304.25</v>
      </c>
      <c r="U464" s="10">
        <f>(((Table1[[#This Row],[deadline]]/60)/60)/24)+DATE(1970,1,1)</f>
        <v>41342.25</v>
      </c>
    </row>
    <row r="465" spans="1:21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Table1[[#This Row],[pledged]]/Table1[[#This Row],[goal]]</f>
        <v>1.0816455696202532</v>
      </c>
      <c r="P465" s="6">
        <f>IFERROR(Table1[[#This Row],[pledged]]/Table1[[#This Row],[backers_count]],"N/A")</f>
        <v>69.009501187648453</v>
      </c>
      <c r="Q465">
        <f>SEARCH("/",Table1[[#This Row],[category &amp; sub-category]])-1</f>
        <v>12</v>
      </c>
      <c r="R465" t="str">
        <f>LEFT(Table1[[#This Row],[category &amp; sub-category]],Table1[[#This Row],[1st set of text formula]])</f>
        <v>film &amp; video</v>
      </c>
      <c r="S465" t="str">
        <f>RIGHT(Table1[[#This Row],[category &amp; sub-category]],LEN(Table1[[#This Row],[category &amp; sub-category]])-SEARCH("/",Table1[[#This Row],[category &amp; sub-category]]))</f>
        <v>animation</v>
      </c>
      <c r="T465" s="10">
        <f>(((Table1[[#This Row],[launched_at]]/60)/60)/24)+DATE(1970,1,1)</f>
        <v>41639.25</v>
      </c>
      <c r="U465" s="10">
        <f>(((Table1[[#This Row],[deadline]]/60)/60)/24)+DATE(1970,1,1)</f>
        <v>41643.25</v>
      </c>
    </row>
    <row r="466" spans="1:2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Table1[[#This Row],[pledged]]/Table1[[#This Row],[goal]]</f>
        <v>1.3345505617977529</v>
      </c>
      <c r="P466" s="6">
        <f>IFERROR(Table1[[#This Row],[pledged]]/Table1[[#This Row],[backers_count]],"N/A")</f>
        <v>39.006568144499177</v>
      </c>
      <c r="Q466">
        <f>SEARCH("/",Table1[[#This Row],[category &amp; sub-category]])-1</f>
        <v>7</v>
      </c>
      <c r="R466" t="str">
        <f>LEFT(Table1[[#This Row],[category &amp; sub-category]],Table1[[#This Row],[1st set of text formula]])</f>
        <v>theater</v>
      </c>
      <c r="S466" t="str">
        <f>RIGHT(Table1[[#This Row],[category &amp; sub-category]],LEN(Table1[[#This Row],[category &amp; sub-category]])-SEARCH("/",Table1[[#This Row],[category &amp; sub-category]]))</f>
        <v>plays</v>
      </c>
      <c r="T466" s="10">
        <f>(((Table1[[#This Row],[launched_at]]/60)/60)/24)+DATE(1970,1,1)</f>
        <v>43142.25</v>
      </c>
      <c r="U466" s="10">
        <f>(((Table1[[#This Row],[deadline]]/60)/60)/24)+DATE(1970,1,1)</f>
        <v>43156.25</v>
      </c>
    </row>
    <row r="467" spans="1:2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Table1[[#This Row],[pledged]]/Table1[[#This Row],[goal]]</f>
        <v>1.8785106382978722</v>
      </c>
      <c r="P467" s="6">
        <f>IFERROR(Table1[[#This Row],[pledged]]/Table1[[#This Row],[backers_count]],"N/A")</f>
        <v>110.3625</v>
      </c>
      <c r="Q467">
        <f>SEARCH("/",Table1[[#This Row],[category &amp; sub-category]])-1</f>
        <v>10</v>
      </c>
      <c r="R467" t="str">
        <f>LEFT(Table1[[#This Row],[category &amp; sub-category]],Table1[[#This Row],[1st set of text formula]])</f>
        <v>publishing</v>
      </c>
      <c r="S467" t="str">
        <f>RIGHT(Table1[[#This Row],[category &amp; sub-category]],LEN(Table1[[#This Row],[category &amp; sub-category]])-SEARCH("/",Table1[[#This Row],[category &amp; sub-category]]))</f>
        <v>translations</v>
      </c>
      <c r="T467" s="10">
        <f>(((Table1[[#This Row],[launched_at]]/60)/60)/24)+DATE(1970,1,1)</f>
        <v>43127.25</v>
      </c>
      <c r="U467" s="10">
        <f>(((Table1[[#This Row],[deadline]]/60)/60)/24)+DATE(1970,1,1)</f>
        <v>43136.25</v>
      </c>
    </row>
    <row r="468" spans="1:2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Table1[[#This Row],[pledged]]/Table1[[#This Row],[goal]]</f>
        <v>3.32</v>
      </c>
      <c r="P468" s="6">
        <f>IFERROR(Table1[[#This Row],[pledged]]/Table1[[#This Row],[backers_count]],"N/A")</f>
        <v>94.857142857142861</v>
      </c>
      <c r="Q468">
        <f>SEARCH("/",Table1[[#This Row],[category &amp; sub-category]])-1</f>
        <v>10</v>
      </c>
      <c r="R468" t="str">
        <f>LEFT(Table1[[#This Row],[category &amp; sub-category]],Table1[[#This Row],[1st set of text formula]])</f>
        <v>technology</v>
      </c>
      <c r="S468" t="str">
        <f>RIGHT(Table1[[#This Row],[category &amp; sub-category]],LEN(Table1[[#This Row],[category &amp; sub-category]])-SEARCH("/",Table1[[#This Row],[category &amp; sub-category]]))</f>
        <v>wearables</v>
      </c>
      <c r="T468" s="10">
        <f>(((Table1[[#This Row],[launched_at]]/60)/60)/24)+DATE(1970,1,1)</f>
        <v>41409.208333333336</v>
      </c>
      <c r="U468" s="10">
        <f>(((Table1[[#This Row],[deadline]]/60)/60)/24)+DATE(1970,1,1)</f>
        <v>41432.208333333336</v>
      </c>
    </row>
    <row r="469" spans="1:21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Table1[[#This Row],[pledged]]/Table1[[#This Row],[goal]]</f>
        <v>5.7521428571428572</v>
      </c>
      <c r="P469" s="6">
        <f>IFERROR(Table1[[#This Row],[pledged]]/Table1[[#This Row],[backers_count]],"N/A")</f>
        <v>57.935251798561154</v>
      </c>
      <c r="Q469">
        <f>SEARCH("/",Table1[[#This Row],[category &amp; sub-category]])-1</f>
        <v>10</v>
      </c>
      <c r="R469" t="str">
        <f>LEFT(Table1[[#This Row],[category &amp; sub-category]],Table1[[#This Row],[1st set of text formula]])</f>
        <v>technology</v>
      </c>
      <c r="S469" t="str">
        <f>RIGHT(Table1[[#This Row],[category &amp; sub-category]],LEN(Table1[[#This Row],[category &amp; sub-category]])-SEARCH("/",Table1[[#This Row],[category &amp; sub-category]]))</f>
        <v>web</v>
      </c>
      <c r="T469" s="10">
        <f>(((Table1[[#This Row],[launched_at]]/60)/60)/24)+DATE(1970,1,1)</f>
        <v>42331.25</v>
      </c>
      <c r="U469" s="10">
        <f>(((Table1[[#This Row],[deadline]]/60)/60)/24)+DATE(1970,1,1)</f>
        <v>42338.25</v>
      </c>
    </row>
    <row r="470" spans="1:2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Table1[[#This Row],[pledged]]/Table1[[#This Row],[goal]]</f>
        <v>0.40500000000000003</v>
      </c>
      <c r="P470" s="6">
        <f>IFERROR(Table1[[#This Row],[pledged]]/Table1[[#This Row],[backers_count]],"N/A")</f>
        <v>101.25</v>
      </c>
      <c r="Q470">
        <f>SEARCH("/",Table1[[#This Row],[category &amp; sub-category]])-1</f>
        <v>7</v>
      </c>
      <c r="R470" t="str">
        <f>LEFT(Table1[[#This Row],[category &amp; sub-category]],Table1[[#This Row],[1st set of text formula]])</f>
        <v>theater</v>
      </c>
      <c r="S470" t="str">
        <f>RIGHT(Table1[[#This Row],[category &amp; sub-category]],LEN(Table1[[#This Row],[category &amp; sub-category]])-SEARCH("/",Table1[[#This Row],[category &amp; sub-category]]))</f>
        <v>plays</v>
      </c>
      <c r="T470" s="10">
        <f>(((Table1[[#This Row],[launched_at]]/60)/60)/24)+DATE(1970,1,1)</f>
        <v>43569.208333333328</v>
      </c>
      <c r="U470" s="10">
        <f>(((Table1[[#This Row],[deadline]]/60)/60)/24)+DATE(1970,1,1)</f>
        <v>43585.208333333328</v>
      </c>
    </row>
    <row r="471" spans="1:2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Table1[[#This Row],[pledged]]/Table1[[#This Row],[goal]]</f>
        <v>1.8442857142857143</v>
      </c>
      <c r="P471" s="6">
        <f>IFERROR(Table1[[#This Row],[pledged]]/Table1[[#This Row],[backers_count]],"N/A")</f>
        <v>64.95597484276729</v>
      </c>
      <c r="Q471">
        <f>SEARCH("/",Table1[[#This Row],[category &amp; sub-category]])-1</f>
        <v>12</v>
      </c>
      <c r="R471" t="str">
        <f>LEFT(Table1[[#This Row],[category &amp; sub-category]],Table1[[#This Row],[1st set of text formula]])</f>
        <v>film &amp; video</v>
      </c>
      <c r="S471" t="str">
        <f>RIGHT(Table1[[#This Row],[category &amp; sub-category]],LEN(Table1[[#This Row],[category &amp; sub-category]])-SEARCH("/",Table1[[#This Row],[category &amp; sub-category]]))</f>
        <v>drama</v>
      </c>
      <c r="T471" s="10">
        <f>(((Table1[[#This Row],[launched_at]]/60)/60)/24)+DATE(1970,1,1)</f>
        <v>42142.208333333328</v>
      </c>
      <c r="U471" s="10">
        <f>(((Table1[[#This Row],[deadline]]/60)/60)/24)+DATE(1970,1,1)</f>
        <v>42144.208333333328</v>
      </c>
    </row>
    <row r="472" spans="1:2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Table1[[#This Row],[pledged]]/Table1[[#This Row],[goal]]</f>
        <v>2.8580555555555556</v>
      </c>
      <c r="P472" s="6">
        <f>IFERROR(Table1[[#This Row],[pledged]]/Table1[[#This Row],[backers_count]],"N/A")</f>
        <v>27.00524934383202</v>
      </c>
      <c r="Q472">
        <f>SEARCH("/",Table1[[#This Row],[category &amp; sub-category]])-1</f>
        <v>10</v>
      </c>
      <c r="R472" t="str">
        <f>LEFT(Table1[[#This Row],[category &amp; sub-category]],Table1[[#This Row],[1st set of text formula]])</f>
        <v>technology</v>
      </c>
      <c r="S472" t="str">
        <f>RIGHT(Table1[[#This Row],[category &amp; sub-category]],LEN(Table1[[#This Row],[category &amp; sub-category]])-SEARCH("/",Table1[[#This Row],[category &amp; sub-category]]))</f>
        <v>wearables</v>
      </c>
      <c r="T472" s="10">
        <f>(((Table1[[#This Row],[launched_at]]/60)/60)/24)+DATE(1970,1,1)</f>
        <v>42716.25</v>
      </c>
      <c r="U472" s="10">
        <f>(((Table1[[#This Row],[deadline]]/60)/60)/24)+DATE(1970,1,1)</f>
        <v>42723.25</v>
      </c>
    </row>
    <row r="473" spans="1:2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Table1[[#This Row],[pledged]]/Table1[[#This Row],[goal]]</f>
        <v>3.19</v>
      </c>
      <c r="P473" s="6">
        <f>IFERROR(Table1[[#This Row],[pledged]]/Table1[[#This Row],[backers_count]],"N/A")</f>
        <v>50.97422680412371</v>
      </c>
      <c r="Q473">
        <f>SEARCH("/",Table1[[#This Row],[category &amp; sub-category]])-1</f>
        <v>4</v>
      </c>
      <c r="R473" t="str">
        <f>LEFT(Table1[[#This Row],[category &amp; sub-category]],Table1[[#This Row],[1st set of text formula]])</f>
        <v>food</v>
      </c>
      <c r="S473" t="str">
        <f>RIGHT(Table1[[#This Row],[category &amp; sub-category]],LEN(Table1[[#This Row],[category &amp; sub-category]])-SEARCH("/",Table1[[#This Row],[category &amp; sub-category]]))</f>
        <v>food trucks</v>
      </c>
      <c r="T473" s="10">
        <f>(((Table1[[#This Row],[launched_at]]/60)/60)/24)+DATE(1970,1,1)</f>
        <v>41031.208333333336</v>
      </c>
      <c r="U473" s="10">
        <f>(((Table1[[#This Row],[deadline]]/60)/60)/24)+DATE(1970,1,1)</f>
        <v>41031.208333333336</v>
      </c>
    </row>
    <row r="474" spans="1:2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Table1[[#This Row],[pledged]]/Table1[[#This Row],[goal]]</f>
        <v>0.39234070221066319</v>
      </c>
      <c r="P474" s="6">
        <f>IFERROR(Table1[[#This Row],[pledged]]/Table1[[#This Row],[backers_count]],"N/A")</f>
        <v>104.94260869565217</v>
      </c>
      <c r="Q474">
        <f>SEARCH("/",Table1[[#This Row],[category &amp; sub-category]])-1</f>
        <v>5</v>
      </c>
      <c r="R474" t="str">
        <f>LEFT(Table1[[#This Row],[category &amp; sub-category]],Table1[[#This Row],[1st set of text formula]])</f>
        <v>music</v>
      </c>
      <c r="S474" t="str">
        <f>RIGHT(Table1[[#This Row],[category &amp; sub-category]],LEN(Table1[[#This Row],[category &amp; sub-category]])-SEARCH("/",Table1[[#This Row],[category &amp; sub-category]]))</f>
        <v>rock</v>
      </c>
      <c r="T474" s="10">
        <f>(((Table1[[#This Row],[launched_at]]/60)/60)/24)+DATE(1970,1,1)</f>
        <v>43535.208333333328</v>
      </c>
      <c r="U474" s="10">
        <f>(((Table1[[#This Row],[deadline]]/60)/60)/24)+DATE(1970,1,1)</f>
        <v>43589.208333333328</v>
      </c>
    </row>
    <row r="475" spans="1:2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Table1[[#This Row],[pledged]]/Table1[[#This Row],[goal]]</f>
        <v>1.7814000000000001</v>
      </c>
      <c r="P475" s="6">
        <f>IFERROR(Table1[[#This Row],[pledged]]/Table1[[#This Row],[backers_count]],"N/A")</f>
        <v>84.028301886792448</v>
      </c>
      <c r="Q475">
        <f>SEARCH("/",Table1[[#This Row],[category &amp; sub-category]])-1</f>
        <v>5</v>
      </c>
      <c r="R475" t="str">
        <f>LEFT(Table1[[#This Row],[category &amp; sub-category]],Table1[[#This Row],[1st set of text formula]])</f>
        <v>music</v>
      </c>
      <c r="S475" t="str">
        <f>RIGHT(Table1[[#This Row],[category &amp; sub-category]],LEN(Table1[[#This Row],[category &amp; sub-category]])-SEARCH("/",Table1[[#This Row],[category &amp; sub-category]]))</f>
        <v>electric music</v>
      </c>
      <c r="T475" s="10">
        <f>(((Table1[[#This Row],[launched_at]]/60)/60)/24)+DATE(1970,1,1)</f>
        <v>43277.208333333328</v>
      </c>
      <c r="U475" s="10">
        <f>(((Table1[[#This Row],[deadline]]/60)/60)/24)+DATE(1970,1,1)</f>
        <v>43278.208333333328</v>
      </c>
    </row>
    <row r="476" spans="1:2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Table1[[#This Row],[pledged]]/Table1[[#This Row],[goal]]</f>
        <v>3.6515</v>
      </c>
      <c r="P476" s="6">
        <f>IFERROR(Table1[[#This Row],[pledged]]/Table1[[#This Row],[backers_count]],"N/A")</f>
        <v>102.85915492957747</v>
      </c>
      <c r="Q476">
        <f>SEARCH("/",Table1[[#This Row],[category &amp; sub-category]])-1</f>
        <v>12</v>
      </c>
      <c r="R476" t="str">
        <f>LEFT(Table1[[#This Row],[category &amp; sub-category]],Table1[[#This Row],[1st set of text formula]])</f>
        <v>film &amp; video</v>
      </c>
      <c r="S476" t="str">
        <f>RIGHT(Table1[[#This Row],[category &amp; sub-category]],LEN(Table1[[#This Row],[category &amp; sub-category]])-SEARCH("/",Table1[[#This Row],[category &amp; sub-category]]))</f>
        <v>television</v>
      </c>
      <c r="T476" s="10">
        <f>(((Table1[[#This Row],[launched_at]]/60)/60)/24)+DATE(1970,1,1)</f>
        <v>41989.25</v>
      </c>
      <c r="U476" s="10">
        <f>(((Table1[[#This Row],[deadline]]/60)/60)/24)+DATE(1970,1,1)</f>
        <v>41990.25</v>
      </c>
    </row>
    <row r="477" spans="1:21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Table1[[#This Row],[pledged]]/Table1[[#This Row],[goal]]</f>
        <v>1.1394594594594594</v>
      </c>
      <c r="P477" s="6">
        <f>IFERROR(Table1[[#This Row],[pledged]]/Table1[[#This Row],[backers_count]],"N/A")</f>
        <v>39.962085308056871</v>
      </c>
      <c r="Q477">
        <f>SEARCH("/",Table1[[#This Row],[category &amp; sub-category]])-1</f>
        <v>10</v>
      </c>
      <c r="R477" t="str">
        <f>LEFT(Table1[[#This Row],[category &amp; sub-category]],Table1[[#This Row],[1st set of text formula]])</f>
        <v>publishing</v>
      </c>
      <c r="S477" t="str">
        <f>RIGHT(Table1[[#This Row],[category &amp; sub-category]],LEN(Table1[[#This Row],[category &amp; sub-category]])-SEARCH("/",Table1[[#This Row],[category &amp; sub-category]]))</f>
        <v>translations</v>
      </c>
      <c r="T477" s="10">
        <f>(((Table1[[#This Row],[launched_at]]/60)/60)/24)+DATE(1970,1,1)</f>
        <v>41450.208333333336</v>
      </c>
      <c r="U477" s="10">
        <f>(((Table1[[#This Row],[deadline]]/60)/60)/24)+DATE(1970,1,1)</f>
        <v>41454.208333333336</v>
      </c>
    </row>
    <row r="478" spans="1:21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Table1[[#This Row],[pledged]]/Table1[[#This Row],[goal]]</f>
        <v>0.29828720626631855</v>
      </c>
      <c r="P478" s="6">
        <f>IFERROR(Table1[[#This Row],[pledged]]/Table1[[#This Row],[backers_count]],"N/A")</f>
        <v>51.001785714285717</v>
      </c>
      <c r="Q478">
        <f>SEARCH("/",Table1[[#This Row],[category &amp; sub-category]])-1</f>
        <v>10</v>
      </c>
      <c r="R478" t="str">
        <f>LEFT(Table1[[#This Row],[category &amp; sub-category]],Table1[[#This Row],[1st set of text formula]])</f>
        <v>publishing</v>
      </c>
      <c r="S478" t="str">
        <f>RIGHT(Table1[[#This Row],[category &amp; sub-category]],LEN(Table1[[#This Row],[category &amp; sub-category]])-SEARCH("/",Table1[[#This Row],[category &amp; sub-category]]))</f>
        <v>fiction</v>
      </c>
      <c r="T478" s="10">
        <f>(((Table1[[#This Row],[launched_at]]/60)/60)/24)+DATE(1970,1,1)</f>
        <v>43322.208333333328</v>
      </c>
      <c r="U478" s="10">
        <f>(((Table1[[#This Row],[deadline]]/60)/60)/24)+DATE(1970,1,1)</f>
        <v>43328.208333333328</v>
      </c>
    </row>
    <row r="479" spans="1:2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Table1[[#This Row],[pledged]]/Table1[[#This Row],[goal]]</f>
        <v>0.54270588235294115</v>
      </c>
      <c r="P479" s="6">
        <f>IFERROR(Table1[[#This Row],[pledged]]/Table1[[#This Row],[backers_count]],"N/A")</f>
        <v>40.823008849557525</v>
      </c>
      <c r="Q479">
        <f>SEARCH("/",Table1[[#This Row],[category &amp; sub-category]])-1</f>
        <v>12</v>
      </c>
      <c r="R479" t="str">
        <f>LEFT(Table1[[#This Row],[category &amp; sub-category]],Table1[[#This Row],[1st set of text formula]])</f>
        <v>film &amp; video</v>
      </c>
      <c r="S479" t="str">
        <f>RIGHT(Table1[[#This Row],[category &amp; sub-category]],LEN(Table1[[#This Row],[category &amp; sub-category]])-SEARCH("/",Table1[[#This Row],[category &amp; sub-category]]))</f>
        <v>science fiction</v>
      </c>
      <c r="T479" s="10">
        <f>(((Table1[[#This Row],[launched_at]]/60)/60)/24)+DATE(1970,1,1)</f>
        <v>40720.208333333336</v>
      </c>
      <c r="U479" s="10">
        <f>(((Table1[[#This Row],[deadline]]/60)/60)/24)+DATE(1970,1,1)</f>
        <v>40747.208333333336</v>
      </c>
    </row>
    <row r="480" spans="1:2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Table1[[#This Row],[pledged]]/Table1[[#This Row],[goal]]</f>
        <v>2.3634156976744185</v>
      </c>
      <c r="P480" s="6">
        <f>IFERROR(Table1[[#This Row],[pledged]]/Table1[[#This Row],[backers_count]],"N/A")</f>
        <v>58.999637155297535</v>
      </c>
      <c r="Q480">
        <f>SEARCH("/",Table1[[#This Row],[category &amp; sub-category]])-1</f>
        <v>10</v>
      </c>
      <c r="R480" t="str">
        <f>LEFT(Table1[[#This Row],[category &amp; sub-category]],Table1[[#This Row],[1st set of text formula]])</f>
        <v>technology</v>
      </c>
      <c r="S480" t="str">
        <f>RIGHT(Table1[[#This Row],[category &amp; sub-category]],LEN(Table1[[#This Row],[category &amp; sub-category]])-SEARCH("/",Table1[[#This Row],[category &amp; sub-category]]))</f>
        <v>wearables</v>
      </c>
      <c r="T480" s="10">
        <f>(((Table1[[#This Row],[launched_at]]/60)/60)/24)+DATE(1970,1,1)</f>
        <v>42072.208333333328</v>
      </c>
      <c r="U480" s="10">
        <f>(((Table1[[#This Row],[deadline]]/60)/60)/24)+DATE(1970,1,1)</f>
        <v>42084.208333333328</v>
      </c>
    </row>
    <row r="481" spans="1:2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Table1[[#This Row],[pledged]]/Table1[[#This Row],[goal]]</f>
        <v>5.1291666666666664</v>
      </c>
      <c r="P481" s="6">
        <f>IFERROR(Table1[[#This Row],[pledged]]/Table1[[#This Row],[backers_count]],"N/A")</f>
        <v>71.156069364161851</v>
      </c>
      <c r="Q481">
        <f>SEARCH("/",Table1[[#This Row],[category &amp; sub-category]])-1</f>
        <v>4</v>
      </c>
      <c r="R481" t="str">
        <f>LEFT(Table1[[#This Row],[category &amp; sub-category]],Table1[[#This Row],[1st set of text formula]])</f>
        <v>food</v>
      </c>
      <c r="S481" t="str">
        <f>RIGHT(Table1[[#This Row],[category &amp; sub-category]],LEN(Table1[[#This Row],[category &amp; sub-category]])-SEARCH("/",Table1[[#This Row],[category &amp; sub-category]]))</f>
        <v>food trucks</v>
      </c>
      <c r="T481" s="10">
        <f>(((Table1[[#This Row],[launched_at]]/60)/60)/24)+DATE(1970,1,1)</f>
        <v>42945.208333333328</v>
      </c>
      <c r="U481" s="10">
        <f>(((Table1[[#This Row],[deadline]]/60)/60)/24)+DATE(1970,1,1)</f>
        <v>42947.208333333328</v>
      </c>
    </row>
    <row r="482" spans="1:2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Table1[[#This Row],[pledged]]/Table1[[#This Row],[goal]]</f>
        <v>1.0065116279069768</v>
      </c>
      <c r="P482" s="6">
        <f>IFERROR(Table1[[#This Row],[pledged]]/Table1[[#This Row],[backers_count]],"N/A")</f>
        <v>99.494252873563212</v>
      </c>
      <c r="Q482">
        <f>SEARCH("/",Table1[[#This Row],[category &amp; sub-category]])-1</f>
        <v>11</v>
      </c>
      <c r="R482" t="str">
        <f>LEFT(Table1[[#This Row],[category &amp; sub-category]],Table1[[#This Row],[1st set of text formula]])</f>
        <v>photography</v>
      </c>
      <c r="S482" t="str">
        <f>RIGHT(Table1[[#This Row],[category &amp; sub-category]],LEN(Table1[[#This Row],[category &amp; sub-category]])-SEARCH("/",Table1[[#This Row],[category &amp; sub-category]]))</f>
        <v>photography books</v>
      </c>
      <c r="T482" s="10">
        <f>(((Table1[[#This Row],[launched_at]]/60)/60)/24)+DATE(1970,1,1)</f>
        <v>40248.25</v>
      </c>
      <c r="U482" s="10">
        <f>(((Table1[[#This Row],[deadline]]/60)/60)/24)+DATE(1970,1,1)</f>
        <v>40257.208333333336</v>
      </c>
    </row>
    <row r="483" spans="1:21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Table1[[#This Row],[pledged]]/Table1[[#This Row],[goal]]</f>
        <v>0.81348423194303154</v>
      </c>
      <c r="P483" s="6">
        <f>IFERROR(Table1[[#This Row],[pledged]]/Table1[[#This Row],[backers_count]],"N/A")</f>
        <v>103.98634590377114</v>
      </c>
      <c r="Q483">
        <f>SEARCH("/",Table1[[#This Row],[category &amp; sub-category]])-1</f>
        <v>7</v>
      </c>
      <c r="R483" t="str">
        <f>LEFT(Table1[[#This Row],[category &amp; sub-category]],Table1[[#This Row],[1st set of text formula]])</f>
        <v>theater</v>
      </c>
      <c r="S483" t="str">
        <f>RIGHT(Table1[[#This Row],[category &amp; sub-category]],LEN(Table1[[#This Row],[category &amp; sub-category]])-SEARCH("/",Table1[[#This Row],[category &amp; sub-category]]))</f>
        <v>plays</v>
      </c>
      <c r="T483" s="10">
        <f>(((Table1[[#This Row],[launched_at]]/60)/60)/24)+DATE(1970,1,1)</f>
        <v>41913.208333333336</v>
      </c>
      <c r="U483" s="10">
        <f>(((Table1[[#This Row],[deadline]]/60)/60)/24)+DATE(1970,1,1)</f>
        <v>41955.25</v>
      </c>
    </row>
    <row r="484" spans="1:21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Table1[[#This Row],[pledged]]/Table1[[#This Row],[goal]]</f>
        <v>0.16404761904761905</v>
      </c>
      <c r="P484" s="6">
        <f>IFERROR(Table1[[#This Row],[pledged]]/Table1[[#This Row],[backers_count]],"N/A")</f>
        <v>76.555555555555557</v>
      </c>
      <c r="Q484">
        <f>SEARCH("/",Table1[[#This Row],[category &amp; sub-category]])-1</f>
        <v>10</v>
      </c>
      <c r="R484" t="str">
        <f>LEFT(Table1[[#This Row],[category &amp; sub-category]],Table1[[#This Row],[1st set of text formula]])</f>
        <v>publishing</v>
      </c>
      <c r="S484" t="str">
        <f>RIGHT(Table1[[#This Row],[category &amp; sub-category]],LEN(Table1[[#This Row],[category &amp; sub-category]])-SEARCH("/",Table1[[#This Row],[category &amp; sub-category]]))</f>
        <v>fiction</v>
      </c>
      <c r="T484" s="10">
        <f>(((Table1[[#This Row],[launched_at]]/60)/60)/24)+DATE(1970,1,1)</f>
        <v>40963.25</v>
      </c>
      <c r="U484" s="10">
        <f>(((Table1[[#This Row],[deadline]]/60)/60)/24)+DATE(1970,1,1)</f>
        <v>40974.25</v>
      </c>
    </row>
    <row r="485" spans="1:2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Table1[[#This Row],[pledged]]/Table1[[#This Row],[goal]]</f>
        <v>0.52774617067833696</v>
      </c>
      <c r="P485" s="6">
        <f>IFERROR(Table1[[#This Row],[pledged]]/Table1[[#This Row],[backers_count]],"N/A")</f>
        <v>87.068592057761734</v>
      </c>
      <c r="Q485">
        <f>SEARCH("/",Table1[[#This Row],[category &amp; sub-category]])-1</f>
        <v>7</v>
      </c>
      <c r="R485" t="str">
        <f>LEFT(Table1[[#This Row],[category &amp; sub-category]],Table1[[#This Row],[1st set of text formula]])</f>
        <v>theater</v>
      </c>
      <c r="S485" t="str">
        <f>RIGHT(Table1[[#This Row],[category &amp; sub-category]],LEN(Table1[[#This Row],[category &amp; sub-category]])-SEARCH("/",Table1[[#This Row],[category &amp; sub-category]]))</f>
        <v>plays</v>
      </c>
      <c r="T485" s="10">
        <f>(((Table1[[#This Row],[launched_at]]/60)/60)/24)+DATE(1970,1,1)</f>
        <v>43811.25</v>
      </c>
      <c r="U485" s="10">
        <f>(((Table1[[#This Row],[deadline]]/60)/60)/24)+DATE(1970,1,1)</f>
        <v>43818.25</v>
      </c>
    </row>
    <row r="486" spans="1:2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Table1[[#This Row],[pledged]]/Table1[[#This Row],[goal]]</f>
        <v>2.6020608108108108</v>
      </c>
      <c r="P486" s="6">
        <f>IFERROR(Table1[[#This Row],[pledged]]/Table1[[#This Row],[backers_count]],"N/A")</f>
        <v>48.99554707379135</v>
      </c>
      <c r="Q486">
        <f>SEARCH("/",Table1[[#This Row],[category &amp; sub-category]])-1</f>
        <v>4</v>
      </c>
      <c r="R486" t="str">
        <f>LEFT(Table1[[#This Row],[category &amp; sub-category]],Table1[[#This Row],[1st set of text formula]])</f>
        <v>food</v>
      </c>
      <c r="S486" t="str">
        <f>RIGHT(Table1[[#This Row],[category &amp; sub-category]],LEN(Table1[[#This Row],[category &amp; sub-category]])-SEARCH("/",Table1[[#This Row],[category &amp; sub-category]]))</f>
        <v>food trucks</v>
      </c>
      <c r="T486" s="10">
        <f>(((Table1[[#This Row],[launched_at]]/60)/60)/24)+DATE(1970,1,1)</f>
        <v>41855.208333333336</v>
      </c>
      <c r="U486" s="10">
        <f>(((Table1[[#This Row],[deadline]]/60)/60)/24)+DATE(1970,1,1)</f>
        <v>41904.208333333336</v>
      </c>
    </row>
    <row r="487" spans="1:21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Table1[[#This Row],[pledged]]/Table1[[#This Row],[goal]]</f>
        <v>0.30732891832229581</v>
      </c>
      <c r="P487" s="6">
        <f>IFERROR(Table1[[#This Row],[pledged]]/Table1[[#This Row],[backers_count]],"N/A")</f>
        <v>42.969135802469133</v>
      </c>
      <c r="Q487">
        <f>SEARCH("/",Table1[[#This Row],[category &amp; sub-category]])-1</f>
        <v>7</v>
      </c>
      <c r="R487" t="str">
        <f>LEFT(Table1[[#This Row],[category &amp; sub-category]],Table1[[#This Row],[1st set of text formula]])</f>
        <v>theater</v>
      </c>
      <c r="S487" t="str">
        <f>RIGHT(Table1[[#This Row],[category &amp; sub-category]],LEN(Table1[[#This Row],[category &amp; sub-category]])-SEARCH("/",Table1[[#This Row],[category &amp; sub-category]]))</f>
        <v>plays</v>
      </c>
      <c r="T487" s="10">
        <f>(((Table1[[#This Row],[launched_at]]/60)/60)/24)+DATE(1970,1,1)</f>
        <v>43626.208333333328</v>
      </c>
      <c r="U487" s="10">
        <f>(((Table1[[#This Row],[deadline]]/60)/60)/24)+DATE(1970,1,1)</f>
        <v>43667.208333333328</v>
      </c>
    </row>
    <row r="488" spans="1:21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Table1[[#This Row],[pledged]]/Table1[[#This Row],[goal]]</f>
        <v>0.13500000000000001</v>
      </c>
      <c r="P488" s="6">
        <f>IFERROR(Table1[[#This Row],[pledged]]/Table1[[#This Row],[backers_count]],"N/A")</f>
        <v>33.428571428571431</v>
      </c>
      <c r="Q488">
        <f>SEARCH("/",Table1[[#This Row],[category &amp; sub-category]])-1</f>
        <v>10</v>
      </c>
      <c r="R488" t="str">
        <f>LEFT(Table1[[#This Row],[category &amp; sub-category]],Table1[[#This Row],[1st set of text formula]])</f>
        <v>publishing</v>
      </c>
      <c r="S488" t="str">
        <f>RIGHT(Table1[[#This Row],[category &amp; sub-category]],LEN(Table1[[#This Row],[category &amp; sub-category]])-SEARCH("/",Table1[[#This Row],[category &amp; sub-category]]))</f>
        <v>translations</v>
      </c>
      <c r="T488" s="10">
        <f>(((Table1[[#This Row],[launched_at]]/60)/60)/24)+DATE(1970,1,1)</f>
        <v>43168.25</v>
      </c>
      <c r="U488" s="10">
        <f>(((Table1[[#This Row],[deadline]]/60)/60)/24)+DATE(1970,1,1)</f>
        <v>43183.208333333328</v>
      </c>
    </row>
    <row r="489" spans="1:2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Table1[[#This Row],[pledged]]/Table1[[#This Row],[goal]]</f>
        <v>1.7862556663644606</v>
      </c>
      <c r="P489" s="6">
        <f>IFERROR(Table1[[#This Row],[pledged]]/Table1[[#This Row],[backers_count]],"N/A")</f>
        <v>83.982949701619773</v>
      </c>
      <c r="Q489">
        <f>SEARCH("/",Table1[[#This Row],[category &amp; sub-category]])-1</f>
        <v>7</v>
      </c>
      <c r="R489" t="str">
        <f>LEFT(Table1[[#This Row],[category &amp; sub-category]],Table1[[#This Row],[1st set of text formula]])</f>
        <v>theater</v>
      </c>
      <c r="S489" t="str">
        <f>RIGHT(Table1[[#This Row],[category &amp; sub-category]],LEN(Table1[[#This Row],[category &amp; sub-category]])-SEARCH("/",Table1[[#This Row],[category &amp; sub-category]]))</f>
        <v>plays</v>
      </c>
      <c r="T489" s="10">
        <f>(((Table1[[#This Row],[launched_at]]/60)/60)/24)+DATE(1970,1,1)</f>
        <v>42845.208333333328</v>
      </c>
      <c r="U489" s="10">
        <f>(((Table1[[#This Row],[deadline]]/60)/60)/24)+DATE(1970,1,1)</f>
        <v>42878.208333333328</v>
      </c>
    </row>
    <row r="490" spans="1:2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Table1[[#This Row],[pledged]]/Table1[[#This Row],[goal]]</f>
        <v>2.2005660377358489</v>
      </c>
      <c r="P490" s="6">
        <f>IFERROR(Table1[[#This Row],[pledged]]/Table1[[#This Row],[backers_count]],"N/A")</f>
        <v>101.41739130434783</v>
      </c>
      <c r="Q490">
        <f>SEARCH("/",Table1[[#This Row],[category &amp; sub-category]])-1</f>
        <v>7</v>
      </c>
      <c r="R490" t="str">
        <f>LEFT(Table1[[#This Row],[category &amp; sub-category]],Table1[[#This Row],[1st set of text formula]])</f>
        <v>theater</v>
      </c>
      <c r="S490" t="str">
        <f>RIGHT(Table1[[#This Row],[category &amp; sub-category]],LEN(Table1[[#This Row],[category &amp; sub-category]])-SEARCH("/",Table1[[#This Row],[category &amp; sub-category]]))</f>
        <v>plays</v>
      </c>
      <c r="T490" s="10">
        <f>(((Table1[[#This Row],[launched_at]]/60)/60)/24)+DATE(1970,1,1)</f>
        <v>42403.25</v>
      </c>
      <c r="U490" s="10">
        <f>(((Table1[[#This Row],[deadline]]/60)/60)/24)+DATE(1970,1,1)</f>
        <v>42420.25</v>
      </c>
    </row>
    <row r="491" spans="1:2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Table1[[#This Row],[pledged]]/Table1[[#This Row],[goal]]</f>
        <v>1.015108695652174</v>
      </c>
      <c r="P491" s="6">
        <f>IFERROR(Table1[[#This Row],[pledged]]/Table1[[#This Row],[backers_count]],"N/A")</f>
        <v>109.87058823529412</v>
      </c>
      <c r="Q491">
        <f>SEARCH("/",Table1[[#This Row],[category &amp; sub-category]])-1</f>
        <v>10</v>
      </c>
      <c r="R491" t="str">
        <f>LEFT(Table1[[#This Row],[category &amp; sub-category]],Table1[[#This Row],[1st set of text formula]])</f>
        <v>technology</v>
      </c>
      <c r="S491" t="str">
        <f>RIGHT(Table1[[#This Row],[category &amp; sub-category]],LEN(Table1[[#This Row],[category &amp; sub-category]])-SEARCH("/",Table1[[#This Row],[category &amp; sub-category]]))</f>
        <v>wearables</v>
      </c>
      <c r="T491" s="10">
        <f>(((Table1[[#This Row],[launched_at]]/60)/60)/24)+DATE(1970,1,1)</f>
        <v>40406.208333333336</v>
      </c>
      <c r="U491" s="10">
        <f>(((Table1[[#This Row],[deadline]]/60)/60)/24)+DATE(1970,1,1)</f>
        <v>40411.208333333336</v>
      </c>
    </row>
    <row r="492" spans="1:2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Table1[[#This Row],[pledged]]/Table1[[#This Row],[goal]]</f>
        <v>1.915</v>
      </c>
      <c r="P492" s="6">
        <f>IFERROR(Table1[[#This Row],[pledged]]/Table1[[#This Row],[backers_count]],"N/A")</f>
        <v>31.916666666666668</v>
      </c>
      <c r="Q492">
        <f>SEARCH("/",Table1[[#This Row],[category &amp; sub-category]])-1</f>
        <v>10</v>
      </c>
      <c r="R492" t="str">
        <f>LEFT(Table1[[#This Row],[category &amp; sub-category]],Table1[[#This Row],[1st set of text formula]])</f>
        <v>journalism</v>
      </c>
      <c r="S492" t="str">
        <f>RIGHT(Table1[[#This Row],[category &amp; sub-category]],LEN(Table1[[#This Row],[category &amp; sub-category]])-SEARCH("/",Table1[[#This Row],[category &amp; sub-category]]))</f>
        <v>audio</v>
      </c>
      <c r="T492" s="10">
        <f>(((Table1[[#This Row],[launched_at]]/60)/60)/24)+DATE(1970,1,1)</f>
        <v>43786.25</v>
      </c>
      <c r="U492" s="10">
        <f>(((Table1[[#This Row],[deadline]]/60)/60)/24)+DATE(1970,1,1)</f>
        <v>43793.25</v>
      </c>
    </row>
    <row r="493" spans="1:21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Table1[[#This Row],[pledged]]/Table1[[#This Row],[goal]]</f>
        <v>3.0534683098591549</v>
      </c>
      <c r="P493" s="6">
        <f>IFERROR(Table1[[#This Row],[pledged]]/Table1[[#This Row],[backers_count]],"N/A")</f>
        <v>70.993450675399103</v>
      </c>
      <c r="Q493">
        <f>SEARCH("/",Table1[[#This Row],[category &amp; sub-category]])-1</f>
        <v>4</v>
      </c>
      <c r="R493" t="str">
        <f>LEFT(Table1[[#This Row],[category &amp; sub-category]],Table1[[#This Row],[1st set of text formula]])</f>
        <v>food</v>
      </c>
      <c r="S493" t="str">
        <f>RIGHT(Table1[[#This Row],[category &amp; sub-category]],LEN(Table1[[#This Row],[category &amp; sub-category]])-SEARCH("/",Table1[[#This Row],[category &amp; sub-category]]))</f>
        <v>food trucks</v>
      </c>
      <c r="T493" s="10">
        <f>(((Table1[[#This Row],[launched_at]]/60)/60)/24)+DATE(1970,1,1)</f>
        <v>41456.208333333336</v>
      </c>
      <c r="U493" s="10">
        <f>(((Table1[[#This Row],[deadline]]/60)/60)/24)+DATE(1970,1,1)</f>
        <v>41482.208333333336</v>
      </c>
    </row>
    <row r="494" spans="1:2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Table1[[#This Row],[pledged]]/Table1[[#This Row],[goal]]</f>
        <v>0.23995287958115183</v>
      </c>
      <c r="P494" s="6">
        <f>IFERROR(Table1[[#This Row],[pledged]]/Table1[[#This Row],[backers_count]],"N/A")</f>
        <v>77.026890756302521</v>
      </c>
      <c r="Q494">
        <f>SEARCH("/",Table1[[#This Row],[category &amp; sub-category]])-1</f>
        <v>12</v>
      </c>
      <c r="R494" t="str">
        <f>LEFT(Table1[[#This Row],[category &amp; sub-category]],Table1[[#This Row],[1st set of text formula]])</f>
        <v>film &amp; video</v>
      </c>
      <c r="S494" t="str">
        <f>RIGHT(Table1[[#This Row],[category &amp; sub-category]],LEN(Table1[[#This Row],[category &amp; sub-category]])-SEARCH("/",Table1[[#This Row],[category &amp; sub-category]]))</f>
        <v>shorts</v>
      </c>
      <c r="T494" s="10">
        <f>(((Table1[[#This Row],[launched_at]]/60)/60)/24)+DATE(1970,1,1)</f>
        <v>40336.208333333336</v>
      </c>
      <c r="U494" s="10">
        <f>(((Table1[[#This Row],[deadline]]/60)/60)/24)+DATE(1970,1,1)</f>
        <v>40371.208333333336</v>
      </c>
    </row>
    <row r="495" spans="1:2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Table1[[#This Row],[pledged]]/Table1[[#This Row],[goal]]</f>
        <v>7.2377777777777776</v>
      </c>
      <c r="P495" s="6">
        <f>IFERROR(Table1[[#This Row],[pledged]]/Table1[[#This Row],[backers_count]],"N/A")</f>
        <v>101.78125</v>
      </c>
      <c r="Q495">
        <f>SEARCH("/",Table1[[#This Row],[category &amp; sub-category]])-1</f>
        <v>11</v>
      </c>
      <c r="R495" t="str">
        <f>LEFT(Table1[[#This Row],[category &amp; sub-category]],Table1[[#This Row],[1st set of text formula]])</f>
        <v>photography</v>
      </c>
      <c r="S495" t="str">
        <f>RIGHT(Table1[[#This Row],[category &amp; sub-category]],LEN(Table1[[#This Row],[category &amp; sub-category]])-SEARCH("/",Table1[[#This Row],[category &amp; sub-category]]))</f>
        <v>photography books</v>
      </c>
      <c r="T495" s="10">
        <f>(((Table1[[#This Row],[launched_at]]/60)/60)/24)+DATE(1970,1,1)</f>
        <v>43645.208333333328</v>
      </c>
      <c r="U495" s="10">
        <f>(((Table1[[#This Row],[deadline]]/60)/60)/24)+DATE(1970,1,1)</f>
        <v>43658.208333333328</v>
      </c>
    </row>
    <row r="496" spans="1:2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Table1[[#This Row],[pledged]]/Table1[[#This Row],[goal]]</f>
        <v>5.4736000000000002</v>
      </c>
      <c r="P496" s="6">
        <f>IFERROR(Table1[[#This Row],[pledged]]/Table1[[#This Row],[backers_count]],"N/A")</f>
        <v>51.059701492537314</v>
      </c>
      <c r="Q496">
        <f>SEARCH("/",Table1[[#This Row],[category &amp; sub-category]])-1</f>
        <v>10</v>
      </c>
      <c r="R496" t="str">
        <f>LEFT(Table1[[#This Row],[category &amp; sub-category]],Table1[[#This Row],[1st set of text formula]])</f>
        <v>technology</v>
      </c>
      <c r="S496" t="str">
        <f>RIGHT(Table1[[#This Row],[category &amp; sub-category]],LEN(Table1[[#This Row],[category &amp; sub-category]])-SEARCH("/",Table1[[#This Row],[category &amp; sub-category]]))</f>
        <v>wearables</v>
      </c>
      <c r="T496" s="10">
        <f>(((Table1[[#This Row],[launched_at]]/60)/60)/24)+DATE(1970,1,1)</f>
        <v>40990.208333333336</v>
      </c>
      <c r="U496" s="10">
        <f>(((Table1[[#This Row],[deadline]]/60)/60)/24)+DATE(1970,1,1)</f>
        <v>40991.208333333336</v>
      </c>
    </row>
    <row r="497" spans="1:2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Table1[[#This Row],[pledged]]/Table1[[#This Row],[goal]]</f>
        <v>4.1449999999999996</v>
      </c>
      <c r="P497" s="6">
        <f>IFERROR(Table1[[#This Row],[pledged]]/Table1[[#This Row],[backers_count]],"N/A")</f>
        <v>68.02051282051282</v>
      </c>
      <c r="Q497">
        <f>SEARCH("/",Table1[[#This Row],[category &amp; sub-category]])-1</f>
        <v>7</v>
      </c>
      <c r="R497" t="str">
        <f>LEFT(Table1[[#This Row],[category &amp; sub-category]],Table1[[#This Row],[1st set of text formula]])</f>
        <v>theater</v>
      </c>
      <c r="S497" t="str">
        <f>RIGHT(Table1[[#This Row],[category &amp; sub-category]],LEN(Table1[[#This Row],[category &amp; sub-category]])-SEARCH("/",Table1[[#This Row],[category &amp; sub-category]]))</f>
        <v>plays</v>
      </c>
      <c r="T497" s="10">
        <f>(((Table1[[#This Row],[launched_at]]/60)/60)/24)+DATE(1970,1,1)</f>
        <v>41800.208333333336</v>
      </c>
      <c r="U497" s="10">
        <f>(((Table1[[#This Row],[deadline]]/60)/60)/24)+DATE(1970,1,1)</f>
        <v>41804.208333333336</v>
      </c>
    </row>
    <row r="498" spans="1:2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Table1[[#This Row],[pledged]]/Table1[[#This Row],[goal]]</f>
        <v>9.0696409140369975E-3</v>
      </c>
      <c r="P498" s="6">
        <f>IFERROR(Table1[[#This Row],[pledged]]/Table1[[#This Row],[backers_count]],"N/A")</f>
        <v>30.87037037037037</v>
      </c>
      <c r="Q498">
        <f>SEARCH("/",Table1[[#This Row],[category &amp; sub-category]])-1</f>
        <v>12</v>
      </c>
      <c r="R498" t="str">
        <f>LEFT(Table1[[#This Row],[category &amp; sub-category]],Table1[[#This Row],[1st set of text formula]])</f>
        <v>film &amp; video</v>
      </c>
      <c r="S498" t="str">
        <f>RIGHT(Table1[[#This Row],[category &amp; sub-category]],LEN(Table1[[#This Row],[category &amp; sub-category]])-SEARCH("/",Table1[[#This Row],[category &amp; sub-category]]))</f>
        <v>animation</v>
      </c>
      <c r="T498" s="10">
        <f>(((Table1[[#This Row],[launched_at]]/60)/60)/24)+DATE(1970,1,1)</f>
        <v>42876.208333333328</v>
      </c>
      <c r="U498" s="10">
        <f>(((Table1[[#This Row],[deadline]]/60)/60)/24)+DATE(1970,1,1)</f>
        <v>42893.208333333328</v>
      </c>
    </row>
    <row r="499" spans="1:2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Table1[[#This Row],[pledged]]/Table1[[#This Row],[goal]]</f>
        <v>0.34173469387755101</v>
      </c>
      <c r="P499" s="6">
        <f>IFERROR(Table1[[#This Row],[pledged]]/Table1[[#This Row],[backers_count]],"N/A")</f>
        <v>27.908333333333335</v>
      </c>
      <c r="Q499">
        <f>SEARCH("/",Table1[[#This Row],[category &amp; sub-category]])-1</f>
        <v>10</v>
      </c>
      <c r="R499" t="str">
        <f>LEFT(Table1[[#This Row],[category &amp; sub-category]],Table1[[#This Row],[1st set of text formula]])</f>
        <v>technology</v>
      </c>
      <c r="S499" t="str">
        <f>RIGHT(Table1[[#This Row],[category &amp; sub-category]],LEN(Table1[[#This Row],[category &amp; sub-category]])-SEARCH("/",Table1[[#This Row],[category &amp; sub-category]]))</f>
        <v>wearables</v>
      </c>
      <c r="T499" s="10">
        <f>(((Table1[[#This Row],[launched_at]]/60)/60)/24)+DATE(1970,1,1)</f>
        <v>42724.25</v>
      </c>
      <c r="U499" s="10">
        <f>(((Table1[[#This Row],[deadline]]/60)/60)/24)+DATE(1970,1,1)</f>
        <v>42724.25</v>
      </c>
    </row>
    <row r="500" spans="1:2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Table1[[#This Row],[pledged]]/Table1[[#This Row],[goal]]</f>
        <v>0.239488107549121</v>
      </c>
      <c r="P500" s="6">
        <f>IFERROR(Table1[[#This Row],[pledged]]/Table1[[#This Row],[backers_count]],"N/A")</f>
        <v>79.994818652849744</v>
      </c>
      <c r="Q500">
        <f>SEARCH("/",Table1[[#This Row],[category &amp; sub-category]])-1</f>
        <v>10</v>
      </c>
      <c r="R500" t="str">
        <f>LEFT(Table1[[#This Row],[category &amp; sub-category]],Table1[[#This Row],[1st set of text formula]])</f>
        <v>technology</v>
      </c>
      <c r="S500" t="str">
        <f>RIGHT(Table1[[#This Row],[category &amp; sub-category]],LEN(Table1[[#This Row],[category &amp; sub-category]])-SEARCH("/",Table1[[#This Row],[category &amp; sub-category]]))</f>
        <v>web</v>
      </c>
      <c r="T500" s="10">
        <f>(((Table1[[#This Row],[launched_at]]/60)/60)/24)+DATE(1970,1,1)</f>
        <v>42005.25</v>
      </c>
      <c r="U500" s="10">
        <f>(((Table1[[#This Row],[deadline]]/60)/60)/24)+DATE(1970,1,1)</f>
        <v>42007.25</v>
      </c>
    </row>
    <row r="501" spans="1:21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Table1[[#This Row],[pledged]]/Table1[[#This Row],[goal]]</f>
        <v>0.48072649572649573</v>
      </c>
      <c r="P501" s="6">
        <f>IFERROR(Table1[[#This Row],[pledged]]/Table1[[#This Row],[backers_count]],"N/A")</f>
        <v>38.003378378378379</v>
      </c>
      <c r="Q501">
        <f>SEARCH("/",Table1[[#This Row],[category &amp; sub-category]])-1</f>
        <v>12</v>
      </c>
      <c r="R501" t="str">
        <f>LEFT(Table1[[#This Row],[category &amp; sub-category]],Table1[[#This Row],[1st set of text formula]])</f>
        <v>film &amp; video</v>
      </c>
      <c r="S501" t="str">
        <f>RIGHT(Table1[[#This Row],[category &amp; sub-category]],LEN(Table1[[#This Row],[category &amp; sub-category]])-SEARCH("/",Table1[[#This Row],[category &amp; sub-category]]))</f>
        <v>documentary</v>
      </c>
      <c r="T501" s="10">
        <f>(((Table1[[#This Row],[launched_at]]/60)/60)/24)+DATE(1970,1,1)</f>
        <v>42444.208333333328</v>
      </c>
      <c r="U501" s="10">
        <f>(((Table1[[#This Row],[deadline]]/60)/60)/24)+DATE(1970,1,1)</f>
        <v>42449.208333333328</v>
      </c>
    </row>
    <row r="502" spans="1:2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Table1[[#This Row],[pledged]]/Table1[[#This Row],[goal]]</f>
        <v>0</v>
      </c>
      <c r="P502" s="6" t="str">
        <f>IFERROR(Table1[[#This Row],[pledged]]/Table1[[#This Row],[backers_count]],"N/A")</f>
        <v>N/A</v>
      </c>
      <c r="Q502">
        <f>SEARCH("/",Table1[[#This Row],[category &amp; sub-category]])-1</f>
        <v>7</v>
      </c>
      <c r="R502" t="str">
        <f>LEFT(Table1[[#This Row],[category &amp; sub-category]],Table1[[#This Row],[1st set of text formula]])</f>
        <v>theater</v>
      </c>
      <c r="S502" t="str">
        <f>RIGHT(Table1[[#This Row],[category &amp; sub-category]],LEN(Table1[[#This Row],[category &amp; sub-category]])-SEARCH("/",Table1[[#This Row],[category &amp; sub-category]]))</f>
        <v>plays</v>
      </c>
      <c r="T502" s="10">
        <f>(((Table1[[#This Row],[launched_at]]/60)/60)/24)+DATE(1970,1,1)</f>
        <v>41395.208333333336</v>
      </c>
      <c r="U502" s="10">
        <f>(((Table1[[#This Row],[deadline]]/60)/60)/24)+DATE(1970,1,1)</f>
        <v>41423.208333333336</v>
      </c>
    </row>
    <row r="503" spans="1:2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Table1[[#This Row],[pledged]]/Table1[[#This Row],[goal]]</f>
        <v>0.70145182291666663</v>
      </c>
      <c r="P503" s="6">
        <f>IFERROR(Table1[[#This Row],[pledged]]/Table1[[#This Row],[backers_count]],"N/A")</f>
        <v>59.990534521158132</v>
      </c>
      <c r="Q503">
        <f>SEARCH("/",Table1[[#This Row],[category &amp; sub-category]])-1</f>
        <v>12</v>
      </c>
      <c r="R503" t="str">
        <f>LEFT(Table1[[#This Row],[category &amp; sub-category]],Table1[[#This Row],[1st set of text formula]])</f>
        <v>film &amp; video</v>
      </c>
      <c r="S503" t="str">
        <f>RIGHT(Table1[[#This Row],[category &amp; sub-category]],LEN(Table1[[#This Row],[category &amp; sub-category]])-SEARCH("/",Table1[[#This Row],[category &amp; sub-category]]))</f>
        <v>documentary</v>
      </c>
      <c r="T503" s="10">
        <f>(((Table1[[#This Row],[launched_at]]/60)/60)/24)+DATE(1970,1,1)</f>
        <v>41345.208333333336</v>
      </c>
      <c r="U503" s="10">
        <f>(((Table1[[#This Row],[deadline]]/60)/60)/24)+DATE(1970,1,1)</f>
        <v>41347.208333333336</v>
      </c>
    </row>
    <row r="504" spans="1:2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Table1[[#This Row],[pledged]]/Table1[[#This Row],[goal]]</f>
        <v>5.2992307692307694</v>
      </c>
      <c r="P504" s="6">
        <f>IFERROR(Table1[[#This Row],[pledged]]/Table1[[#This Row],[backers_count]],"N/A")</f>
        <v>37.037634408602152</v>
      </c>
      <c r="Q504">
        <f>SEARCH("/",Table1[[#This Row],[category &amp; sub-category]])-1</f>
        <v>5</v>
      </c>
      <c r="R504" t="str">
        <f>LEFT(Table1[[#This Row],[category &amp; sub-category]],Table1[[#This Row],[1st set of text formula]])</f>
        <v>games</v>
      </c>
      <c r="S504" t="str">
        <f>RIGHT(Table1[[#This Row],[category &amp; sub-category]],LEN(Table1[[#This Row],[category &amp; sub-category]])-SEARCH("/",Table1[[#This Row],[category &amp; sub-category]]))</f>
        <v>video games</v>
      </c>
      <c r="T504" s="10">
        <f>(((Table1[[#This Row],[launched_at]]/60)/60)/24)+DATE(1970,1,1)</f>
        <v>41117.208333333336</v>
      </c>
      <c r="U504" s="10">
        <f>(((Table1[[#This Row],[deadline]]/60)/60)/24)+DATE(1970,1,1)</f>
        <v>41146.208333333336</v>
      </c>
    </row>
    <row r="505" spans="1:21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Table1[[#This Row],[pledged]]/Table1[[#This Row],[goal]]</f>
        <v>1.8032549019607844</v>
      </c>
      <c r="P505" s="6">
        <f>IFERROR(Table1[[#This Row],[pledged]]/Table1[[#This Row],[backers_count]],"N/A")</f>
        <v>99.963043478260872</v>
      </c>
      <c r="Q505">
        <f>SEARCH("/",Table1[[#This Row],[category &amp; sub-category]])-1</f>
        <v>12</v>
      </c>
      <c r="R505" t="str">
        <f>LEFT(Table1[[#This Row],[category &amp; sub-category]],Table1[[#This Row],[1st set of text formula]])</f>
        <v>film &amp; video</v>
      </c>
      <c r="S505" t="str">
        <f>RIGHT(Table1[[#This Row],[category &amp; sub-category]],LEN(Table1[[#This Row],[category &amp; sub-category]])-SEARCH("/",Table1[[#This Row],[category &amp; sub-category]]))</f>
        <v>drama</v>
      </c>
      <c r="T505" s="10">
        <f>(((Table1[[#This Row],[launched_at]]/60)/60)/24)+DATE(1970,1,1)</f>
        <v>42186.208333333328</v>
      </c>
      <c r="U505" s="10">
        <f>(((Table1[[#This Row],[deadline]]/60)/60)/24)+DATE(1970,1,1)</f>
        <v>42206.208333333328</v>
      </c>
    </row>
    <row r="506" spans="1:2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Table1[[#This Row],[pledged]]/Table1[[#This Row],[goal]]</f>
        <v>0.92320000000000002</v>
      </c>
      <c r="P506" s="6">
        <f>IFERROR(Table1[[#This Row],[pledged]]/Table1[[#This Row],[backers_count]],"N/A")</f>
        <v>111.6774193548387</v>
      </c>
      <c r="Q506">
        <f>SEARCH("/",Table1[[#This Row],[category &amp; sub-category]])-1</f>
        <v>5</v>
      </c>
      <c r="R506" t="str">
        <f>LEFT(Table1[[#This Row],[category &amp; sub-category]],Table1[[#This Row],[1st set of text formula]])</f>
        <v>music</v>
      </c>
      <c r="S506" t="str">
        <f>RIGHT(Table1[[#This Row],[category &amp; sub-category]],LEN(Table1[[#This Row],[category &amp; sub-category]])-SEARCH("/",Table1[[#This Row],[category &amp; sub-category]]))</f>
        <v>rock</v>
      </c>
      <c r="T506" s="10">
        <f>(((Table1[[#This Row],[launched_at]]/60)/60)/24)+DATE(1970,1,1)</f>
        <v>42142.208333333328</v>
      </c>
      <c r="U506" s="10">
        <f>(((Table1[[#This Row],[deadline]]/60)/60)/24)+DATE(1970,1,1)</f>
        <v>42143.208333333328</v>
      </c>
    </row>
    <row r="507" spans="1:2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Table1[[#This Row],[pledged]]/Table1[[#This Row],[goal]]</f>
        <v>0.13901001112347053</v>
      </c>
      <c r="P507" s="6">
        <f>IFERROR(Table1[[#This Row],[pledged]]/Table1[[#This Row],[backers_count]],"N/A")</f>
        <v>36.014409221902014</v>
      </c>
      <c r="Q507">
        <f>SEARCH("/",Table1[[#This Row],[category &amp; sub-category]])-1</f>
        <v>10</v>
      </c>
      <c r="R507" t="str">
        <f>LEFT(Table1[[#This Row],[category &amp; sub-category]],Table1[[#This Row],[1st set of text formula]])</f>
        <v>publishing</v>
      </c>
      <c r="S507" t="str">
        <f>RIGHT(Table1[[#This Row],[category &amp; sub-category]],LEN(Table1[[#This Row],[category &amp; sub-category]])-SEARCH("/",Table1[[#This Row],[category &amp; sub-category]]))</f>
        <v>radio &amp; podcasts</v>
      </c>
      <c r="T507" s="10">
        <f>(((Table1[[#This Row],[launched_at]]/60)/60)/24)+DATE(1970,1,1)</f>
        <v>41341.25</v>
      </c>
      <c r="U507" s="10">
        <f>(((Table1[[#This Row],[deadline]]/60)/60)/24)+DATE(1970,1,1)</f>
        <v>41383.208333333336</v>
      </c>
    </row>
    <row r="508" spans="1:2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Table1[[#This Row],[pledged]]/Table1[[#This Row],[goal]]</f>
        <v>9.2707777777777771</v>
      </c>
      <c r="P508" s="6">
        <f>IFERROR(Table1[[#This Row],[pledged]]/Table1[[#This Row],[backers_count]],"N/A")</f>
        <v>66.010284810126578</v>
      </c>
      <c r="Q508">
        <f>SEARCH("/",Table1[[#This Row],[category &amp; sub-category]])-1</f>
        <v>7</v>
      </c>
      <c r="R508" t="str">
        <f>LEFT(Table1[[#This Row],[category &amp; sub-category]],Table1[[#This Row],[1st set of text formula]])</f>
        <v>theater</v>
      </c>
      <c r="S508" t="str">
        <f>RIGHT(Table1[[#This Row],[category &amp; sub-category]],LEN(Table1[[#This Row],[category &amp; sub-category]])-SEARCH("/",Table1[[#This Row],[category &amp; sub-category]]))</f>
        <v>plays</v>
      </c>
      <c r="T508" s="10">
        <f>(((Table1[[#This Row],[launched_at]]/60)/60)/24)+DATE(1970,1,1)</f>
        <v>43062.25</v>
      </c>
      <c r="U508" s="10">
        <f>(((Table1[[#This Row],[deadline]]/60)/60)/24)+DATE(1970,1,1)</f>
        <v>43079.25</v>
      </c>
    </row>
    <row r="509" spans="1:21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Table1[[#This Row],[pledged]]/Table1[[#This Row],[goal]]</f>
        <v>0.39857142857142858</v>
      </c>
      <c r="P509" s="6">
        <f>IFERROR(Table1[[#This Row],[pledged]]/Table1[[#This Row],[backers_count]],"N/A")</f>
        <v>44.05263157894737</v>
      </c>
      <c r="Q509">
        <f>SEARCH("/",Table1[[#This Row],[category &amp; sub-category]])-1</f>
        <v>10</v>
      </c>
      <c r="R509" t="str">
        <f>LEFT(Table1[[#This Row],[category &amp; sub-category]],Table1[[#This Row],[1st set of text formula]])</f>
        <v>technology</v>
      </c>
      <c r="S509" t="str">
        <f>RIGHT(Table1[[#This Row],[category &amp; sub-category]],LEN(Table1[[#This Row],[category &amp; sub-category]])-SEARCH("/",Table1[[#This Row],[category &amp; sub-category]]))</f>
        <v>web</v>
      </c>
      <c r="T509" s="10">
        <f>(((Table1[[#This Row],[launched_at]]/60)/60)/24)+DATE(1970,1,1)</f>
        <v>41373.208333333336</v>
      </c>
      <c r="U509" s="10">
        <f>(((Table1[[#This Row],[deadline]]/60)/60)/24)+DATE(1970,1,1)</f>
        <v>41422.208333333336</v>
      </c>
    </row>
    <row r="510" spans="1:2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Table1[[#This Row],[pledged]]/Table1[[#This Row],[goal]]</f>
        <v>1.1222929936305732</v>
      </c>
      <c r="P510" s="6">
        <f>IFERROR(Table1[[#This Row],[pledged]]/Table1[[#This Row],[backers_count]],"N/A")</f>
        <v>52.999726551818434</v>
      </c>
      <c r="Q510">
        <f>SEARCH("/",Table1[[#This Row],[category &amp; sub-category]])-1</f>
        <v>7</v>
      </c>
      <c r="R510" t="str">
        <f>LEFT(Table1[[#This Row],[category &amp; sub-category]],Table1[[#This Row],[1st set of text formula]])</f>
        <v>theater</v>
      </c>
      <c r="S510" t="str">
        <f>RIGHT(Table1[[#This Row],[category &amp; sub-category]],LEN(Table1[[#This Row],[category &amp; sub-category]])-SEARCH("/",Table1[[#This Row],[category &amp; sub-category]]))</f>
        <v>plays</v>
      </c>
      <c r="T510" s="10">
        <f>(((Table1[[#This Row],[launched_at]]/60)/60)/24)+DATE(1970,1,1)</f>
        <v>43310.208333333328</v>
      </c>
      <c r="U510" s="10">
        <f>(((Table1[[#This Row],[deadline]]/60)/60)/24)+DATE(1970,1,1)</f>
        <v>43331.208333333328</v>
      </c>
    </row>
    <row r="511" spans="1:2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Table1[[#This Row],[pledged]]/Table1[[#This Row],[goal]]</f>
        <v>0.70925816023738875</v>
      </c>
      <c r="P511" s="6">
        <f>IFERROR(Table1[[#This Row],[pledged]]/Table1[[#This Row],[backers_count]],"N/A")</f>
        <v>95</v>
      </c>
      <c r="Q511">
        <f>SEARCH("/",Table1[[#This Row],[category &amp; sub-category]])-1</f>
        <v>7</v>
      </c>
      <c r="R511" t="str">
        <f>LEFT(Table1[[#This Row],[category &amp; sub-category]],Table1[[#This Row],[1st set of text formula]])</f>
        <v>theater</v>
      </c>
      <c r="S511" t="str">
        <f>RIGHT(Table1[[#This Row],[category &amp; sub-category]],LEN(Table1[[#This Row],[category &amp; sub-category]])-SEARCH("/",Table1[[#This Row],[category &amp; sub-category]]))</f>
        <v>plays</v>
      </c>
      <c r="T511" s="10">
        <f>(((Table1[[#This Row],[launched_at]]/60)/60)/24)+DATE(1970,1,1)</f>
        <v>41034.208333333336</v>
      </c>
      <c r="U511" s="10">
        <f>(((Table1[[#This Row],[deadline]]/60)/60)/24)+DATE(1970,1,1)</f>
        <v>41044.208333333336</v>
      </c>
    </row>
    <row r="512" spans="1:2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Table1[[#This Row],[pledged]]/Table1[[#This Row],[goal]]</f>
        <v>1.1908974358974358</v>
      </c>
      <c r="P512" s="6">
        <f>IFERROR(Table1[[#This Row],[pledged]]/Table1[[#This Row],[backers_count]],"N/A")</f>
        <v>70.908396946564892</v>
      </c>
      <c r="Q512">
        <f>SEARCH("/",Table1[[#This Row],[category &amp; sub-category]])-1</f>
        <v>12</v>
      </c>
      <c r="R512" t="str">
        <f>LEFT(Table1[[#This Row],[category &amp; sub-category]],Table1[[#This Row],[1st set of text formula]])</f>
        <v>film &amp; video</v>
      </c>
      <c r="S512" t="str">
        <f>RIGHT(Table1[[#This Row],[category &amp; sub-category]],LEN(Table1[[#This Row],[category &amp; sub-category]])-SEARCH("/",Table1[[#This Row],[category &amp; sub-category]]))</f>
        <v>drama</v>
      </c>
      <c r="T512" s="10">
        <f>(((Table1[[#This Row],[launched_at]]/60)/60)/24)+DATE(1970,1,1)</f>
        <v>43251.208333333328</v>
      </c>
      <c r="U512" s="10">
        <f>(((Table1[[#This Row],[deadline]]/60)/60)/24)+DATE(1970,1,1)</f>
        <v>43275.208333333328</v>
      </c>
    </row>
    <row r="513" spans="1:2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Table1[[#This Row],[pledged]]/Table1[[#This Row],[goal]]</f>
        <v>0.24017591339648173</v>
      </c>
      <c r="P513" s="6">
        <f>IFERROR(Table1[[#This Row],[pledged]]/Table1[[#This Row],[backers_count]],"N/A")</f>
        <v>98.060773480662988</v>
      </c>
      <c r="Q513">
        <f>SEARCH("/",Table1[[#This Row],[category &amp; sub-category]])-1</f>
        <v>7</v>
      </c>
      <c r="R513" t="str">
        <f>LEFT(Table1[[#This Row],[category &amp; sub-category]],Table1[[#This Row],[1st set of text formula]])</f>
        <v>theater</v>
      </c>
      <c r="S513" t="str">
        <f>RIGHT(Table1[[#This Row],[category &amp; sub-category]],LEN(Table1[[#This Row],[category &amp; sub-category]])-SEARCH("/",Table1[[#This Row],[category &amp; sub-category]]))</f>
        <v>plays</v>
      </c>
      <c r="T513" s="10">
        <f>(((Table1[[#This Row],[launched_at]]/60)/60)/24)+DATE(1970,1,1)</f>
        <v>43671.208333333328</v>
      </c>
      <c r="U513" s="10">
        <f>(((Table1[[#This Row],[deadline]]/60)/60)/24)+DATE(1970,1,1)</f>
        <v>43681.208333333328</v>
      </c>
    </row>
    <row r="514" spans="1:2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Table1[[#This Row],[pledged]]/Table1[[#This Row],[goal]]</f>
        <v>1.3931868131868133</v>
      </c>
      <c r="P514" s="6">
        <f>IFERROR(Table1[[#This Row],[pledged]]/Table1[[#This Row],[backers_count]],"N/A")</f>
        <v>53.046025104602514</v>
      </c>
      <c r="Q514">
        <f>SEARCH("/",Table1[[#This Row],[category &amp; sub-category]])-1</f>
        <v>5</v>
      </c>
      <c r="R514" t="str">
        <f>LEFT(Table1[[#This Row],[category &amp; sub-category]],Table1[[#This Row],[1st set of text formula]])</f>
        <v>games</v>
      </c>
      <c r="S514" t="str">
        <f>RIGHT(Table1[[#This Row],[category &amp; sub-category]],LEN(Table1[[#This Row],[category &amp; sub-category]])-SEARCH("/",Table1[[#This Row],[category &amp; sub-category]]))</f>
        <v>video games</v>
      </c>
      <c r="T514" s="10">
        <f>(((Table1[[#This Row],[launched_at]]/60)/60)/24)+DATE(1970,1,1)</f>
        <v>41825.208333333336</v>
      </c>
      <c r="U514" s="10">
        <f>(((Table1[[#This Row],[deadline]]/60)/60)/24)+DATE(1970,1,1)</f>
        <v>41826.208333333336</v>
      </c>
    </row>
    <row r="515" spans="1:2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Table1[[#This Row],[pledged]]/Table1[[#This Row],[goal]]</f>
        <v>0.39277108433734942</v>
      </c>
      <c r="P515" s="6">
        <f>IFERROR(Table1[[#This Row],[pledged]]/Table1[[#This Row],[backers_count]],"N/A")</f>
        <v>93.142857142857139</v>
      </c>
      <c r="Q515">
        <f>SEARCH("/",Table1[[#This Row],[category &amp; sub-category]])-1</f>
        <v>12</v>
      </c>
      <c r="R515" t="str">
        <f>LEFT(Table1[[#This Row],[category &amp; sub-category]],Table1[[#This Row],[1st set of text formula]])</f>
        <v>film &amp; video</v>
      </c>
      <c r="S515" t="str">
        <f>RIGHT(Table1[[#This Row],[category &amp; sub-category]],LEN(Table1[[#This Row],[category &amp; sub-category]])-SEARCH("/",Table1[[#This Row],[category &amp; sub-category]]))</f>
        <v>television</v>
      </c>
      <c r="T515" s="10">
        <f>(((Table1[[#This Row],[launched_at]]/60)/60)/24)+DATE(1970,1,1)</f>
        <v>40430.208333333336</v>
      </c>
      <c r="U515" s="10">
        <f>(((Table1[[#This Row],[deadline]]/60)/60)/24)+DATE(1970,1,1)</f>
        <v>40432.208333333336</v>
      </c>
    </row>
    <row r="516" spans="1:2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Table1[[#This Row],[pledged]]/Table1[[#This Row],[goal]]</f>
        <v>0.22439077144917088</v>
      </c>
      <c r="P516" s="6">
        <f>IFERROR(Table1[[#This Row],[pledged]]/Table1[[#This Row],[backers_count]],"N/A")</f>
        <v>58.945075757575758</v>
      </c>
      <c r="Q516">
        <f>SEARCH("/",Table1[[#This Row],[category &amp; sub-category]])-1</f>
        <v>5</v>
      </c>
      <c r="R516" t="str">
        <f>LEFT(Table1[[#This Row],[category &amp; sub-category]],Table1[[#This Row],[1st set of text formula]])</f>
        <v>music</v>
      </c>
      <c r="S516" t="str">
        <f>RIGHT(Table1[[#This Row],[category &amp; sub-category]],LEN(Table1[[#This Row],[category &amp; sub-category]])-SEARCH("/",Table1[[#This Row],[category &amp; sub-category]]))</f>
        <v>rock</v>
      </c>
      <c r="T516" s="10">
        <f>(((Table1[[#This Row],[launched_at]]/60)/60)/24)+DATE(1970,1,1)</f>
        <v>41614.25</v>
      </c>
      <c r="U516" s="10">
        <f>(((Table1[[#This Row],[deadline]]/60)/60)/24)+DATE(1970,1,1)</f>
        <v>41619.25</v>
      </c>
    </row>
    <row r="517" spans="1:2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Table1[[#This Row],[pledged]]/Table1[[#This Row],[goal]]</f>
        <v>0.55779069767441858</v>
      </c>
      <c r="P517" s="6">
        <f>IFERROR(Table1[[#This Row],[pledged]]/Table1[[#This Row],[backers_count]],"N/A")</f>
        <v>36.067669172932334</v>
      </c>
      <c r="Q517">
        <f>SEARCH("/",Table1[[#This Row],[category &amp; sub-category]])-1</f>
        <v>7</v>
      </c>
      <c r="R517" t="str">
        <f>LEFT(Table1[[#This Row],[category &amp; sub-category]],Table1[[#This Row],[1st set of text formula]])</f>
        <v>theater</v>
      </c>
      <c r="S517" t="str">
        <f>RIGHT(Table1[[#This Row],[category &amp; sub-category]],LEN(Table1[[#This Row],[category &amp; sub-category]])-SEARCH("/",Table1[[#This Row],[category &amp; sub-category]]))</f>
        <v>plays</v>
      </c>
      <c r="T517" s="10">
        <f>(((Table1[[#This Row],[launched_at]]/60)/60)/24)+DATE(1970,1,1)</f>
        <v>40900.25</v>
      </c>
      <c r="U517" s="10">
        <f>(((Table1[[#This Row],[deadline]]/60)/60)/24)+DATE(1970,1,1)</f>
        <v>40902.25</v>
      </c>
    </row>
    <row r="518" spans="1:2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Table1[[#This Row],[pledged]]/Table1[[#This Row],[goal]]</f>
        <v>0.42523125996810207</v>
      </c>
      <c r="P518" s="6">
        <f>IFERROR(Table1[[#This Row],[pledged]]/Table1[[#This Row],[backers_count]],"N/A")</f>
        <v>63.030732860520096</v>
      </c>
      <c r="Q518">
        <f>SEARCH("/",Table1[[#This Row],[category &amp; sub-category]])-1</f>
        <v>10</v>
      </c>
      <c r="R518" t="str">
        <f>LEFT(Table1[[#This Row],[category &amp; sub-category]],Table1[[#This Row],[1st set of text formula]])</f>
        <v>publishing</v>
      </c>
      <c r="S518" t="str">
        <f>RIGHT(Table1[[#This Row],[category &amp; sub-category]],LEN(Table1[[#This Row],[category &amp; sub-category]])-SEARCH("/",Table1[[#This Row],[category &amp; sub-category]]))</f>
        <v>nonfiction</v>
      </c>
      <c r="T518" s="10">
        <f>(((Table1[[#This Row],[launched_at]]/60)/60)/24)+DATE(1970,1,1)</f>
        <v>40396.208333333336</v>
      </c>
      <c r="U518" s="10">
        <f>(((Table1[[#This Row],[deadline]]/60)/60)/24)+DATE(1970,1,1)</f>
        <v>40434.208333333336</v>
      </c>
    </row>
    <row r="519" spans="1:2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Table1[[#This Row],[pledged]]/Table1[[#This Row],[goal]]</f>
        <v>1.1200000000000001</v>
      </c>
      <c r="P519" s="6">
        <f>IFERROR(Table1[[#This Row],[pledged]]/Table1[[#This Row],[backers_count]],"N/A")</f>
        <v>84.717948717948715</v>
      </c>
      <c r="Q519">
        <f>SEARCH("/",Table1[[#This Row],[category &amp; sub-category]])-1</f>
        <v>4</v>
      </c>
      <c r="R519" t="str">
        <f>LEFT(Table1[[#This Row],[category &amp; sub-category]],Table1[[#This Row],[1st set of text formula]])</f>
        <v>food</v>
      </c>
      <c r="S519" t="str">
        <f>RIGHT(Table1[[#This Row],[category &amp; sub-category]],LEN(Table1[[#This Row],[category &amp; sub-category]])-SEARCH("/",Table1[[#This Row],[category &amp; sub-category]]))</f>
        <v>food trucks</v>
      </c>
      <c r="T519" s="10">
        <f>(((Table1[[#This Row],[launched_at]]/60)/60)/24)+DATE(1970,1,1)</f>
        <v>42860.208333333328</v>
      </c>
      <c r="U519" s="10">
        <f>(((Table1[[#This Row],[deadline]]/60)/60)/24)+DATE(1970,1,1)</f>
        <v>42865.208333333328</v>
      </c>
    </row>
    <row r="520" spans="1:21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Table1[[#This Row],[pledged]]/Table1[[#This Row],[goal]]</f>
        <v>7.0681818181818179E-2</v>
      </c>
      <c r="P520" s="6">
        <f>IFERROR(Table1[[#This Row],[pledged]]/Table1[[#This Row],[backers_count]],"N/A")</f>
        <v>62.2</v>
      </c>
      <c r="Q520">
        <f>SEARCH("/",Table1[[#This Row],[category &amp; sub-category]])-1</f>
        <v>12</v>
      </c>
      <c r="R520" t="str">
        <f>LEFT(Table1[[#This Row],[category &amp; sub-category]],Table1[[#This Row],[1st set of text formula]])</f>
        <v>film &amp; video</v>
      </c>
      <c r="S520" t="str">
        <f>RIGHT(Table1[[#This Row],[category &amp; sub-category]],LEN(Table1[[#This Row],[category &amp; sub-category]])-SEARCH("/",Table1[[#This Row],[category &amp; sub-category]]))</f>
        <v>animation</v>
      </c>
      <c r="T520" s="10">
        <f>(((Table1[[#This Row],[launched_at]]/60)/60)/24)+DATE(1970,1,1)</f>
        <v>43154.25</v>
      </c>
      <c r="U520" s="10">
        <f>(((Table1[[#This Row],[deadline]]/60)/60)/24)+DATE(1970,1,1)</f>
        <v>43156.25</v>
      </c>
    </row>
    <row r="521" spans="1:2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Table1[[#This Row],[pledged]]/Table1[[#This Row],[goal]]</f>
        <v>1.0174563871693867</v>
      </c>
      <c r="P521" s="6">
        <f>IFERROR(Table1[[#This Row],[pledged]]/Table1[[#This Row],[backers_count]],"N/A")</f>
        <v>101.97518330513255</v>
      </c>
      <c r="Q521">
        <f>SEARCH("/",Table1[[#This Row],[category &amp; sub-category]])-1</f>
        <v>5</v>
      </c>
      <c r="R521" t="str">
        <f>LEFT(Table1[[#This Row],[category &amp; sub-category]],Table1[[#This Row],[1st set of text formula]])</f>
        <v>music</v>
      </c>
      <c r="S521" t="str">
        <f>RIGHT(Table1[[#This Row],[category &amp; sub-category]],LEN(Table1[[#This Row],[category &amp; sub-category]])-SEARCH("/",Table1[[#This Row],[category &amp; sub-category]]))</f>
        <v>rock</v>
      </c>
      <c r="T521" s="10">
        <f>(((Table1[[#This Row],[launched_at]]/60)/60)/24)+DATE(1970,1,1)</f>
        <v>42012.25</v>
      </c>
      <c r="U521" s="10">
        <f>(((Table1[[#This Row],[deadline]]/60)/60)/24)+DATE(1970,1,1)</f>
        <v>42026.25</v>
      </c>
    </row>
    <row r="522" spans="1:2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Table1[[#This Row],[pledged]]/Table1[[#This Row],[goal]]</f>
        <v>4.2575000000000003</v>
      </c>
      <c r="P522" s="6">
        <f>IFERROR(Table1[[#This Row],[pledged]]/Table1[[#This Row],[backers_count]],"N/A")</f>
        <v>106.4375</v>
      </c>
      <c r="Q522">
        <f>SEARCH("/",Table1[[#This Row],[category &amp; sub-category]])-1</f>
        <v>7</v>
      </c>
      <c r="R522" t="str">
        <f>LEFT(Table1[[#This Row],[category &amp; sub-category]],Table1[[#This Row],[1st set of text formula]])</f>
        <v>theater</v>
      </c>
      <c r="S522" t="str">
        <f>RIGHT(Table1[[#This Row],[category &amp; sub-category]],LEN(Table1[[#This Row],[category &amp; sub-category]])-SEARCH("/",Table1[[#This Row],[category &amp; sub-category]]))</f>
        <v>plays</v>
      </c>
      <c r="T522" s="10">
        <f>(((Table1[[#This Row],[launched_at]]/60)/60)/24)+DATE(1970,1,1)</f>
        <v>43574.208333333328</v>
      </c>
      <c r="U522" s="10">
        <f>(((Table1[[#This Row],[deadline]]/60)/60)/24)+DATE(1970,1,1)</f>
        <v>43577.208333333328</v>
      </c>
    </row>
    <row r="523" spans="1:2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Table1[[#This Row],[pledged]]/Table1[[#This Row],[goal]]</f>
        <v>1.4553947368421052</v>
      </c>
      <c r="P523" s="6">
        <f>IFERROR(Table1[[#This Row],[pledged]]/Table1[[#This Row],[backers_count]],"N/A")</f>
        <v>29.975609756097562</v>
      </c>
      <c r="Q523">
        <f>SEARCH("/",Table1[[#This Row],[category &amp; sub-category]])-1</f>
        <v>12</v>
      </c>
      <c r="R523" t="str">
        <f>LEFT(Table1[[#This Row],[category &amp; sub-category]],Table1[[#This Row],[1st set of text formula]])</f>
        <v>film &amp; video</v>
      </c>
      <c r="S523" t="str">
        <f>RIGHT(Table1[[#This Row],[category &amp; sub-category]],LEN(Table1[[#This Row],[category &amp; sub-category]])-SEARCH("/",Table1[[#This Row],[category &amp; sub-category]]))</f>
        <v>drama</v>
      </c>
      <c r="T523" s="10">
        <f>(((Table1[[#This Row],[launched_at]]/60)/60)/24)+DATE(1970,1,1)</f>
        <v>42605.208333333328</v>
      </c>
      <c r="U523" s="10">
        <f>(((Table1[[#This Row],[deadline]]/60)/60)/24)+DATE(1970,1,1)</f>
        <v>42611.208333333328</v>
      </c>
    </row>
    <row r="524" spans="1:21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Table1[[#This Row],[pledged]]/Table1[[#This Row],[goal]]</f>
        <v>0.32453465346534655</v>
      </c>
      <c r="P524" s="6">
        <f>IFERROR(Table1[[#This Row],[pledged]]/Table1[[#This Row],[backers_count]],"N/A")</f>
        <v>85.806282722513089</v>
      </c>
      <c r="Q524">
        <f>SEARCH("/",Table1[[#This Row],[category &amp; sub-category]])-1</f>
        <v>12</v>
      </c>
      <c r="R524" t="str">
        <f>LEFT(Table1[[#This Row],[category &amp; sub-category]],Table1[[#This Row],[1st set of text formula]])</f>
        <v>film &amp; video</v>
      </c>
      <c r="S524" t="str">
        <f>RIGHT(Table1[[#This Row],[category &amp; sub-category]],LEN(Table1[[#This Row],[category &amp; sub-category]])-SEARCH("/",Table1[[#This Row],[category &amp; sub-category]]))</f>
        <v>shorts</v>
      </c>
      <c r="T524" s="10">
        <f>(((Table1[[#This Row],[launched_at]]/60)/60)/24)+DATE(1970,1,1)</f>
        <v>41093.208333333336</v>
      </c>
      <c r="U524" s="10">
        <f>(((Table1[[#This Row],[deadline]]/60)/60)/24)+DATE(1970,1,1)</f>
        <v>41105.208333333336</v>
      </c>
    </row>
    <row r="525" spans="1:2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Table1[[#This Row],[pledged]]/Table1[[#This Row],[goal]]</f>
        <v>7.003333333333333</v>
      </c>
      <c r="P525" s="6">
        <f>IFERROR(Table1[[#This Row],[pledged]]/Table1[[#This Row],[backers_count]],"N/A")</f>
        <v>70.82022471910112</v>
      </c>
      <c r="Q525">
        <f>SEARCH("/",Table1[[#This Row],[category &amp; sub-category]])-1</f>
        <v>12</v>
      </c>
      <c r="R525" t="str">
        <f>LEFT(Table1[[#This Row],[category &amp; sub-category]],Table1[[#This Row],[1st set of text formula]])</f>
        <v>film &amp; video</v>
      </c>
      <c r="S525" t="str">
        <f>RIGHT(Table1[[#This Row],[category &amp; sub-category]],LEN(Table1[[#This Row],[category &amp; sub-category]])-SEARCH("/",Table1[[#This Row],[category &amp; sub-category]]))</f>
        <v>shorts</v>
      </c>
      <c r="T525" s="10">
        <f>(((Table1[[#This Row],[launched_at]]/60)/60)/24)+DATE(1970,1,1)</f>
        <v>40241.25</v>
      </c>
      <c r="U525" s="10">
        <f>(((Table1[[#This Row],[deadline]]/60)/60)/24)+DATE(1970,1,1)</f>
        <v>40246.25</v>
      </c>
    </row>
    <row r="526" spans="1:2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Table1[[#This Row],[pledged]]/Table1[[#This Row],[goal]]</f>
        <v>0.83904860392967939</v>
      </c>
      <c r="P526" s="6">
        <f>IFERROR(Table1[[#This Row],[pledged]]/Table1[[#This Row],[backers_count]],"N/A")</f>
        <v>40.998484082870135</v>
      </c>
      <c r="Q526">
        <f>SEARCH("/",Table1[[#This Row],[category &amp; sub-category]])-1</f>
        <v>7</v>
      </c>
      <c r="R526" t="str">
        <f>LEFT(Table1[[#This Row],[category &amp; sub-category]],Table1[[#This Row],[1st set of text formula]])</f>
        <v>theater</v>
      </c>
      <c r="S526" t="str">
        <f>RIGHT(Table1[[#This Row],[category &amp; sub-category]],LEN(Table1[[#This Row],[category &amp; sub-category]])-SEARCH("/",Table1[[#This Row],[category &amp; sub-category]]))</f>
        <v>plays</v>
      </c>
      <c r="T526" s="10">
        <f>(((Table1[[#This Row],[launched_at]]/60)/60)/24)+DATE(1970,1,1)</f>
        <v>40294.208333333336</v>
      </c>
      <c r="U526" s="10">
        <f>(((Table1[[#This Row],[deadline]]/60)/60)/24)+DATE(1970,1,1)</f>
        <v>40307.208333333336</v>
      </c>
    </row>
    <row r="527" spans="1:2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Table1[[#This Row],[pledged]]/Table1[[#This Row],[goal]]</f>
        <v>0.84190476190476193</v>
      </c>
      <c r="P527" s="6">
        <f>IFERROR(Table1[[#This Row],[pledged]]/Table1[[#This Row],[backers_count]],"N/A")</f>
        <v>28.063492063492063</v>
      </c>
      <c r="Q527">
        <f>SEARCH("/",Table1[[#This Row],[category &amp; sub-category]])-1</f>
        <v>10</v>
      </c>
      <c r="R527" t="str">
        <f>LEFT(Table1[[#This Row],[category &amp; sub-category]],Table1[[#This Row],[1st set of text formula]])</f>
        <v>technology</v>
      </c>
      <c r="S527" t="str">
        <f>RIGHT(Table1[[#This Row],[category &amp; sub-category]],LEN(Table1[[#This Row],[category &amp; sub-category]])-SEARCH("/",Table1[[#This Row],[category &amp; sub-category]]))</f>
        <v>wearables</v>
      </c>
      <c r="T527" s="10">
        <f>(((Table1[[#This Row],[launched_at]]/60)/60)/24)+DATE(1970,1,1)</f>
        <v>40505.25</v>
      </c>
      <c r="U527" s="10">
        <f>(((Table1[[#This Row],[deadline]]/60)/60)/24)+DATE(1970,1,1)</f>
        <v>40509.25</v>
      </c>
    </row>
    <row r="528" spans="1:21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Table1[[#This Row],[pledged]]/Table1[[#This Row],[goal]]</f>
        <v>1.5595180722891566</v>
      </c>
      <c r="P528" s="6">
        <f>IFERROR(Table1[[#This Row],[pledged]]/Table1[[#This Row],[backers_count]],"N/A")</f>
        <v>88.054421768707485</v>
      </c>
      <c r="Q528">
        <f>SEARCH("/",Table1[[#This Row],[category &amp; sub-category]])-1</f>
        <v>7</v>
      </c>
      <c r="R528" t="str">
        <f>LEFT(Table1[[#This Row],[category &amp; sub-category]],Table1[[#This Row],[1st set of text formula]])</f>
        <v>theater</v>
      </c>
      <c r="S528" t="str">
        <f>RIGHT(Table1[[#This Row],[category &amp; sub-category]],LEN(Table1[[#This Row],[category &amp; sub-category]])-SEARCH("/",Table1[[#This Row],[category &amp; sub-category]]))</f>
        <v>plays</v>
      </c>
      <c r="T528" s="10">
        <f>(((Table1[[#This Row],[launched_at]]/60)/60)/24)+DATE(1970,1,1)</f>
        <v>42364.25</v>
      </c>
      <c r="U528" s="10">
        <f>(((Table1[[#This Row],[deadline]]/60)/60)/24)+DATE(1970,1,1)</f>
        <v>42401.25</v>
      </c>
    </row>
    <row r="529" spans="1:2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Table1[[#This Row],[pledged]]/Table1[[#This Row],[goal]]</f>
        <v>0.99619450317124736</v>
      </c>
      <c r="P529" s="6">
        <f>IFERROR(Table1[[#This Row],[pledged]]/Table1[[#This Row],[backers_count]],"N/A")</f>
        <v>31</v>
      </c>
      <c r="Q529">
        <f>SEARCH("/",Table1[[#This Row],[category &amp; sub-category]])-1</f>
        <v>12</v>
      </c>
      <c r="R529" t="str">
        <f>LEFT(Table1[[#This Row],[category &amp; sub-category]],Table1[[#This Row],[1st set of text formula]])</f>
        <v>film &amp; video</v>
      </c>
      <c r="S529" t="str">
        <f>RIGHT(Table1[[#This Row],[category &amp; sub-category]],LEN(Table1[[#This Row],[category &amp; sub-category]])-SEARCH("/",Table1[[#This Row],[category &amp; sub-category]]))</f>
        <v>animation</v>
      </c>
      <c r="T529" s="10">
        <f>(((Table1[[#This Row],[launched_at]]/60)/60)/24)+DATE(1970,1,1)</f>
        <v>42405.25</v>
      </c>
      <c r="U529" s="10">
        <f>(((Table1[[#This Row],[deadline]]/60)/60)/24)+DATE(1970,1,1)</f>
        <v>42441.25</v>
      </c>
    </row>
    <row r="530" spans="1:2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Table1[[#This Row],[pledged]]/Table1[[#This Row],[goal]]</f>
        <v>0.80300000000000005</v>
      </c>
      <c r="P530" s="6">
        <f>IFERROR(Table1[[#This Row],[pledged]]/Table1[[#This Row],[backers_count]],"N/A")</f>
        <v>90.337500000000006</v>
      </c>
      <c r="Q530">
        <f>SEARCH("/",Table1[[#This Row],[category &amp; sub-category]])-1</f>
        <v>5</v>
      </c>
      <c r="R530" t="str">
        <f>LEFT(Table1[[#This Row],[category &amp; sub-category]],Table1[[#This Row],[1st set of text formula]])</f>
        <v>music</v>
      </c>
      <c r="S530" t="str">
        <f>RIGHT(Table1[[#This Row],[category &amp; sub-category]],LEN(Table1[[#This Row],[category &amp; sub-category]])-SEARCH("/",Table1[[#This Row],[category &amp; sub-category]]))</f>
        <v>indie rock</v>
      </c>
      <c r="T530" s="10">
        <f>(((Table1[[#This Row],[launched_at]]/60)/60)/24)+DATE(1970,1,1)</f>
        <v>41601.25</v>
      </c>
      <c r="U530" s="10">
        <f>(((Table1[[#This Row],[deadline]]/60)/60)/24)+DATE(1970,1,1)</f>
        <v>41646.25</v>
      </c>
    </row>
    <row r="531" spans="1:2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Table1[[#This Row],[pledged]]/Table1[[#This Row],[goal]]</f>
        <v>0.11254901960784314</v>
      </c>
      <c r="P531" s="6">
        <f>IFERROR(Table1[[#This Row],[pledged]]/Table1[[#This Row],[backers_count]],"N/A")</f>
        <v>63.777777777777779</v>
      </c>
      <c r="Q531">
        <f>SEARCH("/",Table1[[#This Row],[category &amp; sub-category]])-1</f>
        <v>5</v>
      </c>
      <c r="R531" t="str">
        <f>LEFT(Table1[[#This Row],[category &amp; sub-category]],Table1[[#This Row],[1st set of text formula]])</f>
        <v>games</v>
      </c>
      <c r="S531" t="str">
        <f>RIGHT(Table1[[#This Row],[category &amp; sub-category]],LEN(Table1[[#This Row],[category &amp; sub-category]])-SEARCH("/",Table1[[#This Row],[category &amp; sub-category]]))</f>
        <v>video games</v>
      </c>
      <c r="T531" s="10">
        <f>(((Table1[[#This Row],[launched_at]]/60)/60)/24)+DATE(1970,1,1)</f>
        <v>41769.208333333336</v>
      </c>
      <c r="U531" s="10">
        <f>(((Table1[[#This Row],[deadline]]/60)/60)/24)+DATE(1970,1,1)</f>
        <v>41797.208333333336</v>
      </c>
    </row>
    <row r="532" spans="1:2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Table1[[#This Row],[pledged]]/Table1[[#This Row],[goal]]</f>
        <v>0.91740952380952379</v>
      </c>
      <c r="P532" s="6">
        <f>IFERROR(Table1[[#This Row],[pledged]]/Table1[[#This Row],[backers_count]],"N/A")</f>
        <v>53.995515695067262</v>
      </c>
      <c r="Q532">
        <f>SEARCH("/",Table1[[#This Row],[category &amp; sub-category]])-1</f>
        <v>10</v>
      </c>
      <c r="R532" t="str">
        <f>LEFT(Table1[[#This Row],[category &amp; sub-category]],Table1[[#This Row],[1st set of text formula]])</f>
        <v>publishing</v>
      </c>
      <c r="S532" t="str">
        <f>RIGHT(Table1[[#This Row],[category &amp; sub-category]],LEN(Table1[[#This Row],[category &amp; sub-category]])-SEARCH("/",Table1[[#This Row],[category &amp; sub-category]]))</f>
        <v>fiction</v>
      </c>
      <c r="T532" s="10">
        <f>(((Table1[[#This Row],[launched_at]]/60)/60)/24)+DATE(1970,1,1)</f>
        <v>40421.208333333336</v>
      </c>
      <c r="U532" s="10">
        <f>(((Table1[[#This Row],[deadline]]/60)/60)/24)+DATE(1970,1,1)</f>
        <v>40435.208333333336</v>
      </c>
    </row>
    <row r="533" spans="1:21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Table1[[#This Row],[pledged]]/Table1[[#This Row],[goal]]</f>
        <v>0.95521156936261387</v>
      </c>
      <c r="P533" s="6">
        <f>IFERROR(Table1[[#This Row],[pledged]]/Table1[[#This Row],[backers_count]],"N/A")</f>
        <v>48.993956043956047</v>
      </c>
      <c r="Q533">
        <f>SEARCH("/",Table1[[#This Row],[category &amp; sub-category]])-1</f>
        <v>5</v>
      </c>
      <c r="R533" t="str">
        <f>LEFT(Table1[[#This Row],[category &amp; sub-category]],Table1[[#This Row],[1st set of text formula]])</f>
        <v>games</v>
      </c>
      <c r="S533" t="str">
        <f>RIGHT(Table1[[#This Row],[category &amp; sub-category]],LEN(Table1[[#This Row],[category &amp; sub-category]])-SEARCH("/",Table1[[#This Row],[category &amp; sub-category]]))</f>
        <v>video games</v>
      </c>
      <c r="T533" s="10">
        <f>(((Table1[[#This Row],[launched_at]]/60)/60)/24)+DATE(1970,1,1)</f>
        <v>41589.25</v>
      </c>
      <c r="U533" s="10">
        <f>(((Table1[[#This Row],[deadline]]/60)/60)/24)+DATE(1970,1,1)</f>
        <v>41645.25</v>
      </c>
    </row>
    <row r="534" spans="1:2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Table1[[#This Row],[pledged]]/Table1[[#This Row],[goal]]</f>
        <v>5.0287499999999996</v>
      </c>
      <c r="P534" s="6">
        <f>IFERROR(Table1[[#This Row],[pledged]]/Table1[[#This Row],[backers_count]],"N/A")</f>
        <v>63.857142857142854</v>
      </c>
      <c r="Q534">
        <f>SEARCH("/",Table1[[#This Row],[category &amp; sub-category]])-1</f>
        <v>7</v>
      </c>
      <c r="R534" t="str">
        <f>LEFT(Table1[[#This Row],[category &amp; sub-category]],Table1[[#This Row],[1st set of text formula]])</f>
        <v>theater</v>
      </c>
      <c r="S534" t="str">
        <f>RIGHT(Table1[[#This Row],[category &amp; sub-category]],LEN(Table1[[#This Row],[category &amp; sub-category]])-SEARCH("/",Table1[[#This Row],[category &amp; sub-category]]))</f>
        <v>plays</v>
      </c>
      <c r="T534" s="10">
        <f>(((Table1[[#This Row],[launched_at]]/60)/60)/24)+DATE(1970,1,1)</f>
        <v>43125.25</v>
      </c>
      <c r="U534" s="10">
        <f>(((Table1[[#This Row],[deadline]]/60)/60)/24)+DATE(1970,1,1)</f>
        <v>43126.25</v>
      </c>
    </row>
    <row r="535" spans="1:2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Table1[[#This Row],[pledged]]/Table1[[#This Row],[goal]]</f>
        <v>1.5924394463667819</v>
      </c>
      <c r="P535" s="6">
        <f>IFERROR(Table1[[#This Row],[pledged]]/Table1[[#This Row],[backers_count]],"N/A")</f>
        <v>82.996393146979258</v>
      </c>
      <c r="Q535">
        <f>SEARCH("/",Table1[[#This Row],[category &amp; sub-category]])-1</f>
        <v>5</v>
      </c>
      <c r="R535" t="str">
        <f>LEFT(Table1[[#This Row],[category &amp; sub-category]],Table1[[#This Row],[1st set of text formula]])</f>
        <v>music</v>
      </c>
      <c r="S535" t="str">
        <f>RIGHT(Table1[[#This Row],[category &amp; sub-category]],LEN(Table1[[#This Row],[category &amp; sub-category]])-SEARCH("/",Table1[[#This Row],[category &amp; sub-category]]))</f>
        <v>indie rock</v>
      </c>
      <c r="T535" s="10">
        <f>(((Table1[[#This Row],[launched_at]]/60)/60)/24)+DATE(1970,1,1)</f>
        <v>41479.208333333336</v>
      </c>
      <c r="U535" s="10">
        <f>(((Table1[[#This Row],[deadline]]/60)/60)/24)+DATE(1970,1,1)</f>
        <v>41515.208333333336</v>
      </c>
    </row>
    <row r="536" spans="1:2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Table1[[#This Row],[pledged]]/Table1[[#This Row],[goal]]</f>
        <v>0.15022446689113356</v>
      </c>
      <c r="P536" s="6">
        <f>IFERROR(Table1[[#This Row],[pledged]]/Table1[[#This Row],[backers_count]],"N/A")</f>
        <v>55.08230452674897</v>
      </c>
      <c r="Q536">
        <f>SEARCH("/",Table1[[#This Row],[category &amp; sub-category]])-1</f>
        <v>12</v>
      </c>
      <c r="R536" t="str">
        <f>LEFT(Table1[[#This Row],[category &amp; sub-category]],Table1[[#This Row],[1st set of text formula]])</f>
        <v>film &amp; video</v>
      </c>
      <c r="S536" t="str">
        <f>RIGHT(Table1[[#This Row],[category &amp; sub-category]],LEN(Table1[[#This Row],[category &amp; sub-category]])-SEARCH("/",Table1[[#This Row],[category &amp; sub-category]]))</f>
        <v>drama</v>
      </c>
      <c r="T536" s="10">
        <f>(((Table1[[#This Row],[launched_at]]/60)/60)/24)+DATE(1970,1,1)</f>
        <v>43329.208333333328</v>
      </c>
      <c r="U536" s="10">
        <f>(((Table1[[#This Row],[deadline]]/60)/60)/24)+DATE(1970,1,1)</f>
        <v>43330.208333333328</v>
      </c>
    </row>
    <row r="537" spans="1:2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Table1[[#This Row],[pledged]]/Table1[[#This Row],[goal]]</f>
        <v>4.820384615384615</v>
      </c>
      <c r="P537" s="6">
        <f>IFERROR(Table1[[#This Row],[pledged]]/Table1[[#This Row],[backers_count]],"N/A")</f>
        <v>62.044554455445542</v>
      </c>
      <c r="Q537">
        <f>SEARCH("/",Table1[[#This Row],[category &amp; sub-category]])-1</f>
        <v>7</v>
      </c>
      <c r="R537" t="str">
        <f>LEFT(Table1[[#This Row],[category &amp; sub-category]],Table1[[#This Row],[1st set of text formula]])</f>
        <v>theater</v>
      </c>
      <c r="S537" t="str">
        <f>RIGHT(Table1[[#This Row],[category &amp; sub-category]],LEN(Table1[[#This Row],[category &amp; sub-category]])-SEARCH("/",Table1[[#This Row],[category &amp; sub-category]]))</f>
        <v>plays</v>
      </c>
      <c r="T537" s="10">
        <f>(((Table1[[#This Row],[launched_at]]/60)/60)/24)+DATE(1970,1,1)</f>
        <v>43259.208333333328</v>
      </c>
      <c r="U537" s="10">
        <f>(((Table1[[#This Row],[deadline]]/60)/60)/24)+DATE(1970,1,1)</f>
        <v>43261.208333333328</v>
      </c>
    </row>
    <row r="538" spans="1:2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Table1[[#This Row],[pledged]]/Table1[[#This Row],[goal]]</f>
        <v>1.4996938775510205</v>
      </c>
      <c r="P538" s="6">
        <f>IFERROR(Table1[[#This Row],[pledged]]/Table1[[#This Row],[backers_count]],"N/A")</f>
        <v>104.97857142857143</v>
      </c>
      <c r="Q538">
        <f>SEARCH("/",Table1[[#This Row],[category &amp; sub-category]])-1</f>
        <v>10</v>
      </c>
      <c r="R538" t="str">
        <f>LEFT(Table1[[#This Row],[category &amp; sub-category]],Table1[[#This Row],[1st set of text formula]])</f>
        <v>publishing</v>
      </c>
      <c r="S538" t="str">
        <f>RIGHT(Table1[[#This Row],[category &amp; sub-category]],LEN(Table1[[#This Row],[category &amp; sub-category]])-SEARCH("/",Table1[[#This Row],[category &amp; sub-category]]))</f>
        <v>fiction</v>
      </c>
      <c r="T538" s="10">
        <f>(((Table1[[#This Row],[launched_at]]/60)/60)/24)+DATE(1970,1,1)</f>
        <v>40414.208333333336</v>
      </c>
      <c r="U538" s="10">
        <f>(((Table1[[#This Row],[deadline]]/60)/60)/24)+DATE(1970,1,1)</f>
        <v>40440.208333333336</v>
      </c>
    </row>
    <row r="539" spans="1:2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Table1[[#This Row],[pledged]]/Table1[[#This Row],[goal]]</f>
        <v>1.1722156398104266</v>
      </c>
      <c r="P539" s="6">
        <f>IFERROR(Table1[[#This Row],[pledged]]/Table1[[#This Row],[backers_count]],"N/A")</f>
        <v>94.044676806083643</v>
      </c>
      <c r="Q539">
        <f>SEARCH("/",Table1[[#This Row],[category &amp; sub-category]])-1</f>
        <v>12</v>
      </c>
      <c r="R539" t="str">
        <f>LEFT(Table1[[#This Row],[category &amp; sub-category]],Table1[[#This Row],[1st set of text formula]])</f>
        <v>film &amp; video</v>
      </c>
      <c r="S539" t="str">
        <f>RIGHT(Table1[[#This Row],[category &amp; sub-category]],LEN(Table1[[#This Row],[category &amp; sub-category]])-SEARCH("/",Table1[[#This Row],[category &amp; sub-category]]))</f>
        <v>documentary</v>
      </c>
      <c r="T539" s="10">
        <f>(((Table1[[#This Row],[launched_at]]/60)/60)/24)+DATE(1970,1,1)</f>
        <v>43342.208333333328</v>
      </c>
      <c r="U539" s="10">
        <f>(((Table1[[#This Row],[deadline]]/60)/60)/24)+DATE(1970,1,1)</f>
        <v>43365.208333333328</v>
      </c>
    </row>
    <row r="540" spans="1:2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Table1[[#This Row],[pledged]]/Table1[[#This Row],[goal]]</f>
        <v>0.37695968274950431</v>
      </c>
      <c r="P540" s="6">
        <f>IFERROR(Table1[[#This Row],[pledged]]/Table1[[#This Row],[backers_count]],"N/A")</f>
        <v>44.007716049382715</v>
      </c>
      <c r="Q540">
        <f>SEARCH("/",Table1[[#This Row],[category &amp; sub-category]])-1</f>
        <v>5</v>
      </c>
      <c r="R540" t="str">
        <f>LEFT(Table1[[#This Row],[category &amp; sub-category]],Table1[[#This Row],[1st set of text formula]])</f>
        <v>games</v>
      </c>
      <c r="S540" t="str">
        <f>RIGHT(Table1[[#This Row],[category &amp; sub-category]],LEN(Table1[[#This Row],[category &amp; sub-category]])-SEARCH("/",Table1[[#This Row],[category &amp; sub-category]]))</f>
        <v>mobile games</v>
      </c>
      <c r="T540" s="10">
        <f>(((Table1[[#This Row],[launched_at]]/60)/60)/24)+DATE(1970,1,1)</f>
        <v>41539.208333333336</v>
      </c>
      <c r="U540" s="10">
        <f>(((Table1[[#This Row],[deadline]]/60)/60)/24)+DATE(1970,1,1)</f>
        <v>41555.208333333336</v>
      </c>
    </row>
    <row r="541" spans="1:2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Table1[[#This Row],[pledged]]/Table1[[#This Row],[goal]]</f>
        <v>0.72653061224489801</v>
      </c>
      <c r="P541" s="6">
        <f>IFERROR(Table1[[#This Row],[pledged]]/Table1[[#This Row],[backers_count]],"N/A")</f>
        <v>92.467532467532465</v>
      </c>
      <c r="Q541">
        <f>SEARCH("/",Table1[[#This Row],[category &amp; sub-category]])-1</f>
        <v>4</v>
      </c>
      <c r="R541" t="str">
        <f>LEFT(Table1[[#This Row],[category &amp; sub-category]],Table1[[#This Row],[1st set of text formula]])</f>
        <v>food</v>
      </c>
      <c r="S541" t="str">
        <f>RIGHT(Table1[[#This Row],[category &amp; sub-category]],LEN(Table1[[#This Row],[category &amp; sub-category]])-SEARCH("/",Table1[[#This Row],[category &amp; sub-category]]))</f>
        <v>food trucks</v>
      </c>
      <c r="T541" s="10">
        <f>(((Table1[[#This Row],[launched_at]]/60)/60)/24)+DATE(1970,1,1)</f>
        <v>43647.208333333328</v>
      </c>
      <c r="U541" s="10">
        <f>(((Table1[[#This Row],[deadline]]/60)/60)/24)+DATE(1970,1,1)</f>
        <v>43653.208333333328</v>
      </c>
    </row>
    <row r="542" spans="1:2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Table1[[#This Row],[pledged]]/Table1[[#This Row],[goal]]</f>
        <v>2.6598113207547169</v>
      </c>
      <c r="P542" s="6">
        <f>IFERROR(Table1[[#This Row],[pledged]]/Table1[[#This Row],[backers_count]],"N/A")</f>
        <v>57.072874493927124</v>
      </c>
      <c r="Q542">
        <f>SEARCH("/",Table1[[#This Row],[category &amp; sub-category]])-1</f>
        <v>11</v>
      </c>
      <c r="R542" t="str">
        <f>LEFT(Table1[[#This Row],[category &amp; sub-category]],Table1[[#This Row],[1st set of text formula]])</f>
        <v>photography</v>
      </c>
      <c r="S542" t="str">
        <f>RIGHT(Table1[[#This Row],[category &amp; sub-category]],LEN(Table1[[#This Row],[category &amp; sub-category]])-SEARCH("/",Table1[[#This Row],[category &amp; sub-category]]))</f>
        <v>photography books</v>
      </c>
      <c r="T542" s="10">
        <f>(((Table1[[#This Row],[launched_at]]/60)/60)/24)+DATE(1970,1,1)</f>
        <v>43225.208333333328</v>
      </c>
      <c r="U542" s="10">
        <f>(((Table1[[#This Row],[deadline]]/60)/60)/24)+DATE(1970,1,1)</f>
        <v>43247.208333333328</v>
      </c>
    </row>
    <row r="543" spans="1:2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Table1[[#This Row],[pledged]]/Table1[[#This Row],[goal]]</f>
        <v>0.24205617977528091</v>
      </c>
      <c r="P543" s="6">
        <f>IFERROR(Table1[[#This Row],[pledged]]/Table1[[#This Row],[backers_count]],"N/A")</f>
        <v>109.07848101265823</v>
      </c>
      <c r="Q543">
        <f>SEARCH("/",Table1[[#This Row],[category &amp; sub-category]])-1</f>
        <v>5</v>
      </c>
      <c r="R543" t="str">
        <f>LEFT(Table1[[#This Row],[category &amp; sub-category]],Table1[[#This Row],[1st set of text formula]])</f>
        <v>games</v>
      </c>
      <c r="S543" t="str">
        <f>RIGHT(Table1[[#This Row],[category &amp; sub-category]],LEN(Table1[[#This Row],[category &amp; sub-category]])-SEARCH("/",Table1[[#This Row],[category &amp; sub-category]]))</f>
        <v>mobile games</v>
      </c>
      <c r="T543" s="10">
        <f>(((Table1[[#This Row],[launched_at]]/60)/60)/24)+DATE(1970,1,1)</f>
        <v>42165.208333333328</v>
      </c>
      <c r="U543" s="10">
        <f>(((Table1[[#This Row],[deadline]]/60)/60)/24)+DATE(1970,1,1)</f>
        <v>42191.208333333328</v>
      </c>
    </row>
    <row r="544" spans="1:2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Table1[[#This Row],[pledged]]/Table1[[#This Row],[goal]]</f>
        <v>2.5064935064935064E-2</v>
      </c>
      <c r="P544" s="6">
        <f>IFERROR(Table1[[#This Row],[pledged]]/Table1[[#This Row],[backers_count]],"N/A")</f>
        <v>39.387755102040813</v>
      </c>
      <c r="Q544">
        <f>SEARCH("/",Table1[[#This Row],[category &amp; sub-category]])-1</f>
        <v>5</v>
      </c>
      <c r="R544" t="str">
        <f>LEFT(Table1[[#This Row],[category &amp; sub-category]],Table1[[#This Row],[1st set of text formula]])</f>
        <v>music</v>
      </c>
      <c r="S544" t="str">
        <f>RIGHT(Table1[[#This Row],[category &amp; sub-category]],LEN(Table1[[#This Row],[category &amp; sub-category]])-SEARCH("/",Table1[[#This Row],[category &amp; sub-category]]))</f>
        <v>indie rock</v>
      </c>
      <c r="T544" s="10">
        <f>(((Table1[[#This Row],[launched_at]]/60)/60)/24)+DATE(1970,1,1)</f>
        <v>42391.25</v>
      </c>
      <c r="U544" s="10">
        <f>(((Table1[[#This Row],[deadline]]/60)/60)/24)+DATE(1970,1,1)</f>
        <v>42421.25</v>
      </c>
    </row>
    <row r="545" spans="1:2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Table1[[#This Row],[pledged]]/Table1[[#This Row],[goal]]</f>
        <v>0.1632979976442874</v>
      </c>
      <c r="P545" s="6">
        <f>IFERROR(Table1[[#This Row],[pledged]]/Table1[[#This Row],[backers_count]],"N/A")</f>
        <v>77.022222222222226</v>
      </c>
      <c r="Q545">
        <f>SEARCH("/",Table1[[#This Row],[category &amp; sub-category]])-1</f>
        <v>5</v>
      </c>
      <c r="R545" t="str">
        <f>LEFT(Table1[[#This Row],[category &amp; sub-category]],Table1[[#This Row],[1st set of text formula]])</f>
        <v>games</v>
      </c>
      <c r="S545" t="str">
        <f>RIGHT(Table1[[#This Row],[category &amp; sub-category]],LEN(Table1[[#This Row],[category &amp; sub-category]])-SEARCH("/",Table1[[#This Row],[category &amp; sub-category]]))</f>
        <v>video games</v>
      </c>
      <c r="T545" s="10">
        <f>(((Table1[[#This Row],[launched_at]]/60)/60)/24)+DATE(1970,1,1)</f>
        <v>41528.208333333336</v>
      </c>
      <c r="U545" s="10">
        <f>(((Table1[[#This Row],[deadline]]/60)/60)/24)+DATE(1970,1,1)</f>
        <v>41543.208333333336</v>
      </c>
    </row>
    <row r="546" spans="1:21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Table1[[#This Row],[pledged]]/Table1[[#This Row],[goal]]</f>
        <v>2.7650000000000001</v>
      </c>
      <c r="P546" s="6">
        <f>IFERROR(Table1[[#This Row],[pledged]]/Table1[[#This Row],[backers_count]],"N/A")</f>
        <v>92.166666666666671</v>
      </c>
      <c r="Q546">
        <f>SEARCH("/",Table1[[#This Row],[category &amp; sub-category]])-1</f>
        <v>5</v>
      </c>
      <c r="R546" t="str">
        <f>LEFT(Table1[[#This Row],[category &amp; sub-category]],Table1[[#This Row],[1st set of text formula]])</f>
        <v>music</v>
      </c>
      <c r="S546" t="str">
        <f>RIGHT(Table1[[#This Row],[category &amp; sub-category]],LEN(Table1[[#This Row],[category &amp; sub-category]])-SEARCH("/",Table1[[#This Row],[category &amp; sub-category]]))</f>
        <v>rock</v>
      </c>
      <c r="T546" s="10">
        <f>(((Table1[[#This Row],[launched_at]]/60)/60)/24)+DATE(1970,1,1)</f>
        <v>42377.25</v>
      </c>
      <c r="U546" s="10">
        <f>(((Table1[[#This Row],[deadline]]/60)/60)/24)+DATE(1970,1,1)</f>
        <v>42390.25</v>
      </c>
    </row>
    <row r="547" spans="1:2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Table1[[#This Row],[pledged]]/Table1[[#This Row],[goal]]</f>
        <v>0.88803571428571426</v>
      </c>
      <c r="P547" s="6">
        <f>IFERROR(Table1[[#This Row],[pledged]]/Table1[[#This Row],[backers_count]],"N/A")</f>
        <v>61.007063197026021</v>
      </c>
      <c r="Q547">
        <f>SEARCH("/",Table1[[#This Row],[category &amp; sub-category]])-1</f>
        <v>7</v>
      </c>
      <c r="R547" t="str">
        <f>LEFT(Table1[[#This Row],[category &amp; sub-category]],Table1[[#This Row],[1st set of text formula]])</f>
        <v>theater</v>
      </c>
      <c r="S547" t="str">
        <f>RIGHT(Table1[[#This Row],[category &amp; sub-category]],LEN(Table1[[#This Row],[category &amp; sub-category]])-SEARCH("/",Table1[[#This Row],[category &amp; sub-category]]))</f>
        <v>plays</v>
      </c>
      <c r="T547" s="10">
        <f>(((Table1[[#This Row],[launched_at]]/60)/60)/24)+DATE(1970,1,1)</f>
        <v>43824.25</v>
      </c>
      <c r="U547" s="10">
        <f>(((Table1[[#This Row],[deadline]]/60)/60)/24)+DATE(1970,1,1)</f>
        <v>43844.25</v>
      </c>
    </row>
    <row r="548" spans="1:2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Table1[[#This Row],[pledged]]/Table1[[#This Row],[goal]]</f>
        <v>1.6357142857142857</v>
      </c>
      <c r="P548" s="6">
        <f>IFERROR(Table1[[#This Row],[pledged]]/Table1[[#This Row],[backers_count]],"N/A")</f>
        <v>78.068181818181813</v>
      </c>
      <c r="Q548">
        <f>SEARCH("/",Table1[[#This Row],[category &amp; sub-category]])-1</f>
        <v>7</v>
      </c>
      <c r="R548" t="str">
        <f>LEFT(Table1[[#This Row],[category &amp; sub-category]],Table1[[#This Row],[1st set of text formula]])</f>
        <v>theater</v>
      </c>
      <c r="S548" t="str">
        <f>RIGHT(Table1[[#This Row],[category &amp; sub-category]],LEN(Table1[[#This Row],[category &amp; sub-category]])-SEARCH("/",Table1[[#This Row],[category &amp; sub-category]]))</f>
        <v>plays</v>
      </c>
      <c r="T548" s="10">
        <f>(((Table1[[#This Row],[launched_at]]/60)/60)/24)+DATE(1970,1,1)</f>
        <v>43360.208333333328</v>
      </c>
      <c r="U548" s="10">
        <f>(((Table1[[#This Row],[deadline]]/60)/60)/24)+DATE(1970,1,1)</f>
        <v>43363.208333333328</v>
      </c>
    </row>
    <row r="549" spans="1:2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Table1[[#This Row],[pledged]]/Table1[[#This Row],[goal]]</f>
        <v>9.69</v>
      </c>
      <c r="P549" s="6">
        <f>IFERROR(Table1[[#This Row],[pledged]]/Table1[[#This Row],[backers_count]],"N/A")</f>
        <v>80.75</v>
      </c>
      <c r="Q549">
        <f>SEARCH("/",Table1[[#This Row],[category &amp; sub-category]])-1</f>
        <v>12</v>
      </c>
      <c r="R549" t="str">
        <f>LEFT(Table1[[#This Row],[category &amp; sub-category]],Table1[[#This Row],[1st set of text formula]])</f>
        <v>film &amp; video</v>
      </c>
      <c r="S549" t="str">
        <f>RIGHT(Table1[[#This Row],[category &amp; sub-category]],LEN(Table1[[#This Row],[category &amp; sub-category]])-SEARCH("/",Table1[[#This Row],[category &amp; sub-category]]))</f>
        <v>drama</v>
      </c>
      <c r="T549" s="10">
        <f>(((Table1[[#This Row],[launched_at]]/60)/60)/24)+DATE(1970,1,1)</f>
        <v>42029.25</v>
      </c>
      <c r="U549" s="10">
        <f>(((Table1[[#This Row],[deadline]]/60)/60)/24)+DATE(1970,1,1)</f>
        <v>42041.25</v>
      </c>
    </row>
    <row r="550" spans="1:2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Table1[[#This Row],[pledged]]/Table1[[#This Row],[goal]]</f>
        <v>2.7091376701966716</v>
      </c>
      <c r="P550" s="6">
        <f>IFERROR(Table1[[#This Row],[pledged]]/Table1[[#This Row],[backers_count]],"N/A")</f>
        <v>59.991289782244557</v>
      </c>
      <c r="Q550">
        <f>SEARCH("/",Table1[[#This Row],[category &amp; sub-category]])-1</f>
        <v>7</v>
      </c>
      <c r="R550" t="str">
        <f>LEFT(Table1[[#This Row],[category &amp; sub-category]],Table1[[#This Row],[1st set of text formula]])</f>
        <v>theater</v>
      </c>
      <c r="S550" t="str">
        <f>RIGHT(Table1[[#This Row],[category &amp; sub-category]],LEN(Table1[[#This Row],[category &amp; sub-category]])-SEARCH("/",Table1[[#This Row],[category &amp; sub-category]]))</f>
        <v>plays</v>
      </c>
      <c r="T550" s="10">
        <f>(((Table1[[#This Row],[launched_at]]/60)/60)/24)+DATE(1970,1,1)</f>
        <v>42461.208333333328</v>
      </c>
      <c r="U550" s="10">
        <f>(((Table1[[#This Row],[deadline]]/60)/60)/24)+DATE(1970,1,1)</f>
        <v>42474.208333333328</v>
      </c>
    </row>
    <row r="551" spans="1:21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Table1[[#This Row],[pledged]]/Table1[[#This Row],[goal]]</f>
        <v>2.8421355932203389</v>
      </c>
      <c r="P551" s="6">
        <f>IFERROR(Table1[[#This Row],[pledged]]/Table1[[#This Row],[backers_count]],"N/A")</f>
        <v>110.03018372703411</v>
      </c>
      <c r="Q551">
        <f>SEARCH("/",Table1[[#This Row],[category &amp; sub-category]])-1</f>
        <v>10</v>
      </c>
      <c r="R551" t="str">
        <f>LEFT(Table1[[#This Row],[category &amp; sub-category]],Table1[[#This Row],[1st set of text formula]])</f>
        <v>technology</v>
      </c>
      <c r="S551" t="str">
        <f>RIGHT(Table1[[#This Row],[category &amp; sub-category]],LEN(Table1[[#This Row],[category &amp; sub-category]])-SEARCH("/",Table1[[#This Row],[category &amp; sub-category]]))</f>
        <v>wearables</v>
      </c>
      <c r="T551" s="10">
        <f>(((Table1[[#This Row],[launched_at]]/60)/60)/24)+DATE(1970,1,1)</f>
        <v>41422.208333333336</v>
      </c>
      <c r="U551" s="10">
        <f>(((Table1[[#This Row],[deadline]]/60)/60)/24)+DATE(1970,1,1)</f>
        <v>41431.208333333336</v>
      </c>
    </row>
    <row r="552" spans="1:21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Table1[[#This Row],[pledged]]/Table1[[#This Row],[goal]]</f>
        <v>0.04</v>
      </c>
      <c r="P552" s="6">
        <f>IFERROR(Table1[[#This Row],[pledged]]/Table1[[#This Row],[backers_count]],"N/A")</f>
        <v>4</v>
      </c>
      <c r="Q552">
        <f>SEARCH("/",Table1[[#This Row],[category &amp; sub-category]])-1</f>
        <v>5</v>
      </c>
      <c r="R552" t="str">
        <f>LEFT(Table1[[#This Row],[category &amp; sub-category]],Table1[[#This Row],[1st set of text formula]])</f>
        <v>music</v>
      </c>
      <c r="S552" t="str">
        <f>RIGHT(Table1[[#This Row],[category &amp; sub-category]],LEN(Table1[[#This Row],[category &amp; sub-category]])-SEARCH("/",Table1[[#This Row],[category &amp; sub-category]]))</f>
        <v>indie rock</v>
      </c>
      <c r="T552" s="10">
        <f>(((Table1[[#This Row],[launched_at]]/60)/60)/24)+DATE(1970,1,1)</f>
        <v>40968.25</v>
      </c>
      <c r="U552" s="10">
        <f>(((Table1[[#This Row],[deadline]]/60)/60)/24)+DATE(1970,1,1)</f>
        <v>40989.208333333336</v>
      </c>
    </row>
    <row r="553" spans="1:2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Table1[[#This Row],[pledged]]/Table1[[#This Row],[goal]]</f>
        <v>0.58632981676846196</v>
      </c>
      <c r="P553" s="6">
        <f>IFERROR(Table1[[#This Row],[pledged]]/Table1[[#This Row],[backers_count]],"N/A")</f>
        <v>37.99856063332134</v>
      </c>
      <c r="Q553">
        <f>SEARCH("/",Table1[[#This Row],[category &amp; sub-category]])-1</f>
        <v>10</v>
      </c>
      <c r="R553" t="str">
        <f>LEFT(Table1[[#This Row],[category &amp; sub-category]],Table1[[#This Row],[1st set of text formula]])</f>
        <v>technology</v>
      </c>
      <c r="S553" t="str">
        <f>RIGHT(Table1[[#This Row],[category &amp; sub-category]],LEN(Table1[[#This Row],[category &amp; sub-category]])-SEARCH("/",Table1[[#This Row],[category &amp; sub-category]]))</f>
        <v>web</v>
      </c>
      <c r="T553" s="10">
        <f>(((Table1[[#This Row],[launched_at]]/60)/60)/24)+DATE(1970,1,1)</f>
        <v>41993.25</v>
      </c>
      <c r="U553" s="10">
        <f>(((Table1[[#This Row],[deadline]]/60)/60)/24)+DATE(1970,1,1)</f>
        <v>42033.25</v>
      </c>
    </row>
    <row r="554" spans="1:2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Table1[[#This Row],[pledged]]/Table1[[#This Row],[goal]]</f>
        <v>0.98511111111111116</v>
      </c>
      <c r="P554" s="6">
        <f>IFERROR(Table1[[#This Row],[pledged]]/Table1[[#This Row],[backers_count]],"N/A")</f>
        <v>96.369565217391298</v>
      </c>
      <c r="Q554">
        <f>SEARCH("/",Table1[[#This Row],[category &amp; sub-category]])-1</f>
        <v>7</v>
      </c>
      <c r="R554" t="str">
        <f>LEFT(Table1[[#This Row],[category &amp; sub-category]],Table1[[#This Row],[1st set of text formula]])</f>
        <v>theater</v>
      </c>
      <c r="S554" t="str">
        <f>RIGHT(Table1[[#This Row],[category &amp; sub-category]],LEN(Table1[[#This Row],[category &amp; sub-category]])-SEARCH("/",Table1[[#This Row],[category &amp; sub-category]]))</f>
        <v>plays</v>
      </c>
      <c r="T554" s="10">
        <f>(((Table1[[#This Row],[launched_at]]/60)/60)/24)+DATE(1970,1,1)</f>
        <v>42700.25</v>
      </c>
      <c r="U554" s="10">
        <f>(((Table1[[#This Row],[deadline]]/60)/60)/24)+DATE(1970,1,1)</f>
        <v>42702.25</v>
      </c>
    </row>
    <row r="555" spans="1:21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Table1[[#This Row],[pledged]]/Table1[[#This Row],[goal]]</f>
        <v>0.43975381008206332</v>
      </c>
      <c r="P555" s="6">
        <f>IFERROR(Table1[[#This Row],[pledged]]/Table1[[#This Row],[backers_count]],"N/A")</f>
        <v>72.978599221789878</v>
      </c>
      <c r="Q555">
        <f>SEARCH("/",Table1[[#This Row],[category &amp; sub-category]])-1</f>
        <v>5</v>
      </c>
      <c r="R555" t="str">
        <f>LEFT(Table1[[#This Row],[category &amp; sub-category]],Table1[[#This Row],[1st set of text formula]])</f>
        <v>music</v>
      </c>
      <c r="S555" t="str">
        <f>RIGHT(Table1[[#This Row],[category &amp; sub-category]],LEN(Table1[[#This Row],[category &amp; sub-category]])-SEARCH("/",Table1[[#This Row],[category &amp; sub-category]]))</f>
        <v>rock</v>
      </c>
      <c r="T555" s="10">
        <f>(((Table1[[#This Row],[launched_at]]/60)/60)/24)+DATE(1970,1,1)</f>
        <v>40545.25</v>
      </c>
      <c r="U555" s="10">
        <f>(((Table1[[#This Row],[deadline]]/60)/60)/24)+DATE(1970,1,1)</f>
        <v>40546.25</v>
      </c>
    </row>
    <row r="556" spans="1:21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Table1[[#This Row],[pledged]]/Table1[[#This Row],[goal]]</f>
        <v>1.5166315789473683</v>
      </c>
      <c r="P556" s="6">
        <f>IFERROR(Table1[[#This Row],[pledged]]/Table1[[#This Row],[backers_count]],"N/A")</f>
        <v>26.007220216606498</v>
      </c>
      <c r="Q556">
        <f>SEARCH("/",Table1[[#This Row],[category &amp; sub-category]])-1</f>
        <v>5</v>
      </c>
      <c r="R556" t="str">
        <f>LEFT(Table1[[#This Row],[category &amp; sub-category]],Table1[[#This Row],[1st set of text formula]])</f>
        <v>music</v>
      </c>
      <c r="S556" t="str">
        <f>RIGHT(Table1[[#This Row],[category &amp; sub-category]],LEN(Table1[[#This Row],[category &amp; sub-category]])-SEARCH("/",Table1[[#This Row],[category &amp; sub-category]]))</f>
        <v>indie rock</v>
      </c>
      <c r="T556" s="10">
        <f>(((Table1[[#This Row],[launched_at]]/60)/60)/24)+DATE(1970,1,1)</f>
        <v>42723.25</v>
      </c>
      <c r="U556" s="10">
        <f>(((Table1[[#This Row],[deadline]]/60)/60)/24)+DATE(1970,1,1)</f>
        <v>42729.25</v>
      </c>
    </row>
    <row r="557" spans="1:2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Table1[[#This Row],[pledged]]/Table1[[#This Row],[goal]]</f>
        <v>2.2363492063492063</v>
      </c>
      <c r="P557" s="6">
        <f>IFERROR(Table1[[#This Row],[pledged]]/Table1[[#This Row],[backers_count]],"N/A")</f>
        <v>104.36296296296297</v>
      </c>
      <c r="Q557">
        <f>SEARCH("/",Table1[[#This Row],[category &amp; sub-category]])-1</f>
        <v>5</v>
      </c>
      <c r="R557" t="str">
        <f>LEFT(Table1[[#This Row],[category &amp; sub-category]],Table1[[#This Row],[1st set of text formula]])</f>
        <v>music</v>
      </c>
      <c r="S557" t="str">
        <f>RIGHT(Table1[[#This Row],[category &amp; sub-category]],LEN(Table1[[#This Row],[category &amp; sub-category]])-SEARCH("/",Table1[[#This Row],[category &amp; sub-category]]))</f>
        <v>rock</v>
      </c>
      <c r="T557" s="10">
        <f>(((Table1[[#This Row],[launched_at]]/60)/60)/24)+DATE(1970,1,1)</f>
        <v>41731.208333333336</v>
      </c>
      <c r="U557" s="10">
        <f>(((Table1[[#This Row],[deadline]]/60)/60)/24)+DATE(1970,1,1)</f>
        <v>41762.208333333336</v>
      </c>
    </row>
    <row r="558" spans="1:2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Table1[[#This Row],[pledged]]/Table1[[#This Row],[goal]]</f>
        <v>2.3975</v>
      </c>
      <c r="P558" s="6">
        <f>IFERROR(Table1[[#This Row],[pledged]]/Table1[[#This Row],[backers_count]],"N/A")</f>
        <v>102.18852459016394</v>
      </c>
      <c r="Q558">
        <f>SEARCH("/",Table1[[#This Row],[category &amp; sub-category]])-1</f>
        <v>10</v>
      </c>
      <c r="R558" t="str">
        <f>LEFT(Table1[[#This Row],[category &amp; sub-category]],Table1[[#This Row],[1st set of text formula]])</f>
        <v>publishing</v>
      </c>
      <c r="S558" t="str">
        <f>RIGHT(Table1[[#This Row],[category &amp; sub-category]],LEN(Table1[[#This Row],[category &amp; sub-category]])-SEARCH("/",Table1[[#This Row],[category &amp; sub-category]]))</f>
        <v>translations</v>
      </c>
      <c r="T558" s="10">
        <f>(((Table1[[#This Row],[launched_at]]/60)/60)/24)+DATE(1970,1,1)</f>
        <v>40792.208333333336</v>
      </c>
      <c r="U558" s="10">
        <f>(((Table1[[#This Row],[deadline]]/60)/60)/24)+DATE(1970,1,1)</f>
        <v>40799.208333333336</v>
      </c>
    </row>
    <row r="559" spans="1:2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Table1[[#This Row],[pledged]]/Table1[[#This Row],[goal]]</f>
        <v>1.9933333333333334</v>
      </c>
      <c r="P559" s="6">
        <f>IFERROR(Table1[[#This Row],[pledged]]/Table1[[#This Row],[backers_count]],"N/A")</f>
        <v>54.117647058823529</v>
      </c>
      <c r="Q559">
        <f>SEARCH("/",Table1[[#This Row],[category &amp; sub-category]])-1</f>
        <v>12</v>
      </c>
      <c r="R559" t="str">
        <f>LEFT(Table1[[#This Row],[category &amp; sub-category]],Table1[[#This Row],[1st set of text formula]])</f>
        <v>film &amp; video</v>
      </c>
      <c r="S559" t="str">
        <f>RIGHT(Table1[[#This Row],[category &amp; sub-category]],LEN(Table1[[#This Row],[category &amp; sub-category]])-SEARCH("/",Table1[[#This Row],[category &amp; sub-category]]))</f>
        <v>science fiction</v>
      </c>
      <c r="T559" s="10">
        <f>(((Table1[[#This Row],[launched_at]]/60)/60)/24)+DATE(1970,1,1)</f>
        <v>42279.208333333328</v>
      </c>
      <c r="U559" s="10">
        <f>(((Table1[[#This Row],[deadline]]/60)/60)/24)+DATE(1970,1,1)</f>
        <v>42282.208333333328</v>
      </c>
    </row>
    <row r="560" spans="1:2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Table1[[#This Row],[pledged]]/Table1[[#This Row],[goal]]</f>
        <v>1.373448275862069</v>
      </c>
      <c r="P560" s="6">
        <f>IFERROR(Table1[[#This Row],[pledged]]/Table1[[#This Row],[backers_count]],"N/A")</f>
        <v>63.222222222222221</v>
      </c>
      <c r="Q560">
        <f>SEARCH("/",Table1[[#This Row],[category &amp; sub-category]])-1</f>
        <v>7</v>
      </c>
      <c r="R560" t="str">
        <f>LEFT(Table1[[#This Row],[category &amp; sub-category]],Table1[[#This Row],[1st set of text formula]])</f>
        <v>theater</v>
      </c>
      <c r="S560" t="str">
        <f>RIGHT(Table1[[#This Row],[category &amp; sub-category]],LEN(Table1[[#This Row],[category &amp; sub-category]])-SEARCH("/",Table1[[#This Row],[category &amp; sub-category]]))</f>
        <v>plays</v>
      </c>
      <c r="T560" s="10">
        <f>(((Table1[[#This Row],[launched_at]]/60)/60)/24)+DATE(1970,1,1)</f>
        <v>42424.25</v>
      </c>
      <c r="U560" s="10">
        <f>(((Table1[[#This Row],[deadline]]/60)/60)/24)+DATE(1970,1,1)</f>
        <v>42467.208333333328</v>
      </c>
    </row>
    <row r="561" spans="1:2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Table1[[#This Row],[pledged]]/Table1[[#This Row],[goal]]</f>
        <v>1.009696106362773</v>
      </c>
      <c r="P561" s="6">
        <f>IFERROR(Table1[[#This Row],[pledged]]/Table1[[#This Row],[backers_count]],"N/A")</f>
        <v>104.03228962818004</v>
      </c>
      <c r="Q561">
        <f>SEARCH("/",Table1[[#This Row],[category &amp; sub-category]])-1</f>
        <v>7</v>
      </c>
      <c r="R561" t="str">
        <f>LEFT(Table1[[#This Row],[category &amp; sub-category]],Table1[[#This Row],[1st set of text formula]])</f>
        <v>theater</v>
      </c>
      <c r="S561" t="str">
        <f>RIGHT(Table1[[#This Row],[category &amp; sub-category]],LEN(Table1[[#This Row],[category &amp; sub-category]])-SEARCH("/",Table1[[#This Row],[category &amp; sub-category]]))</f>
        <v>plays</v>
      </c>
      <c r="T561" s="10">
        <f>(((Table1[[#This Row],[launched_at]]/60)/60)/24)+DATE(1970,1,1)</f>
        <v>42584.208333333328</v>
      </c>
      <c r="U561" s="10">
        <f>(((Table1[[#This Row],[deadline]]/60)/60)/24)+DATE(1970,1,1)</f>
        <v>42591.208333333328</v>
      </c>
    </row>
    <row r="562" spans="1:2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Table1[[#This Row],[pledged]]/Table1[[#This Row],[goal]]</f>
        <v>7.9416000000000002</v>
      </c>
      <c r="P562" s="6">
        <f>IFERROR(Table1[[#This Row],[pledged]]/Table1[[#This Row],[backers_count]],"N/A")</f>
        <v>49.994334277620396</v>
      </c>
      <c r="Q562">
        <f>SEARCH("/",Table1[[#This Row],[category &amp; sub-category]])-1</f>
        <v>12</v>
      </c>
      <c r="R562" t="str">
        <f>LEFT(Table1[[#This Row],[category &amp; sub-category]],Table1[[#This Row],[1st set of text formula]])</f>
        <v>film &amp; video</v>
      </c>
      <c r="S562" t="str">
        <f>RIGHT(Table1[[#This Row],[category &amp; sub-category]],LEN(Table1[[#This Row],[category &amp; sub-category]])-SEARCH("/",Table1[[#This Row],[category &amp; sub-category]]))</f>
        <v>animation</v>
      </c>
      <c r="T562" s="10">
        <f>(((Table1[[#This Row],[launched_at]]/60)/60)/24)+DATE(1970,1,1)</f>
        <v>40865.25</v>
      </c>
      <c r="U562" s="10">
        <f>(((Table1[[#This Row],[deadline]]/60)/60)/24)+DATE(1970,1,1)</f>
        <v>40905.25</v>
      </c>
    </row>
    <row r="563" spans="1:2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Table1[[#This Row],[pledged]]/Table1[[#This Row],[goal]]</f>
        <v>3.6970000000000001</v>
      </c>
      <c r="P563" s="6">
        <f>IFERROR(Table1[[#This Row],[pledged]]/Table1[[#This Row],[backers_count]],"N/A")</f>
        <v>56.015151515151516</v>
      </c>
      <c r="Q563">
        <f>SEARCH("/",Table1[[#This Row],[category &amp; sub-category]])-1</f>
        <v>7</v>
      </c>
      <c r="R563" t="str">
        <f>LEFT(Table1[[#This Row],[category &amp; sub-category]],Table1[[#This Row],[1st set of text formula]])</f>
        <v>theater</v>
      </c>
      <c r="S563" t="str">
        <f>RIGHT(Table1[[#This Row],[category &amp; sub-category]],LEN(Table1[[#This Row],[category &amp; sub-category]])-SEARCH("/",Table1[[#This Row],[category &amp; sub-category]]))</f>
        <v>plays</v>
      </c>
      <c r="T563" s="10">
        <f>(((Table1[[#This Row],[launched_at]]/60)/60)/24)+DATE(1970,1,1)</f>
        <v>40833.208333333336</v>
      </c>
      <c r="U563" s="10">
        <f>(((Table1[[#This Row],[deadline]]/60)/60)/24)+DATE(1970,1,1)</f>
        <v>40835.208333333336</v>
      </c>
    </row>
    <row r="564" spans="1:21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Table1[[#This Row],[pledged]]/Table1[[#This Row],[goal]]</f>
        <v>0.12818181818181817</v>
      </c>
      <c r="P564" s="6">
        <f>IFERROR(Table1[[#This Row],[pledged]]/Table1[[#This Row],[backers_count]],"N/A")</f>
        <v>48.807692307692307</v>
      </c>
      <c r="Q564">
        <f>SEARCH("/",Table1[[#This Row],[category &amp; sub-category]])-1</f>
        <v>5</v>
      </c>
      <c r="R564" t="str">
        <f>LEFT(Table1[[#This Row],[category &amp; sub-category]],Table1[[#This Row],[1st set of text formula]])</f>
        <v>music</v>
      </c>
      <c r="S564" t="str">
        <f>RIGHT(Table1[[#This Row],[category &amp; sub-category]],LEN(Table1[[#This Row],[category &amp; sub-category]])-SEARCH("/",Table1[[#This Row],[category &amp; sub-category]]))</f>
        <v>rock</v>
      </c>
      <c r="T564" s="10">
        <f>(((Table1[[#This Row],[launched_at]]/60)/60)/24)+DATE(1970,1,1)</f>
        <v>43536.208333333328</v>
      </c>
      <c r="U564" s="10">
        <f>(((Table1[[#This Row],[deadline]]/60)/60)/24)+DATE(1970,1,1)</f>
        <v>43538.208333333328</v>
      </c>
    </row>
    <row r="565" spans="1:2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Table1[[#This Row],[pledged]]/Table1[[#This Row],[goal]]</f>
        <v>1.3802702702702703</v>
      </c>
      <c r="P565" s="6">
        <f>IFERROR(Table1[[#This Row],[pledged]]/Table1[[#This Row],[backers_count]],"N/A")</f>
        <v>60.082352941176474</v>
      </c>
      <c r="Q565">
        <f>SEARCH("/",Table1[[#This Row],[category &amp; sub-category]])-1</f>
        <v>12</v>
      </c>
      <c r="R565" t="str">
        <f>LEFT(Table1[[#This Row],[category &amp; sub-category]],Table1[[#This Row],[1st set of text formula]])</f>
        <v>film &amp; video</v>
      </c>
      <c r="S565" t="str">
        <f>RIGHT(Table1[[#This Row],[category &amp; sub-category]],LEN(Table1[[#This Row],[category &amp; sub-category]])-SEARCH("/",Table1[[#This Row],[category &amp; sub-category]]))</f>
        <v>documentary</v>
      </c>
      <c r="T565" s="10">
        <f>(((Table1[[#This Row],[launched_at]]/60)/60)/24)+DATE(1970,1,1)</f>
        <v>43417.25</v>
      </c>
      <c r="U565" s="10">
        <f>(((Table1[[#This Row],[deadline]]/60)/60)/24)+DATE(1970,1,1)</f>
        <v>43437.25</v>
      </c>
    </row>
    <row r="566" spans="1:2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Table1[[#This Row],[pledged]]/Table1[[#This Row],[goal]]</f>
        <v>0.83813278008298753</v>
      </c>
      <c r="P566" s="6">
        <f>IFERROR(Table1[[#This Row],[pledged]]/Table1[[#This Row],[backers_count]],"N/A")</f>
        <v>78.990502793296088</v>
      </c>
      <c r="Q566">
        <f>SEARCH("/",Table1[[#This Row],[category &amp; sub-category]])-1</f>
        <v>7</v>
      </c>
      <c r="R566" t="str">
        <f>LEFT(Table1[[#This Row],[category &amp; sub-category]],Table1[[#This Row],[1st set of text formula]])</f>
        <v>theater</v>
      </c>
      <c r="S566" t="str">
        <f>RIGHT(Table1[[#This Row],[category &amp; sub-category]],LEN(Table1[[#This Row],[category &amp; sub-category]])-SEARCH("/",Table1[[#This Row],[category &amp; sub-category]]))</f>
        <v>plays</v>
      </c>
      <c r="T566" s="10">
        <f>(((Table1[[#This Row],[launched_at]]/60)/60)/24)+DATE(1970,1,1)</f>
        <v>42078.208333333328</v>
      </c>
      <c r="U566" s="10">
        <f>(((Table1[[#This Row],[deadline]]/60)/60)/24)+DATE(1970,1,1)</f>
        <v>42086.208333333328</v>
      </c>
    </row>
    <row r="567" spans="1:2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Table1[[#This Row],[pledged]]/Table1[[#This Row],[goal]]</f>
        <v>2.0460063224446787</v>
      </c>
      <c r="P567" s="6">
        <f>IFERROR(Table1[[#This Row],[pledged]]/Table1[[#This Row],[backers_count]],"N/A")</f>
        <v>53.99499443826474</v>
      </c>
      <c r="Q567">
        <f>SEARCH("/",Table1[[#This Row],[category &amp; sub-category]])-1</f>
        <v>7</v>
      </c>
      <c r="R567" t="str">
        <f>LEFT(Table1[[#This Row],[category &amp; sub-category]],Table1[[#This Row],[1st set of text formula]])</f>
        <v>theater</v>
      </c>
      <c r="S567" t="str">
        <f>RIGHT(Table1[[#This Row],[category &amp; sub-category]],LEN(Table1[[#This Row],[category &amp; sub-category]])-SEARCH("/",Table1[[#This Row],[category &amp; sub-category]]))</f>
        <v>plays</v>
      </c>
      <c r="T567" s="10">
        <f>(((Table1[[#This Row],[launched_at]]/60)/60)/24)+DATE(1970,1,1)</f>
        <v>40862.25</v>
      </c>
      <c r="U567" s="10">
        <f>(((Table1[[#This Row],[deadline]]/60)/60)/24)+DATE(1970,1,1)</f>
        <v>40882.25</v>
      </c>
    </row>
    <row r="568" spans="1:2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Table1[[#This Row],[pledged]]/Table1[[#This Row],[goal]]</f>
        <v>0.44344086021505374</v>
      </c>
      <c r="P568" s="6">
        <f>IFERROR(Table1[[#This Row],[pledged]]/Table1[[#This Row],[backers_count]],"N/A")</f>
        <v>111.45945945945945</v>
      </c>
      <c r="Q568">
        <f>SEARCH("/",Table1[[#This Row],[category &amp; sub-category]])-1</f>
        <v>5</v>
      </c>
      <c r="R568" t="str">
        <f>LEFT(Table1[[#This Row],[category &amp; sub-category]],Table1[[#This Row],[1st set of text formula]])</f>
        <v>music</v>
      </c>
      <c r="S568" t="str">
        <f>RIGHT(Table1[[#This Row],[category &amp; sub-category]],LEN(Table1[[#This Row],[category &amp; sub-category]])-SEARCH("/",Table1[[#This Row],[category &amp; sub-category]]))</f>
        <v>electric music</v>
      </c>
      <c r="T568" s="10">
        <f>(((Table1[[#This Row],[launched_at]]/60)/60)/24)+DATE(1970,1,1)</f>
        <v>42424.25</v>
      </c>
      <c r="U568" s="10">
        <f>(((Table1[[#This Row],[deadline]]/60)/60)/24)+DATE(1970,1,1)</f>
        <v>42447.208333333328</v>
      </c>
    </row>
    <row r="569" spans="1:21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Table1[[#This Row],[pledged]]/Table1[[#This Row],[goal]]</f>
        <v>2.1860294117647059</v>
      </c>
      <c r="P569" s="6">
        <f>IFERROR(Table1[[#This Row],[pledged]]/Table1[[#This Row],[backers_count]],"N/A")</f>
        <v>60.922131147540981</v>
      </c>
      <c r="Q569">
        <f>SEARCH("/",Table1[[#This Row],[category &amp; sub-category]])-1</f>
        <v>5</v>
      </c>
      <c r="R569" t="str">
        <f>LEFT(Table1[[#This Row],[category &amp; sub-category]],Table1[[#This Row],[1st set of text formula]])</f>
        <v>music</v>
      </c>
      <c r="S569" t="str">
        <f>RIGHT(Table1[[#This Row],[category &amp; sub-category]],LEN(Table1[[#This Row],[category &amp; sub-category]])-SEARCH("/",Table1[[#This Row],[category &amp; sub-category]]))</f>
        <v>rock</v>
      </c>
      <c r="T569" s="10">
        <f>(((Table1[[#This Row],[launched_at]]/60)/60)/24)+DATE(1970,1,1)</f>
        <v>41830.208333333336</v>
      </c>
      <c r="U569" s="10">
        <f>(((Table1[[#This Row],[deadline]]/60)/60)/24)+DATE(1970,1,1)</f>
        <v>41832.208333333336</v>
      </c>
    </row>
    <row r="570" spans="1:2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Table1[[#This Row],[pledged]]/Table1[[#This Row],[goal]]</f>
        <v>1.8603314917127072</v>
      </c>
      <c r="P570" s="6">
        <f>IFERROR(Table1[[#This Row],[pledged]]/Table1[[#This Row],[backers_count]],"N/A")</f>
        <v>26.0015444015444</v>
      </c>
      <c r="Q570">
        <f>SEARCH("/",Table1[[#This Row],[category &amp; sub-category]])-1</f>
        <v>7</v>
      </c>
      <c r="R570" t="str">
        <f>LEFT(Table1[[#This Row],[category &amp; sub-category]],Table1[[#This Row],[1st set of text formula]])</f>
        <v>theater</v>
      </c>
      <c r="S570" t="str">
        <f>RIGHT(Table1[[#This Row],[category &amp; sub-category]],LEN(Table1[[#This Row],[category &amp; sub-category]])-SEARCH("/",Table1[[#This Row],[category &amp; sub-category]]))</f>
        <v>plays</v>
      </c>
      <c r="T570" s="10">
        <f>(((Table1[[#This Row],[launched_at]]/60)/60)/24)+DATE(1970,1,1)</f>
        <v>40374.208333333336</v>
      </c>
      <c r="U570" s="10">
        <f>(((Table1[[#This Row],[deadline]]/60)/60)/24)+DATE(1970,1,1)</f>
        <v>40419.208333333336</v>
      </c>
    </row>
    <row r="571" spans="1:2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Table1[[#This Row],[pledged]]/Table1[[#This Row],[goal]]</f>
        <v>2.3733830845771142</v>
      </c>
      <c r="P571" s="6">
        <f>IFERROR(Table1[[#This Row],[pledged]]/Table1[[#This Row],[backers_count]],"N/A")</f>
        <v>80.993208828522924</v>
      </c>
      <c r="Q571">
        <f>SEARCH("/",Table1[[#This Row],[category &amp; sub-category]])-1</f>
        <v>12</v>
      </c>
      <c r="R571" t="str">
        <f>LEFT(Table1[[#This Row],[category &amp; sub-category]],Table1[[#This Row],[1st set of text formula]])</f>
        <v>film &amp; video</v>
      </c>
      <c r="S571" t="str">
        <f>RIGHT(Table1[[#This Row],[category &amp; sub-category]],LEN(Table1[[#This Row],[category &amp; sub-category]])-SEARCH("/",Table1[[#This Row],[category &amp; sub-category]]))</f>
        <v>animation</v>
      </c>
      <c r="T571" s="10">
        <f>(((Table1[[#This Row],[launched_at]]/60)/60)/24)+DATE(1970,1,1)</f>
        <v>40554.25</v>
      </c>
      <c r="U571" s="10">
        <f>(((Table1[[#This Row],[deadline]]/60)/60)/24)+DATE(1970,1,1)</f>
        <v>40566.25</v>
      </c>
    </row>
    <row r="572" spans="1:2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Table1[[#This Row],[pledged]]/Table1[[#This Row],[goal]]</f>
        <v>3.0565384615384614</v>
      </c>
      <c r="P572" s="6">
        <f>IFERROR(Table1[[#This Row],[pledged]]/Table1[[#This Row],[backers_count]],"N/A")</f>
        <v>34.995963302752294</v>
      </c>
      <c r="Q572">
        <f>SEARCH("/",Table1[[#This Row],[category &amp; sub-category]])-1</f>
        <v>5</v>
      </c>
      <c r="R572" t="str">
        <f>LEFT(Table1[[#This Row],[category &amp; sub-category]],Table1[[#This Row],[1st set of text formula]])</f>
        <v>music</v>
      </c>
      <c r="S572" t="str">
        <f>RIGHT(Table1[[#This Row],[category &amp; sub-category]],LEN(Table1[[#This Row],[category &amp; sub-category]])-SEARCH("/",Table1[[#This Row],[category &amp; sub-category]]))</f>
        <v>rock</v>
      </c>
      <c r="T572" s="10">
        <f>(((Table1[[#This Row],[launched_at]]/60)/60)/24)+DATE(1970,1,1)</f>
        <v>41993.25</v>
      </c>
      <c r="U572" s="10">
        <f>(((Table1[[#This Row],[deadline]]/60)/60)/24)+DATE(1970,1,1)</f>
        <v>41999.25</v>
      </c>
    </row>
    <row r="573" spans="1:2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Table1[[#This Row],[pledged]]/Table1[[#This Row],[goal]]</f>
        <v>0.94142857142857139</v>
      </c>
      <c r="P573" s="6">
        <f>IFERROR(Table1[[#This Row],[pledged]]/Table1[[#This Row],[backers_count]],"N/A")</f>
        <v>94.142857142857139</v>
      </c>
      <c r="Q573">
        <f>SEARCH("/",Table1[[#This Row],[category &amp; sub-category]])-1</f>
        <v>12</v>
      </c>
      <c r="R573" t="str">
        <f>LEFT(Table1[[#This Row],[category &amp; sub-category]],Table1[[#This Row],[1st set of text formula]])</f>
        <v>film &amp; video</v>
      </c>
      <c r="S573" t="str">
        <f>RIGHT(Table1[[#This Row],[category &amp; sub-category]],LEN(Table1[[#This Row],[category &amp; sub-category]])-SEARCH("/",Table1[[#This Row],[category &amp; sub-category]]))</f>
        <v>shorts</v>
      </c>
      <c r="T573" s="10">
        <f>(((Table1[[#This Row],[launched_at]]/60)/60)/24)+DATE(1970,1,1)</f>
        <v>42174.208333333328</v>
      </c>
      <c r="U573" s="10">
        <f>(((Table1[[#This Row],[deadline]]/60)/60)/24)+DATE(1970,1,1)</f>
        <v>42221.208333333328</v>
      </c>
    </row>
    <row r="574" spans="1:2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Table1[[#This Row],[pledged]]/Table1[[#This Row],[goal]]</f>
        <v>0.54400000000000004</v>
      </c>
      <c r="P574" s="6">
        <f>IFERROR(Table1[[#This Row],[pledged]]/Table1[[#This Row],[backers_count]],"N/A")</f>
        <v>52.085106382978722</v>
      </c>
      <c r="Q574">
        <f>SEARCH("/",Table1[[#This Row],[category &amp; sub-category]])-1</f>
        <v>5</v>
      </c>
      <c r="R574" t="str">
        <f>LEFT(Table1[[#This Row],[category &amp; sub-category]],Table1[[#This Row],[1st set of text formula]])</f>
        <v>music</v>
      </c>
      <c r="S574" t="str">
        <f>RIGHT(Table1[[#This Row],[category &amp; sub-category]],LEN(Table1[[#This Row],[category &amp; sub-category]])-SEARCH("/",Table1[[#This Row],[category &amp; sub-category]]))</f>
        <v>rock</v>
      </c>
      <c r="T574" s="10">
        <f>(((Table1[[#This Row],[launched_at]]/60)/60)/24)+DATE(1970,1,1)</f>
        <v>42275.208333333328</v>
      </c>
      <c r="U574" s="10">
        <f>(((Table1[[#This Row],[deadline]]/60)/60)/24)+DATE(1970,1,1)</f>
        <v>42291.208333333328</v>
      </c>
    </row>
    <row r="575" spans="1:2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Table1[[#This Row],[pledged]]/Table1[[#This Row],[goal]]</f>
        <v>1.1188059701492536</v>
      </c>
      <c r="P575" s="6">
        <f>IFERROR(Table1[[#This Row],[pledged]]/Table1[[#This Row],[backers_count]],"N/A")</f>
        <v>24.986666666666668</v>
      </c>
      <c r="Q575">
        <f>SEARCH("/",Table1[[#This Row],[category &amp; sub-category]])-1</f>
        <v>10</v>
      </c>
      <c r="R575" t="str">
        <f>LEFT(Table1[[#This Row],[category &amp; sub-category]],Table1[[#This Row],[1st set of text formula]])</f>
        <v>journalism</v>
      </c>
      <c r="S575" t="str">
        <f>RIGHT(Table1[[#This Row],[category &amp; sub-category]],LEN(Table1[[#This Row],[category &amp; sub-category]])-SEARCH("/",Table1[[#This Row],[category &amp; sub-category]]))</f>
        <v>audio</v>
      </c>
      <c r="T575" s="10">
        <f>(((Table1[[#This Row],[launched_at]]/60)/60)/24)+DATE(1970,1,1)</f>
        <v>41761.208333333336</v>
      </c>
      <c r="U575" s="10">
        <f>(((Table1[[#This Row],[deadline]]/60)/60)/24)+DATE(1970,1,1)</f>
        <v>41763.208333333336</v>
      </c>
    </row>
    <row r="576" spans="1:2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Table1[[#This Row],[pledged]]/Table1[[#This Row],[goal]]</f>
        <v>3.6914814814814814</v>
      </c>
      <c r="P576" s="6">
        <f>IFERROR(Table1[[#This Row],[pledged]]/Table1[[#This Row],[backers_count]],"N/A")</f>
        <v>69.215277777777771</v>
      </c>
      <c r="Q576">
        <f>SEARCH("/",Table1[[#This Row],[category &amp; sub-category]])-1</f>
        <v>4</v>
      </c>
      <c r="R576" t="str">
        <f>LEFT(Table1[[#This Row],[category &amp; sub-category]],Table1[[#This Row],[1st set of text formula]])</f>
        <v>food</v>
      </c>
      <c r="S576" t="str">
        <f>RIGHT(Table1[[#This Row],[category &amp; sub-category]],LEN(Table1[[#This Row],[category &amp; sub-category]])-SEARCH("/",Table1[[#This Row],[category &amp; sub-category]]))</f>
        <v>food trucks</v>
      </c>
      <c r="T576" s="10">
        <f>(((Table1[[#This Row],[launched_at]]/60)/60)/24)+DATE(1970,1,1)</f>
        <v>43806.25</v>
      </c>
      <c r="U576" s="10">
        <f>(((Table1[[#This Row],[deadline]]/60)/60)/24)+DATE(1970,1,1)</f>
        <v>43816.25</v>
      </c>
    </row>
    <row r="577" spans="1:2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Table1[[#This Row],[pledged]]/Table1[[#This Row],[goal]]</f>
        <v>0.62930372148859548</v>
      </c>
      <c r="P577" s="6">
        <f>IFERROR(Table1[[#This Row],[pledged]]/Table1[[#This Row],[backers_count]],"N/A")</f>
        <v>93.944444444444443</v>
      </c>
      <c r="Q577">
        <f>SEARCH("/",Table1[[#This Row],[category &amp; sub-category]])-1</f>
        <v>7</v>
      </c>
      <c r="R577" t="str">
        <f>LEFT(Table1[[#This Row],[category &amp; sub-category]],Table1[[#This Row],[1st set of text formula]])</f>
        <v>theater</v>
      </c>
      <c r="S577" t="str">
        <f>RIGHT(Table1[[#This Row],[category &amp; sub-category]],LEN(Table1[[#This Row],[category &amp; sub-category]])-SEARCH("/",Table1[[#This Row],[category &amp; sub-category]]))</f>
        <v>plays</v>
      </c>
      <c r="T577" s="10">
        <f>(((Table1[[#This Row],[launched_at]]/60)/60)/24)+DATE(1970,1,1)</f>
        <v>41779.208333333336</v>
      </c>
      <c r="U577" s="10">
        <f>(((Table1[[#This Row],[deadline]]/60)/60)/24)+DATE(1970,1,1)</f>
        <v>41782.208333333336</v>
      </c>
    </row>
    <row r="578" spans="1:21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Table1[[#This Row],[pledged]]/Table1[[#This Row],[goal]]</f>
        <v>0.6492783505154639</v>
      </c>
      <c r="P578" s="6">
        <f>IFERROR(Table1[[#This Row],[pledged]]/Table1[[#This Row],[backers_count]],"N/A")</f>
        <v>98.40625</v>
      </c>
      <c r="Q578">
        <f>SEARCH("/",Table1[[#This Row],[category &amp; sub-category]])-1</f>
        <v>7</v>
      </c>
      <c r="R578" t="str">
        <f>LEFT(Table1[[#This Row],[category &amp; sub-category]],Table1[[#This Row],[1st set of text formula]])</f>
        <v>theater</v>
      </c>
      <c r="S578" t="str">
        <f>RIGHT(Table1[[#This Row],[category &amp; sub-category]],LEN(Table1[[#This Row],[category &amp; sub-category]])-SEARCH("/",Table1[[#This Row],[category &amp; sub-category]]))</f>
        <v>plays</v>
      </c>
      <c r="T578" s="10">
        <f>(((Table1[[#This Row],[launched_at]]/60)/60)/24)+DATE(1970,1,1)</f>
        <v>43040.208333333328</v>
      </c>
      <c r="U578" s="10">
        <f>(((Table1[[#This Row],[deadline]]/60)/60)/24)+DATE(1970,1,1)</f>
        <v>43057.25</v>
      </c>
    </row>
    <row r="579" spans="1:2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Table1[[#This Row],[pledged]]/Table1[[#This Row],[goal]]</f>
        <v>0.18853658536585366</v>
      </c>
      <c r="P579" s="6">
        <f>IFERROR(Table1[[#This Row],[pledged]]/Table1[[#This Row],[backers_count]],"N/A")</f>
        <v>41.783783783783782</v>
      </c>
      <c r="Q579">
        <f>SEARCH("/",Table1[[#This Row],[category &amp; sub-category]])-1</f>
        <v>5</v>
      </c>
      <c r="R579" t="str">
        <f>LEFT(Table1[[#This Row],[category &amp; sub-category]],Table1[[#This Row],[1st set of text formula]])</f>
        <v>music</v>
      </c>
      <c r="S579" t="str">
        <f>RIGHT(Table1[[#This Row],[category &amp; sub-category]],LEN(Table1[[#This Row],[category &amp; sub-category]])-SEARCH("/",Table1[[#This Row],[category &amp; sub-category]]))</f>
        <v>jazz</v>
      </c>
      <c r="T579" s="10">
        <f>(((Table1[[#This Row],[launched_at]]/60)/60)/24)+DATE(1970,1,1)</f>
        <v>40613.25</v>
      </c>
      <c r="U579" s="10">
        <f>(((Table1[[#This Row],[deadline]]/60)/60)/24)+DATE(1970,1,1)</f>
        <v>40639.208333333336</v>
      </c>
    </row>
    <row r="580" spans="1:2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Table1[[#This Row],[pledged]]/Table1[[#This Row],[goal]]</f>
        <v>0.1675440414507772</v>
      </c>
      <c r="P580" s="6">
        <f>IFERROR(Table1[[#This Row],[pledged]]/Table1[[#This Row],[backers_count]],"N/A")</f>
        <v>65.991836734693877</v>
      </c>
      <c r="Q580">
        <f>SEARCH("/",Table1[[#This Row],[category &amp; sub-category]])-1</f>
        <v>12</v>
      </c>
      <c r="R580" t="str">
        <f>LEFT(Table1[[#This Row],[category &amp; sub-category]],Table1[[#This Row],[1st set of text formula]])</f>
        <v>film &amp; video</v>
      </c>
      <c r="S580" t="str">
        <f>RIGHT(Table1[[#This Row],[category &amp; sub-category]],LEN(Table1[[#This Row],[category &amp; sub-category]])-SEARCH("/",Table1[[#This Row],[category &amp; sub-category]]))</f>
        <v>science fiction</v>
      </c>
      <c r="T580" s="10">
        <f>(((Table1[[#This Row],[launched_at]]/60)/60)/24)+DATE(1970,1,1)</f>
        <v>40878.25</v>
      </c>
      <c r="U580" s="10">
        <f>(((Table1[[#This Row],[deadline]]/60)/60)/24)+DATE(1970,1,1)</f>
        <v>40881.25</v>
      </c>
    </row>
    <row r="581" spans="1:2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Table1[[#This Row],[pledged]]/Table1[[#This Row],[goal]]</f>
        <v>1.0111290322580646</v>
      </c>
      <c r="P581" s="6">
        <f>IFERROR(Table1[[#This Row],[pledged]]/Table1[[#This Row],[backers_count]],"N/A")</f>
        <v>72.05747126436782</v>
      </c>
      <c r="Q581">
        <f>SEARCH("/",Table1[[#This Row],[category &amp; sub-category]])-1</f>
        <v>5</v>
      </c>
      <c r="R581" t="str">
        <f>LEFT(Table1[[#This Row],[category &amp; sub-category]],Table1[[#This Row],[1st set of text formula]])</f>
        <v>music</v>
      </c>
      <c r="S581" t="str">
        <f>RIGHT(Table1[[#This Row],[category &amp; sub-category]],LEN(Table1[[#This Row],[category &amp; sub-category]])-SEARCH("/",Table1[[#This Row],[category &amp; sub-category]]))</f>
        <v>jazz</v>
      </c>
      <c r="T581" s="10">
        <f>(((Table1[[#This Row],[launched_at]]/60)/60)/24)+DATE(1970,1,1)</f>
        <v>40762.208333333336</v>
      </c>
      <c r="U581" s="10">
        <f>(((Table1[[#This Row],[deadline]]/60)/60)/24)+DATE(1970,1,1)</f>
        <v>40774.208333333336</v>
      </c>
    </row>
    <row r="582" spans="1:2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Table1[[#This Row],[pledged]]/Table1[[#This Row],[goal]]</f>
        <v>3.4150228310502282</v>
      </c>
      <c r="P582" s="6">
        <f>IFERROR(Table1[[#This Row],[pledged]]/Table1[[#This Row],[backers_count]],"N/A")</f>
        <v>48.003209242618745</v>
      </c>
      <c r="Q582">
        <f>SEARCH("/",Table1[[#This Row],[category &amp; sub-category]])-1</f>
        <v>7</v>
      </c>
      <c r="R582" t="str">
        <f>LEFT(Table1[[#This Row],[category &amp; sub-category]],Table1[[#This Row],[1st set of text formula]])</f>
        <v>theater</v>
      </c>
      <c r="S582" t="str">
        <f>RIGHT(Table1[[#This Row],[category &amp; sub-category]],LEN(Table1[[#This Row],[category &amp; sub-category]])-SEARCH("/",Table1[[#This Row],[category &amp; sub-category]]))</f>
        <v>plays</v>
      </c>
      <c r="T582" s="10">
        <f>(((Table1[[#This Row],[launched_at]]/60)/60)/24)+DATE(1970,1,1)</f>
        <v>41696.25</v>
      </c>
      <c r="U582" s="10">
        <f>(((Table1[[#This Row],[deadline]]/60)/60)/24)+DATE(1970,1,1)</f>
        <v>41704.25</v>
      </c>
    </row>
    <row r="583" spans="1:2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Table1[[#This Row],[pledged]]/Table1[[#This Row],[goal]]</f>
        <v>0.64016666666666666</v>
      </c>
      <c r="P583" s="6">
        <f>IFERROR(Table1[[#This Row],[pledged]]/Table1[[#This Row],[backers_count]],"N/A")</f>
        <v>54.098591549295776</v>
      </c>
      <c r="Q583">
        <f>SEARCH("/",Table1[[#This Row],[category &amp; sub-category]])-1</f>
        <v>10</v>
      </c>
      <c r="R583" t="str">
        <f>LEFT(Table1[[#This Row],[category &amp; sub-category]],Table1[[#This Row],[1st set of text formula]])</f>
        <v>technology</v>
      </c>
      <c r="S583" t="str">
        <f>RIGHT(Table1[[#This Row],[category &amp; sub-category]],LEN(Table1[[#This Row],[category &amp; sub-category]])-SEARCH("/",Table1[[#This Row],[category &amp; sub-category]]))</f>
        <v>web</v>
      </c>
      <c r="T583" s="10">
        <f>(((Table1[[#This Row],[launched_at]]/60)/60)/24)+DATE(1970,1,1)</f>
        <v>40662.208333333336</v>
      </c>
      <c r="U583" s="10">
        <f>(((Table1[[#This Row],[deadline]]/60)/60)/24)+DATE(1970,1,1)</f>
        <v>40677.208333333336</v>
      </c>
    </row>
    <row r="584" spans="1:2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Table1[[#This Row],[pledged]]/Table1[[#This Row],[goal]]</f>
        <v>0.5208045977011494</v>
      </c>
      <c r="P584" s="6">
        <f>IFERROR(Table1[[#This Row],[pledged]]/Table1[[#This Row],[backers_count]],"N/A")</f>
        <v>107.88095238095238</v>
      </c>
      <c r="Q584">
        <f>SEARCH("/",Table1[[#This Row],[category &amp; sub-category]])-1</f>
        <v>5</v>
      </c>
      <c r="R584" t="str">
        <f>LEFT(Table1[[#This Row],[category &amp; sub-category]],Table1[[#This Row],[1st set of text formula]])</f>
        <v>games</v>
      </c>
      <c r="S584" t="str">
        <f>RIGHT(Table1[[#This Row],[category &amp; sub-category]],LEN(Table1[[#This Row],[category &amp; sub-category]])-SEARCH("/",Table1[[#This Row],[category &amp; sub-category]]))</f>
        <v>video games</v>
      </c>
      <c r="T584" s="10">
        <f>(((Table1[[#This Row],[launched_at]]/60)/60)/24)+DATE(1970,1,1)</f>
        <v>42165.208333333328</v>
      </c>
      <c r="U584" s="10">
        <f>(((Table1[[#This Row],[deadline]]/60)/60)/24)+DATE(1970,1,1)</f>
        <v>42170.208333333328</v>
      </c>
    </row>
    <row r="585" spans="1:21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Table1[[#This Row],[pledged]]/Table1[[#This Row],[goal]]</f>
        <v>3.2240211640211642</v>
      </c>
      <c r="P585" s="6">
        <f>IFERROR(Table1[[#This Row],[pledged]]/Table1[[#This Row],[backers_count]],"N/A")</f>
        <v>67.034103410341032</v>
      </c>
      <c r="Q585">
        <f>SEARCH("/",Table1[[#This Row],[category &amp; sub-category]])-1</f>
        <v>12</v>
      </c>
      <c r="R585" t="str">
        <f>LEFT(Table1[[#This Row],[category &amp; sub-category]],Table1[[#This Row],[1st set of text formula]])</f>
        <v>film &amp; video</v>
      </c>
      <c r="S585" t="str">
        <f>RIGHT(Table1[[#This Row],[category &amp; sub-category]],LEN(Table1[[#This Row],[category &amp; sub-category]])-SEARCH("/",Table1[[#This Row],[category &amp; sub-category]]))</f>
        <v>documentary</v>
      </c>
      <c r="T585" s="10">
        <f>(((Table1[[#This Row],[launched_at]]/60)/60)/24)+DATE(1970,1,1)</f>
        <v>40959.25</v>
      </c>
      <c r="U585" s="10">
        <f>(((Table1[[#This Row],[deadline]]/60)/60)/24)+DATE(1970,1,1)</f>
        <v>40976.25</v>
      </c>
    </row>
    <row r="586" spans="1:2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Table1[[#This Row],[pledged]]/Table1[[#This Row],[goal]]</f>
        <v>1.1950810185185186</v>
      </c>
      <c r="P586" s="6">
        <f>IFERROR(Table1[[#This Row],[pledged]]/Table1[[#This Row],[backers_count]],"N/A")</f>
        <v>64.01425914445133</v>
      </c>
      <c r="Q586">
        <f>SEARCH("/",Table1[[#This Row],[category &amp; sub-category]])-1</f>
        <v>10</v>
      </c>
      <c r="R586" t="str">
        <f>LEFT(Table1[[#This Row],[category &amp; sub-category]],Table1[[#This Row],[1st set of text formula]])</f>
        <v>technology</v>
      </c>
      <c r="S586" t="str">
        <f>RIGHT(Table1[[#This Row],[category &amp; sub-category]],LEN(Table1[[#This Row],[category &amp; sub-category]])-SEARCH("/",Table1[[#This Row],[category &amp; sub-category]]))</f>
        <v>web</v>
      </c>
      <c r="T586" s="10">
        <f>(((Table1[[#This Row],[launched_at]]/60)/60)/24)+DATE(1970,1,1)</f>
        <v>41024.208333333336</v>
      </c>
      <c r="U586" s="10">
        <f>(((Table1[[#This Row],[deadline]]/60)/60)/24)+DATE(1970,1,1)</f>
        <v>41038.208333333336</v>
      </c>
    </row>
    <row r="587" spans="1:2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Table1[[#This Row],[pledged]]/Table1[[#This Row],[goal]]</f>
        <v>1.4679775280898877</v>
      </c>
      <c r="P587" s="6">
        <f>IFERROR(Table1[[#This Row],[pledged]]/Table1[[#This Row],[backers_count]],"N/A")</f>
        <v>96.066176470588232</v>
      </c>
      <c r="Q587">
        <f>SEARCH("/",Table1[[#This Row],[category &amp; sub-category]])-1</f>
        <v>10</v>
      </c>
      <c r="R587" t="str">
        <f>LEFT(Table1[[#This Row],[category &amp; sub-category]],Table1[[#This Row],[1st set of text formula]])</f>
        <v>publishing</v>
      </c>
      <c r="S587" t="str">
        <f>RIGHT(Table1[[#This Row],[category &amp; sub-category]],LEN(Table1[[#This Row],[category &amp; sub-category]])-SEARCH("/",Table1[[#This Row],[category &amp; sub-category]]))</f>
        <v>translations</v>
      </c>
      <c r="T587" s="10">
        <f>(((Table1[[#This Row],[launched_at]]/60)/60)/24)+DATE(1970,1,1)</f>
        <v>40255.208333333336</v>
      </c>
      <c r="U587" s="10">
        <f>(((Table1[[#This Row],[deadline]]/60)/60)/24)+DATE(1970,1,1)</f>
        <v>40265.208333333336</v>
      </c>
    </row>
    <row r="588" spans="1:2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Table1[[#This Row],[pledged]]/Table1[[#This Row],[goal]]</f>
        <v>9.5057142857142853</v>
      </c>
      <c r="P588" s="6">
        <f>IFERROR(Table1[[#This Row],[pledged]]/Table1[[#This Row],[backers_count]],"N/A")</f>
        <v>51.184615384615384</v>
      </c>
      <c r="Q588">
        <f>SEARCH("/",Table1[[#This Row],[category &amp; sub-category]])-1</f>
        <v>5</v>
      </c>
      <c r="R588" t="str">
        <f>LEFT(Table1[[#This Row],[category &amp; sub-category]],Table1[[#This Row],[1st set of text formula]])</f>
        <v>music</v>
      </c>
      <c r="S588" t="str">
        <f>RIGHT(Table1[[#This Row],[category &amp; sub-category]],LEN(Table1[[#This Row],[category &amp; sub-category]])-SEARCH("/",Table1[[#This Row],[category &amp; sub-category]]))</f>
        <v>rock</v>
      </c>
      <c r="T588" s="10">
        <f>(((Table1[[#This Row],[launched_at]]/60)/60)/24)+DATE(1970,1,1)</f>
        <v>40499.25</v>
      </c>
      <c r="U588" s="10">
        <f>(((Table1[[#This Row],[deadline]]/60)/60)/24)+DATE(1970,1,1)</f>
        <v>40518.25</v>
      </c>
    </row>
    <row r="589" spans="1:2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Table1[[#This Row],[pledged]]/Table1[[#This Row],[goal]]</f>
        <v>0.72893617021276591</v>
      </c>
      <c r="P589" s="6">
        <f>IFERROR(Table1[[#This Row],[pledged]]/Table1[[#This Row],[backers_count]],"N/A")</f>
        <v>43.92307692307692</v>
      </c>
      <c r="Q589">
        <f>SEARCH("/",Table1[[#This Row],[category &amp; sub-category]])-1</f>
        <v>4</v>
      </c>
      <c r="R589" t="str">
        <f>LEFT(Table1[[#This Row],[category &amp; sub-category]],Table1[[#This Row],[1st set of text formula]])</f>
        <v>food</v>
      </c>
      <c r="S589" t="str">
        <f>RIGHT(Table1[[#This Row],[category &amp; sub-category]],LEN(Table1[[#This Row],[category &amp; sub-category]])-SEARCH("/",Table1[[#This Row],[category &amp; sub-category]]))</f>
        <v>food trucks</v>
      </c>
      <c r="T589" s="10">
        <f>(((Table1[[#This Row],[launched_at]]/60)/60)/24)+DATE(1970,1,1)</f>
        <v>43484.25</v>
      </c>
      <c r="U589" s="10">
        <f>(((Table1[[#This Row],[deadline]]/60)/60)/24)+DATE(1970,1,1)</f>
        <v>43536.208333333328</v>
      </c>
    </row>
    <row r="590" spans="1:2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Table1[[#This Row],[pledged]]/Table1[[#This Row],[goal]]</f>
        <v>0.7900824873096447</v>
      </c>
      <c r="P590" s="6">
        <f>IFERROR(Table1[[#This Row],[pledged]]/Table1[[#This Row],[backers_count]],"N/A")</f>
        <v>91.021198830409361</v>
      </c>
      <c r="Q590">
        <f>SEARCH("/",Table1[[#This Row],[category &amp; sub-category]])-1</f>
        <v>7</v>
      </c>
      <c r="R590" t="str">
        <f>LEFT(Table1[[#This Row],[category &amp; sub-category]],Table1[[#This Row],[1st set of text formula]])</f>
        <v>theater</v>
      </c>
      <c r="S590" t="str">
        <f>RIGHT(Table1[[#This Row],[category &amp; sub-category]],LEN(Table1[[#This Row],[category &amp; sub-category]])-SEARCH("/",Table1[[#This Row],[category &amp; sub-category]]))</f>
        <v>plays</v>
      </c>
      <c r="T590" s="10">
        <f>(((Table1[[#This Row],[launched_at]]/60)/60)/24)+DATE(1970,1,1)</f>
        <v>40262.208333333336</v>
      </c>
      <c r="U590" s="10">
        <f>(((Table1[[#This Row],[deadline]]/60)/60)/24)+DATE(1970,1,1)</f>
        <v>40293.208333333336</v>
      </c>
    </row>
    <row r="591" spans="1:2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Table1[[#This Row],[pledged]]/Table1[[#This Row],[goal]]</f>
        <v>0.64721518987341775</v>
      </c>
      <c r="P591" s="6">
        <f>IFERROR(Table1[[#This Row],[pledged]]/Table1[[#This Row],[backers_count]],"N/A")</f>
        <v>50.127450980392155</v>
      </c>
      <c r="Q591">
        <f>SEARCH("/",Table1[[#This Row],[category &amp; sub-category]])-1</f>
        <v>12</v>
      </c>
      <c r="R591" t="str">
        <f>LEFT(Table1[[#This Row],[category &amp; sub-category]],Table1[[#This Row],[1st set of text formula]])</f>
        <v>film &amp; video</v>
      </c>
      <c r="S591" t="str">
        <f>RIGHT(Table1[[#This Row],[category &amp; sub-category]],LEN(Table1[[#This Row],[category &amp; sub-category]])-SEARCH("/",Table1[[#This Row],[category &amp; sub-category]]))</f>
        <v>documentary</v>
      </c>
      <c r="T591" s="10">
        <f>(((Table1[[#This Row],[launched_at]]/60)/60)/24)+DATE(1970,1,1)</f>
        <v>42190.208333333328</v>
      </c>
      <c r="U591" s="10">
        <f>(((Table1[[#This Row],[deadline]]/60)/60)/24)+DATE(1970,1,1)</f>
        <v>42197.208333333328</v>
      </c>
    </row>
    <row r="592" spans="1:21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Table1[[#This Row],[pledged]]/Table1[[#This Row],[goal]]</f>
        <v>0.82028169014084507</v>
      </c>
      <c r="P592" s="6">
        <f>IFERROR(Table1[[#This Row],[pledged]]/Table1[[#This Row],[backers_count]],"N/A")</f>
        <v>67.720930232558146</v>
      </c>
      <c r="Q592">
        <f>SEARCH("/",Table1[[#This Row],[category &amp; sub-category]])-1</f>
        <v>10</v>
      </c>
      <c r="R592" t="str">
        <f>LEFT(Table1[[#This Row],[category &amp; sub-category]],Table1[[#This Row],[1st set of text formula]])</f>
        <v>publishing</v>
      </c>
      <c r="S592" t="str">
        <f>RIGHT(Table1[[#This Row],[category &amp; sub-category]],LEN(Table1[[#This Row],[category &amp; sub-category]])-SEARCH("/",Table1[[#This Row],[category &amp; sub-category]]))</f>
        <v>radio &amp; podcasts</v>
      </c>
      <c r="T592" s="10">
        <f>(((Table1[[#This Row],[launched_at]]/60)/60)/24)+DATE(1970,1,1)</f>
        <v>41994.25</v>
      </c>
      <c r="U592" s="10">
        <f>(((Table1[[#This Row],[deadline]]/60)/60)/24)+DATE(1970,1,1)</f>
        <v>42005.25</v>
      </c>
    </row>
    <row r="593" spans="1:2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Table1[[#This Row],[pledged]]/Table1[[#This Row],[goal]]</f>
        <v>10.376666666666667</v>
      </c>
      <c r="P593" s="6">
        <f>IFERROR(Table1[[#This Row],[pledged]]/Table1[[#This Row],[backers_count]],"N/A")</f>
        <v>61.03921568627451</v>
      </c>
      <c r="Q593">
        <f>SEARCH("/",Table1[[#This Row],[category &amp; sub-category]])-1</f>
        <v>5</v>
      </c>
      <c r="R593" t="str">
        <f>LEFT(Table1[[#This Row],[category &amp; sub-category]],Table1[[#This Row],[1st set of text formula]])</f>
        <v>games</v>
      </c>
      <c r="S593" t="str">
        <f>RIGHT(Table1[[#This Row],[category &amp; sub-category]],LEN(Table1[[#This Row],[category &amp; sub-category]])-SEARCH("/",Table1[[#This Row],[category &amp; sub-category]]))</f>
        <v>video games</v>
      </c>
      <c r="T593" s="10">
        <f>(((Table1[[#This Row],[launched_at]]/60)/60)/24)+DATE(1970,1,1)</f>
        <v>40373.208333333336</v>
      </c>
      <c r="U593" s="10">
        <f>(((Table1[[#This Row],[deadline]]/60)/60)/24)+DATE(1970,1,1)</f>
        <v>40383.208333333336</v>
      </c>
    </row>
    <row r="594" spans="1:21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Table1[[#This Row],[pledged]]/Table1[[#This Row],[goal]]</f>
        <v>0.12910076530612244</v>
      </c>
      <c r="P594" s="6">
        <f>IFERROR(Table1[[#This Row],[pledged]]/Table1[[#This Row],[backers_count]],"N/A")</f>
        <v>80.011857707509876</v>
      </c>
      <c r="Q594">
        <f>SEARCH("/",Table1[[#This Row],[category &amp; sub-category]])-1</f>
        <v>7</v>
      </c>
      <c r="R594" t="str">
        <f>LEFT(Table1[[#This Row],[category &amp; sub-category]],Table1[[#This Row],[1st set of text formula]])</f>
        <v>theater</v>
      </c>
      <c r="S594" t="str">
        <f>RIGHT(Table1[[#This Row],[category &amp; sub-category]],LEN(Table1[[#This Row],[category &amp; sub-category]])-SEARCH("/",Table1[[#This Row],[category &amp; sub-category]]))</f>
        <v>plays</v>
      </c>
      <c r="T594" s="10">
        <f>(((Table1[[#This Row],[launched_at]]/60)/60)/24)+DATE(1970,1,1)</f>
        <v>41789.208333333336</v>
      </c>
      <c r="U594" s="10">
        <f>(((Table1[[#This Row],[deadline]]/60)/60)/24)+DATE(1970,1,1)</f>
        <v>41798.208333333336</v>
      </c>
    </row>
    <row r="595" spans="1:2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Table1[[#This Row],[pledged]]/Table1[[#This Row],[goal]]</f>
        <v>1.5484210526315789</v>
      </c>
      <c r="P595" s="6">
        <f>IFERROR(Table1[[#This Row],[pledged]]/Table1[[#This Row],[backers_count]],"N/A")</f>
        <v>47.001497753369947</v>
      </c>
      <c r="Q595">
        <f>SEARCH("/",Table1[[#This Row],[category &amp; sub-category]])-1</f>
        <v>12</v>
      </c>
      <c r="R595" t="str">
        <f>LEFT(Table1[[#This Row],[category &amp; sub-category]],Table1[[#This Row],[1st set of text formula]])</f>
        <v>film &amp; video</v>
      </c>
      <c r="S595" t="str">
        <f>RIGHT(Table1[[#This Row],[category &amp; sub-category]],LEN(Table1[[#This Row],[category &amp; sub-category]])-SEARCH("/",Table1[[#This Row],[category &amp; sub-category]]))</f>
        <v>animation</v>
      </c>
      <c r="T595" s="10">
        <f>(((Table1[[#This Row],[launched_at]]/60)/60)/24)+DATE(1970,1,1)</f>
        <v>41724.208333333336</v>
      </c>
      <c r="U595" s="10">
        <f>(((Table1[[#This Row],[deadline]]/60)/60)/24)+DATE(1970,1,1)</f>
        <v>41737.208333333336</v>
      </c>
    </row>
    <row r="596" spans="1:21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Table1[[#This Row],[pledged]]/Table1[[#This Row],[goal]]</f>
        <v>7.0991735537190084E-2</v>
      </c>
      <c r="P596" s="6">
        <f>IFERROR(Table1[[#This Row],[pledged]]/Table1[[#This Row],[backers_count]],"N/A")</f>
        <v>71.127388535031841</v>
      </c>
      <c r="Q596">
        <f>SEARCH("/",Table1[[#This Row],[category &amp; sub-category]])-1</f>
        <v>7</v>
      </c>
      <c r="R596" t="str">
        <f>LEFT(Table1[[#This Row],[category &amp; sub-category]],Table1[[#This Row],[1st set of text formula]])</f>
        <v>theater</v>
      </c>
      <c r="S596" t="str">
        <f>RIGHT(Table1[[#This Row],[category &amp; sub-category]],LEN(Table1[[#This Row],[category &amp; sub-category]])-SEARCH("/",Table1[[#This Row],[category &amp; sub-category]]))</f>
        <v>plays</v>
      </c>
      <c r="T596" s="10">
        <f>(((Table1[[#This Row],[launched_at]]/60)/60)/24)+DATE(1970,1,1)</f>
        <v>42548.208333333328</v>
      </c>
      <c r="U596" s="10">
        <f>(((Table1[[#This Row],[deadline]]/60)/60)/24)+DATE(1970,1,1)</f>
        <v>42551.208333333328</v>
      </c>
    </row>
    <row r="597" spans="1:21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Table1[[#This Row],[pledged]]/Table1[[#This Row],[goal]]</f>
        <v>2.0852773826458035</v>
      </c>
      <c r="P597" s="6">
        <f>IFERROR(Table1[[#This Row],[pledged]]/Table1[[#This Row],[backers_count]],"N/A")</f>
        <v>89.99079189686924</v>
      </c>
      <c r="Q597">
        <f>SEARCH("/",Table1[[#This Row],[category &amp; sub-category]])-1</f>
        <v>7</v>
      </c>
      <c r="R597" t="str">
        <f>LEFT(Table1[[#This Row],[category &amp; sub-category]],Table1[[#This Row],[1st set of text formula]])</f>
        <v>theater</v>
      </c>
      <c r="S597" t="str">
        <f>RIGHT(Table1[[#This Row],[category &amp; sub-category]],LEN(Table1[[#This Row],[category &amp; sub-category]])-SEARCH("/",Table1[[#This Row],[category &amp; sub-category]]))</f>
        <v>plays</v>
      </c>
      <c r="T597" s="10">
        <f>(((Table1[[#This Row],[launched_at]]/60)/60)/24)+DATE(1970,1,1)</f>
        <v>40253.208333333336</v>
      </c>
      <c r="U597" s="10">
        <f>(((Table1[[#This Row],[deadline]]/60)/60)/24)+DATE(1970,1,1)</f>
        <v>40274.208333333336</v>
      </c>
    </row>
    <row r="598" spans="1:2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Table1[[#This Row],[pledged]]/Table1[[#This Row],[goal]]</f>
        <v>0.99683544303797467</v>
      </c>
      <c r="P598" s="6">
        <f>IFERROR(Table1[[#This Row],[pledged]]/Table1[[#This Row],[backers_count]],"N/A")</f>
        <v>43.032786885245905</v>
      </c>
      <c r="Q598">
        <f>SEARCH("/",Table1[[#This Row],[category &amp; sub-category]])-1</f>
        <v>12</v>
      </c>
      <c r="R598" t="str">
        <f>LEFT(Table1[[#This Row],[category &amp; sub-category]],Table1[[#This Row],[1st set of text formula]])</f>
        <v>film &amp; video</v>
      </c>
      <c r="S598" t="str">
        <f>RIGHT(Table1[[#This Row],[category &amp; sub-category]],LEN(Table1[[#This Row],[category &amp; sub-category]])-SEARCH("/",Table1[[#This Row],[category &amp; sub-category]]))</f>
        <v>drama</v>
      </c>
      <c r="T598" s="10">
        <f>(((Table1[[#This Row],[launched_at]]/60)/60)/24)+DATE(1970,1,1)</f>
        <v>42434.25</v>
      </c>
      <c r="U598" s="10">
        <f>(((Table1[[#This Row],[deadline]]/60)/60)/24)+DATE(1970,1,1)</f>
        <v>42441.25</v>
      </c>
    </row>
    <row r="599" spans="1:2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Table1[[#This Row],[pledged]]/Table1[[#This Row],[goal]]</f>
        <v>2.0159756097560977</v>
      </c>
      <c r="P599" s="6">
        <f>IFERROR(Table1[[#This Row],[pledged]]/Table1[[#This Row],[backers_count]],"N/A")</f>
        <v>67.997714808043881</v>
      </c>
      <c r="Q599">
        <f>SEARCH("/",Table1[[#This Row],[category &amp; sub-category]])-1</f>
        <v>7</v>
      </c>
      <c r="R599" t="str">
        <f>LEFT(Table1[[#This Row],[category &amp; sub-category]],Table1[[#This Row],[1st set of text formula]])</f>
        <v>theater</v>
      </c>
      <c r="S599" t="str">
        <f>RIGHT(Table1[[#This Row],[category &amp; sub-category]],LEN(Table1[[#This Row],[category &amp; sub-category]])-SEARCH("/",Table1[[#This Row],[category &amp; sub-category]]))</f>
        <v>plays</v>
      </c>
      <c r="T599" s="10">
        <f>(((Table1[[#This Row],[launched_at]]/60)/60)/24)+DATE(1970,1,1)</f>
        <v>43786.25</v>
      </c>
      <c r="U599" s="10">
        <f>(((Table1[[#This Row],[deadline]]/60)/60)/24)+DATE(1970,1,1)</f>
        <v>43804.25</v>
      </c>
    </row>
    <row r="600" spans="1:2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Table1[[#This Row],[pledged]]/Table1[[#This Row],[goal]]</f>
        <v>1.6209032258064515</v>
      </c>
      <c r="P600" s="6">
        <f>IFERROR(Table1[[#This Row],[pledged]]/Table1[[#This Row],[backers_count]],"N/A")</f>
        <v>73.004566210045667</v>
      </c>
      <c r="Q600">
        <f>SEARCH("/",Table1[[#This Row],[category &amp; sub-category]])-1</f>
        <v>5</v>
      </c>
      <c r="R600" t="str">
        <f>LEFT(Table1[[#This Row],[category &amp; sub-category]],Table1[[#This Row],[1st set of text formula]])</f>
        <v>music</v>
      </c>
      <c r="S600" t="str">
        <f>RIGHT(Table1[[#This Row],[category &amp; sub-category]],LEN(Table1[[#This Row],[category &amp; sub-category]])-SEARCH("/",Table1[[#This Row],[category &amp; sub-category]]))</f>
        <v>rock</v>
      </c>
      <c r="T600" s="10">
        <f>(((Table1[[#This Row],[launched_at]]/60)/60)/24)+DATE(1970,1,1)</f>
        <v>40344.208333333336</v>
      </c>
      <c r="U600" s="10">
        <f>(((Table1[[#This Row],[deadline]]/60)/60)/24)+DATE(1970,1,1)</f>
        <v>40373.208333333336</v>
      </c>
    </row>
    <row r="601" spans="1:21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Table1[[#This Row],[pledged]]/Table1[[#This Row],[goal]]</f>
        <v>3.6436208125445471E-2</v>
      </c>
      <c r="P601" s="6">
        <f>IFERROR(Table1[[#This Row],[pledged]]/Table1[[#This Row],[backers_count]],"N/A")</f>
        <v>62.341463414634148</v>
      </c>
      <c r="Q601">
        <f>SEARCH("/",Table1[[#This Row],[category &amp; sub-category]])-1</f>
        <v>12</v>
      </c>
      <c r="R601" t="str">
        <f>LEFT(Table1[[#This Row],[category &amp; sub-category]],Table1[[#This Row],[1st set of text formula]])</f>
        <v>film &amp; video</v>
      </c>
      <c r="S601" t="str">
        <f>RIGHT(Table1[[#This Row],[category &amp; sub-category]],LEN(Table1[[#This Row],[category &amp; sub-category]])-SEARCH("/",Table1[[#This Row],[category &amp; sub-category]]))</f>
        <v>documentary</v>
      </c>
      <c r="T601" s="10">
        <f>(((Table1[[#This Row],[launched_at]]/60)/60)/24)+DATE(1970,1,1)</f>
        <v>42047.25</v>
      </c>
      <c r="U601" s="10">
        <f>(((Table1[[#This Row],[deadline]]/60)/60)/24)+DATE(1970,1,1)</f>
        <v>42055.25</v>
      </c>
    </row>
    <row r="602" spans="1:2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Table1[[#This Row],[pledged]]/Table1[[#This Row],[goal]]</f>
        <v>0.05</v>
      </c>
      <c r="P602" s="6">
        <f>IFERROR(Table1[[#This Row],[pledged]]/Table1[[#This Row],[backers_count]],"N/A")</f>
        <v>5</v>
      </c>
      <c r="Q602">
        <f>SEARCH("/",Table1[[#This Row],[category &amp; sub-category]])-1</f>
        <v>4</v>
      </c>
      <c r="R602" t="str">
        <f>LEFT(Table1[[#This Row],[category &amp; sub-category]],Table1[[#This Row],[1st set of text formula]])</f>
        <v>food</v>
      </c>
      <c r="S602" t="str">
        <f>RIGHT(Table1[[#This Row],[category &amp; sub-category]],LEN(Table1[[#This Row],[category &amp; sub-category]])-SEARCH("/",Table1[[#This Row],[category &amp; sub-category]]))</f>
        <v>food trucks</v>
      </c>
      <c r="T602" s="10">
        <f>(((Table1[[#This Row],[launched_at]]/60)/60)/24)+DATE(1970,1,1)</f>
        <v>41485.208333333336</v>
      </c>
      <c r="U602" s="10">
        <f>(((Table1[[#This Row],[deadline]]/60)/60)/24)+DATE(1970,1,1)</f>
        <v>41497.208333333336</v>
      </c>
    </row>
    <row r="603" spans="1:2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Table1[[#This Row],[pledged]]/Table1[[#This Row],[goal]]</f>
        <v>2.0663492063492064</v>
      </c>
      <c r="P603" s="6">
        <f>IFERROR(Table1[[#This Row],[pledged]]/Table1[[#This Row],[backers_count]],"N/A")</f>
        <v>67.103092783505161</v>
      </c>
      <c r="Q603">
        <f>SEARCH("/",Table1[[#This Row],[category &amp; sub-category]])-1</f>
        <v>10</v>
      </c>
      <c r="R603" t="str">
        <f>LEFT(Table1[[#This Row],[category &amp; sub-category]],Table1[[#This Row],[1st set of text formula]])</f>
        <v>technology</v>
      </c>
      <c r="S603" t="str">
        <f>RIGHT(Table1[[#This Row],[category &amp; sub-category]],LEN(Table1[[#This Row],[category &amp; sub-category]])-SEARCH("/",Table1[[#This Row],[category &amp; sub-category]]))</f>
        <v>wearables</v>
      </c>
      <c r="T603" s="10">
        <f>(((Table1[[#This Row],[launched_at]]/60)/60)/24)+DATE(1970,1,1)</f>
        <v>41789.208333333336</v>
      </c>
      <c r="U603" s="10">
        <f>(((Table1[[#This Row],[deadline]]/60)/60)/24)+DATE(1970,1,1)</f>
        <v>41806.208333333336</v>
      </c>
    </row>
    <row r="604" spans="1:2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Table1[[#This Row],[pledged]]/Table1[[#This Row],[goal]]</f>
        <v>1.2823628691983122</v>
      </c>
      <c r="P604" s="6">
        <f>IFERROR(Table1[[#This Row],[pledged]]/Table1[[#This Row],[backers_count]],"N/A")</f>
        <v>79.978947368421046</v>
      </c>
      <c r="Q604">
        <f>SEARCH("/",Table1[[#This Row],[category &amp; sub-category]])-1</f>
        <v>7</v>
      </c>
      <c r="R604" t="str">
        <f>LEFT(Table1[[#This Row],[category &amp; sub-category]],Table1[[#This Row],[1st set of text formula]])</f>
        <v>theater</v>
      </c>
      <c r="S604" t="str">
        <f>RIGHT(Table1[[#This Row],[category &amp; sub-category]],LEN(Table1[[#This Row],[category &amp; sub-category]])-SEARCH("/",Table1[[#This Row],[category &amp; sub-category]]))</f>
        <v>plays</v>
      </c>
      <c r="T604" s="10">
        <f>(((Table1[[#This Row],[launched_at]]/60)/60)/24)+DATE(1970,1,1)</f>
        <v>42160.208333333328</v>
      </c>
      <c r="U604" s="10">
        <f>(((Table1[[#This Row],[deadline]]/60)/60)/24)+DATE(1970,1,1)</f>
        <v>42171.208333333328</v>
      </c>
    </row>
    <row r="605" spans="1:2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Table1[[#This Row],[pledged]]/Table1[[#This Row],[goal]]</f>
        <v>1.1966037735849056</v>
      </c>
      <c r="P605" s="6">
        <f>IFERROR(Table1[[#This Row],[pledged]]/Table1[[#This Row],[backers_count]],"N/A")</f>
        <v>62.176470588235297</v>
      </c>
      <c r="Q605">
        <f>SEARCH("/",Table1[[#This Row],[category &amp; sub-category]])-1</f>
        <v>7</v>
      </c>
      <c r="R605" t="str">
        <f>LEFT(Table1[[#This Row],[category &amp; sub-category]],Table1[[#This Row],[1st set of text formula]])</f>
        <v>theater</v>
      </c>
      <c r="S605" t="str">
        <f>RIGHT(Table1[[#This Row],[category &amp; sub-category]],LEN(Table1[[#This Row],[category &amp; sub-category]])-SEARCH("/",Table1[[#This Row],[category &amp; sub-category]]))</f>
        <v>plays</v>
      </c>
      <c r="T605" s="10">
        <f>(((Table1[[#This Row],[launched_at]]/60)/60)/24)+DATE(1970,1,1)</f>
        <v>43573.208333333328</v>
      </c>
      <c r="U605" s="10">
        <f>(((Table1[[#This Row],[deadline]]/60)/60)/24)+DATE(1970,1,1)</f>
        <v>43600.208333333328</v>
      </c>
    </row>
    <row r="606" spans="1:2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Table1[[#This Row],[pledged]]/Table1[[#This Row],[goal]]</f>
        <v>1.7073055242390078</v>
      </c>
      <c r="P606" s="6">
        <f>IFERROR(Table1[[#This Row],[pledged]]/Table1[[#This Row],[backers_count]],"N/A")</f>
        <v>53.005950297514879</v>
      </c>
      <c r="Q606">
        <f>SEARCH("/",Table1[[#This Row],[category &amp; sub-category]])-1</f>
        <v>7</v>
      </c>
      <c r="R606" t="str">
        <f>LEFT(Table1[[#This Row],[category &amp; sub-category]],Table1[[#This Row],[1st set of text formula]])</f>
        <v>theater</v>
      </c>
      <c r="S606" t="str">
        <f>RIGHT(Table1[[#This Row],[category &amp; sub-category]],LEN(Table1[[#This Row],[category &amp; sub-category]])-SEARCH("/",Table1[[#This Row],[category &amp; sub-category]]))</f>
        <v>plays</v>
      </c>
      <c r="T606" s="10">
        <f>(((Table1[[#This Row],[launched_at]]/60)/60)/24)+DATE(1970,1,1)</f>
        <v>40565.25</v>
      </c>
      <c r="U606" s="10">
        <f>(((Table1[[#This Row],[deadline]]/60)/60)/24)+DATE(1970,1,1)</f>
        <v>40586.25</v>
      </c>
    </row>
    <row r="607" spans="1:2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Table1[[#This Row],[pledged]]/Table1[[#This Row],[goal]]</f>
        <v>1.8721212121212121</v>
      </c>
      <c r="P607" s="6">
        <f>IFERROR(Table1[[#This Row],[pledged]]/Table1[[#This Row],[backers_count]],"N/A")</f>
        <v>57.738317757009348</v>
      </c>
      <c r="Q607">
        <f>SEARCH("/",Table1[[#This Row],[category &amp; sub-category]])-1</f>
        <v>10</v>
      </c>
      <c r="R607" t="str">
        <f>LEFT(Table1[[#This Row],[category &amp; sub-category]],Table1[[#This Row],[1st set of text formula]])</f>
        <v>publishing</v>
      </c>
      <c r="S607" t="str">
        <f>RIGHT(Table1[[#This Row],[category &amp; sub-category]],LEN(Table1[[#This Row],[category &amp; sub-category]])-SEARCH("/",Table1[[#This Row],[category &amp; sub-category]]))</f>
        <v>nonfiction</v>
      </c>
      <c r="T607" s="10">
        <f>(((Table1[[#This Row],[launched_at]]/60)/60)/24)+DATE(1970,1,1)</f>
        <v>42280.208333333328</v>
      </c>
      <c r="U607" s="10">
        <f>(((Table1[[#This Row],[deadline]]/60)/60)/24)+DATE(1970,1,1)</f>
        <v>42321.25</v>
      </c>
    </row>
    <row r="608" spans="1:2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Table1[[#This Row],[pledged]]/Table1[[#This Row],[goal]]</f>
        <v>1.8838235294117647</v>
      </c>
      <c r="P608" s="6">
        <f>IFERROR(Table1[[#This Row],[pledged]]/Table1[[#This Row],[backers_count]],"N/A")</f>
        <v>40.03125</v>
      </c>
      <c r="Q608">
        <f>SEARCH("/",Table1[[#This Row],[category &amp; sub-category]])-1</f>
        <v>5</v>
      </c>
      <c r="R608" t="str">
        <f>LEFT(Table1[[#This Row],[category &amp; sub-category]],Table1[[#This Row],[1st set of text formula]])</f>
        <v>music</v>
      </c>
      <c r="S608" t="str">
        <f>RIGHT(Table1[[#This Row],[category &amp; sub-category]],LEN(Table1[[#This Row],[category &amp; sub-category]])-SEARCH("/",Table1[[#This Row],[category &amp; sub-category]]))</f>
        <v>rock</v>
      </c>
      <c r="T608" s="10">
        <f>(((Table1[[#This Row],[launched_at]]/60)/60)/24)+DATE(1970,1,1)</f>
        <v>42436.25</v>
      </c>
      <c r="U608" s="10">
        <f>(((Table1[[#This Row],[deadline]]/60)/60)/24)+DATE(1970,1,1)</f>
        <v>42447.208333333328</v>
      </c>
    </row>
    <row r="609" spans="1:2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Table1[[#This Row],[pledged]]/Table1[[#This Row],[goal]]</f>
        <v>1.3129869186046512</v>
      </c>
      <c r="P609" s="6">
        <f>IFERROR(Table1[[#This Row],[pledged]]/Table1[[#This Row],[backers_count]],"N/A")</f>
        <v>81.016591928251117</v>
      </c>
      <c r="Q609">
        <f>SEARCH("/",Table1[[#This Row],[category &amp; sub-category]])-1</f>
        <v>4</v>
      </c>
      <c r="R609" t="str">
        <f>LEFT(Table1[[#This Row],[category &amp; sub-category]],Table1[[#This Row],[1st set of text formula]])</f>
        <v>food</v>
      </c>
      <c r="S609" t="str">
        <f>RIGHT(Table1[[#This Row],[category &amp; sub-category]],LEN(Table1[[#This Row],[category &amp; sub-category]])-SEARCH("/",Table1[[#This Row],[category &amp; sub-category]]))</f>
        <v>food trucks</v>
      </c>
      <c r="T609" s="10">
        <f>(((Table1[[#This Row],[launched_at]]/60)/60)/24)+DATE(1970,1,1)</f>
        <v>41721.208333333336</v>
      </c>
      <c r="U609" s="10">
        <f>(((Table1[[#This Row],[deadline]]/60)/60)/24)+DATE(1970,1,1)</f>
        <v>41723.208333333336</v>
      </c>
    </row>
    <row r="610" spans="1:2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Table1[[#This Row],[pledged]]/Table1[[#This Row],[goal]]</f>
        <v>2.8397435897435899</v>
      </c>
      <c r="P610" s="6">
        <f>IFERROR(Table1[[#This Row],[pledged]]/Table1[[#This Row],[backers_count]],"N/A")</f>
        <v>35.047468354430379</v>
      </c>
      <c r="Q610">
        <f>SEARCH("/",Table1[[#This Row],[category &amp; sub-category]])-1</f>
        <v>5</v>
      </c>
      <c r="R610" t="str">
        <f>LEFT(Table1[[#This Row],[category &amp; sub-category]],Table1[[#This Row],[1st set of text formula]])</f>
        <v>music</v>
      </c>
      <c r="S610" t="str">
        <f>RIGHT(Table1[[#This Row],[category &amp; sub-category]],LEN(Table1[[#This Row],[category &amp; sub-category]])-SEARCH("/",Table1[[#This Row],[category &amp; sub-category]]))</f>
        <v>jazz</v>
      </c>
      <c r="T610" s="10">
        <f>(((Table1[[#This Row],[launched_at]]/60)/60)/24)+DATE(1970,1,1)</f>
        <v>43530.25</v>
      </c>
      <c r="U610" s="10">
        <f>(((Table1[[#This Row],[deadline]]/60)/60)/24)+DATE(1970,1,1)</f>
        <v>43534.25</v>
      </c>
    </row>
    <row r="611" spans="1:2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Table1[[#This Row],[pledged]]/Table1[[#This Row],[goal]]</f>
        <v>1.2041999999999999</v>
      </c>
      <c r="P611" s="6">
        <f>IFERROR(Table1[[#This Row],[pledged]]/Table1[[#This Row],[backers_count]],"N/A")</f>
        <v>102.92307692307692</v>
      </c>
      <c r="Q611">
        <f>SEARCH("/",Table1[[#This Row],[category &amp; sub-category]])-1</f>
        <v>12</v>
      </c>
      <c r="R611" t="str">
        <f>LEFT(Table1[[#This Row],[category &amp; sub-category]],Table1[[#This Row],[1st set of text formula]])</f>
        <v>film &amp; video</v>
      </c>
      <c r="S611" t="str">
        <f>RIGHT(Table1[[#This Row],[category &amp; sub-category]],LEN(Table1[[#This Row],[category &amp; sub-category]])-SEARCH("/",Table1[[#This Row],[category &amp; sub-category]]))</f>
        <v>science fiction</v>
      </c>
      <c r="T611" s="10">
        <f>(((Table1[[#This Row],[launched_at]]/60)/60)/24)+DATE(1970,1,1)</f>
        <v>43481.25</v>
      </c>
      <c r="U611" s="10">
        <f>(((Table1[[#This Row],[deadline]]/60)/60)/24)+DATE(1970,1,1)</f>
        <v>43498.25</v>
      </c>
    </row>
    <row r="612" spans="1:21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Table1[[#This Row],[pledged]]/Table1[[#This Row],[goal]]</f>
        <v>4.1905607476635511</v>
      </c>
      <c r="P612" s="6">
        <f>IFERROR(Table1[[#This Row],[pledged]]/Table1[[#This Row],[backers_count]],"N/A")</f>
        <v>27.998126756166094</v>
      </c>
      <c r="Q612">
        <f>SEARCH("/",Table1[[#This Row],[category &amp; sub-category]])-1</f>
        <v>7</v>
      </c>
      <c r="R612" t="str">
        <f>LEFT(Table1[[#This Row],[category &amp; sub-category]],Table1[[#This Row],[1st set of text formula]])</f>
        <v>theater</v>
      </c>
      <c r="S612" t="str">
        <f>RIGHT(Table1[[#This Row],[category &amp; sub-category]],LEN(Table1[[#This Row],[category &amp; sub-category]])-SEARCH("/",Table1[[#This Row],[category &amp; sub-category]]))</f>
        <v>plays</v>
      </c>
      <c r="T612" s="10">
        <f>(((Table1[[#This Row],[launched_at]]/60)/60)/24)+DATE(1970,1,1)</f>
        <v>41259.25</v>
      </c>
      <c r="U612" s="10">
        <f>(((Table1[[#This Row],[deadline]]/60)/60)/24)+DATE(1970,1,1)</f>
        <v>41273.25</v>
      </c>
    </row>
    <row r="613" spans="1:2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Table1[[#This Row],[pledged]]/Table1[[#This Row],[goal]]</f>
        <v>0.13853658536585367</v>
      </c>
      <c r="P613" s="6">
        <f>IFERROR(Table1[[#This Row],[pledged]]/Table1[[#This Row],[backers_count]],"N/A")</f>
        <v>75.733333333333334</v>
      </c>
      <c r="Q613">
        <f>SEARCH("/",Table1[[#This Row],[category &amp; sub-category]])-1</f>
        <v>7</v>
      </c>
      <c r="R613" t="str">
        <f>LEFT(Table1[[#This Row],[category &amp; sub-category]],Table1[[#This Row],[1st set of text formula]])</f>
        <v>theater</v>
      </c>
      <c r="S613" t="str">
        <f>RIGHT(Table1[[#This Row],[category &amp; sub-category]],LEN(Table1[[#This Row],[category &amp; sub-category]])-SEARCH("/",Table1[[#This Row],[category &amp; sub-category]]))</f>
        <v>plays</v>
      </c>
      <c r="T613" s="10">
        <f>(((Table1[[#This Row],[launched_at]]/60)/60)/24)+DATE(1970,1,1)</f>
        <v>41480.208333333336</v>
      </c>
      <c r="U613" s="10">
        <f>(((Table1[[#This Row],[deadline]]/60)/60)/24)+DATE(1970,1,1)</f>
        <v>41492.208333333336</v>
      </c>
    </row>
    <row r="614" spans="1:2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Table1[[#This Row],[pledged]]/Table1[[#This Row],[goal]]</f>
        <v>1.3943548387096774</v>
      </c>
      <c r="P614" s="6">
        <f>IFERROR(Table1[[#This Row],[pledged]]/Table1[[#This Row],[backers_count]],"N/A")</f>
        <v>45.026041666666664</v>
      </c>
      <c r="Q614">
        <f>SEARCH("/",Table1[[#This Row],[category &amp; sub-category]])-1</f>
        <v>5</v>
      </c>
      <c r="R614" t="str">
        <f>LEFT(Table1[[#This Row],[category &amp; sub-category]],Table1[[#This Row],[1st set of text formula]])</f>
        <v>music</v>
      </c>
      <c r="S614" t="str">
        <f>RIGHT(Table1[[#This Row],[category &amp; sub-category]],LEN(Table1[[#This Row],[category &amp; sub-category]])-SEARCH("/",Table1[[#This Row],[category &amp; sub-category]]))</f>
        <v>electric music</v>
      </c>
      <c r="T614" s="10">
        <f>(((Table1[[#This Row],[launched_at]]/60)/60)/24)+DATE(1970,1,1)</f>
        <v>40474.208333333336</v>
      </c>
      <c r="U614" s="10">
        <f>(((Table1[[#This Row],[deadline]]/60)/60)/24)+DATE(1970,1,1)</f>
        <v>40497.25</v>
      </c>
    </row>
    <row r="615" spans="1:2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Table1[[#This Row],[pledged]]/Table1[[#This Row],[goal]]</f>
        <v>1.74</v>
      </c>
      <c r="P615" s="6">
        <f>IFERROR(Table1[[#This Row],[pledged]]/Table1[[#This Row],[backers_count]],"N/A")</f>
        <v>73.615384615384613</v>
      </c>
      <c r="Q615">
        <f>SEARCH("/",Table1[[#This Row],[category &amp; sub-category]])-1</f>
        <v>7</v>
      </c>
      <c r="R615" t="str">
        <f>LEFT(Table1[[#This Row],[category &amp; sub-category]],Table1[[#This Row],[1st set of text formula]])</f>
        <v>theater</v>
      </c>
      <c r="S615" t="str">
        <f>RIGHT(Table1[[#This Row],[category &amp; sub-category]],LEN(Table1[[#This Row],[category &amp; sub-category]])-SEARCH("/",Table1[[#This Row],[category &amp; sub-category]]))</f>
        <v>plays</v>
      </c>
      <c r="T615" s="10">
        <f>(((Table1[[#This Row],[launched_at]]/60)/60)/24)+DATE(1970,1,1)</f>
        <v>42973.208333333328</v>
      </c>
      <c r="U615" s="10">
        <f>(((Table1[[#This Row],[deadline]]/60)/60)/24)+DATE(1970,1,1)</f>
        <v>42982.208333333328</v>
      </c>
    </row>
    <row r="616" spans="1:21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Table1[[#This Row],[pledged]]/Table1[[#This Row],[goal]]</f>
        <v>1.5549056603773586</v>
      </c>
      <c r="P616" s="6">
        <f>IFERROR(Table1[[#This Row],[pledged]]/Table1[[#This Row],[backers_count]],"N/A")</f>
        <v>56.991701244813278</v>
      </c>
      <c r="Q616">
        <f>SEARCH("/",Table1[[#This Row],[category &amp; sub-category]])-1</f>
        <v>7</v>
      </c>
      <c r="R616" t="str">
        <f>LEFT(Table1[[#This Row],[category &amp; sub-category]],Table1[[#This Row],[1st set of text formula]])</f>
        <v>theater</v>
      </c>
      <c r="S616" t="str">
        <f>RIGHT(Table1[[#This Row],[category &amp; sub-category]],LEN(Table1[[#This Row],[category &amp; sub-category]])-SEARCH("/",Table1[[#This Row],[category &amp; sub-category]]))</f>
        <v>plays</v>
      </c>
      <c r="T616" s="10">
        <f>(((Table1[[#This Row],[launched_at]]/60)/60)/24)+DATE(1970,1,1)</f>
        <v>42746.25</v>
      </c>
      <c r="U616" s="10">
        <f>(((Table1[[#This Row],[deadline]]/60)/60)/24)+DATE(1970,1,1)</f>
        <v>42764.25</v>
      </c>
    </row>
    <row r="617" spans="1:2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Table1[[#This Row],[pledged]]/Table1[[#This Row],[goal]]</f>
        <v>1.7044705882352942</v>
      </c>
      <c r="P617" s="6">
        <f>IFERROR(Table1[[#This Row],[pledged]]/Table1[[#This Row],[backers_count]],"N/A")</f>
        <v>85.223529411764702</v>
      </c>
      <c r="Q617">
        <f>SEARCH("/",Table1[[#This Row],[category &amp; sub-category]])-1</f>
        <v>7</v>
      </c>
      <c r="R617" t="str">
        <f>LEFT(Table1[[#This Row],[category &amp; sub-category]],Table1[[#This Row],[1st set of text formula]])</f>
        <v>theater</v>
      </c>
      <c r="S617" t="str">
        <f>RIGHT(Table1[[#This Row],[category &amp; sub-category]],LEN(Table1[[#This Row],[category &amp; sub-category]])-SEARCH("/",Table1[[#This Row],[category &amp; sub-category]]))</f>
        <v>plays</v>
      </c>
      <c r="T617" s="10">
        <f>(((Table1[[#This Row],[launched_at]]/60)/60)/24)+DATE(1970,1,1)</f>
        <v>42489.208333333328</v>
      </c>
      <c r="U617" s="10">
        <f>(((Table1[[#This Row],[deadline]]/60)/60)/24)+DATE(1970,1,1)</f>
        <v>42499.208333333328</v>
      </c>
    </row>
    <row r="618" spans="1:2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Table1[[#This Row],[pledged]]/Table1[[#This Row],[goal]]</f>
        <v>1.8951562500000001</v>
      </c>
      <c r="P618" s="6">
        <f>IFERROR(Table1[[#This Row],[pledged]]/Table1[[#This Row],[backers_count]],"N/A")</f>
        <v>50.962184873949582</v>
      </c>
      <c r="Q618">
        <f>SEARCH("/",Table1[[#This Row],[category &amp; sub-category]])-1</f>
        <v>5</v>
      </c>
      <c r="R618" t="str">
        <f>LEFT(Table1[[#This Row],[category &amp; sub-category]],Table1[[#This Row],[1st set of text formula]])</f>
        <v>music</v>
      </c>
      <c r="S618" t="str">
        <f>RIGHT(Table1[[#This Row],[category &amp; sub-category]],LEN(Table1[[#This Row],[category &amp; sub-category]])-SEARCH("/",Table1[[#This Row],[category &amp; sub-category]]))</f>
        <v>indie rock</v>
      </c>
      <c r="T618" s="10">
        <f>(((Table1[[#This Row],[launched_at]]/60)/60)/24)+DATE(1970,1,1)</f>
        <v>41537.208333333336</v>
      </c>
      <c r="U618" s="10">
        <f>(((Table1[[#This Row],[deadline]]/60)/60)/24)+DATE(1970,1,1)</f>
        <v>41538.208333333336</v>
      </c>
    </row>
    <row r="619" spans="1:2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Table1[[#This Row],[pledged]]/Table1[[#This Row],[goal]]</f>
        <v>2.4971428571428573</v>
      </c>
      <c r="P619" s="6">
        <f>IFERROR(Table1[[#This Row],[pledged]]/Table1[[#This Row],[backers_count]],"N/A")</f>
        <v>63.563636363636363</v>
      </c>
      <c r="Q619">
        <f>SEARCH("/",Table1[[#This Row],[category &amp; sub-category]])-1</f>
        <v>7</v>
      </c>
      <c r="R619" t="str">
        <f>LEFT(Table1[[#This Row],[category &amp; sub-category]],Table1[[#This Row],[1st set of text formula]])</f>
        <v>theater</v>
      </c>
      <c r="S619" t="str">
        <f>RIGHT(Table1[[#This Row],[category &amp; sub-category]],LEN(Table1[[#This Row],[category &amp; sub-category]])-SEARCH("/",Table1[[#This Row],[category &amp; sub-category]]))</f>
        <v>plays</v>
      </c>
      <c r="T619" s="10">
        <f>(((Table1[[#This Row],[launched_at]]/60)/60)/24)+DATE(1970,1,1)</f>
        <v>41794.208333333336</v>
      </c>
      <c r="U619" s="10">
        <f>(((Table1[[#This Row],[deadline]]/60)/60)/24)+DATE(1970,1,1)</f>
        <v>41804.208333333336</v>
      </c>
    </row>
    <row r="620" spans="1:2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Table1[[#This Row],[pledged]]/Table1[[#This Row],[goal]]</f>
        <v>0.48860523665659616</v>
      </c>
      <c r="P620" s="6">
        <f>IFERROR(Table1[[#This Row],[pledged]]/Table1[[#This Row],[backers_count]],"N/A")</f>
        <v>80.999165275459092</v>
      </c>
      <c r="Q620">
        <f>SEARCH("/",Table1[[#This Row],[category &amp; sub-category]])-1</f>
        <v>10</v>
      </c>
      <c r="R620" t="str">
        <f>LEFT(Table1[[#This Row],[category &amp; sub-category]],Table1[[#This Row],[1st set of text formula]])</f>
        <v>publishing</v>
      </c>
      <c r="S620" t="str">
        <f>RIGHT(Table1[[#This Row],[category &amp; sub-category]],LEN(Table1[[#This Row],[category &amp; sub-category]])-SEARCH("/",Table1[[#This Row],[category &amp; sub-category]]))</f>
        <v>nonfiction</v>
      </c>
      <c r="T620" s="10">
        <f>(((Table1[[#This Row],[launched_at]]/60)/60)/24)+DATE(1970,1,1)</f>
        <v>41396.208333333336</v>
      </c>
      <c r="U620" s="10">
        <f>(((Table1[[#This Row],[deadline]]/60)/60)/24)+DATE(1970,1,1)</f>
        <v>41417.208333333336</v>
      </c>
    </row>
    <row r="621" spans="1:2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Table1[[#This Row],[pledged]]/Table1[[#This Row],[goal]]</f>
        <v>0.28461970393057684</v>
      </c>
      <c r="P621" s="6">
        <f>IFERROR(Table1[[#This Row],[pledged]]/Table1[[#This Row],[backers_count]],"N/A")</f>
        <v>86.044753086419746</v>
      </c>
      <c r="Q621">
        <f>SEARCH("/",Table1[[#This Row],[category &amp; sub-category]])-1</f>
        <v>7</v>
      </c>
      <c r="R621" t="str">
        <f>LEFT(Table1[[#This Row],[category &amp; sub-category]],Table1[[#This Row],[1st set of text formula]])</f>
        <v>theater</v>
      </c>
      <c r="S621" t="str">
        <f>RIGHT(Table1[[#This Row],[category &amp; sub-category]],LEN(Table1[[#This Row],[category &amp; sub-category]])-SEARCH("/",Table1[[#This Row],[category &amp; sub-category]]))</f>
        <v>plays</v>
      </c>
      <c r="T621" s="10">
        <f>(((Table1[[#This Row],[launched_at]]/60)/60)/24)+DATE(1970,1,1)</f>
        <v>40669.208333333336</v>
      </c>
      <c r="U621" s="10">
        <f>(((Table1[[#This Row],[deadline]]/60)/60)/24)+DATE(1970,1,1)</f>
        <v>40670.208333333336</v>
      </c>
    </row>
    <row r="622" spans="1:2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Table1[[#This Row],[pledged]]/Table1[[#This Row],[goal]]</f>
        <v>2.6802325581395348</v>
      </c>
      <c r="P622" s="6">
        <f>IFERROR(Table1[[#This Row],[pledged]]/Table1[[#This Row],[backers_count]],"N/A")</f>
        <v>90.0390625</v>
      </c>
      <c r="Q622">
        <f>SEARCH("/",Table1[[#This Row],[category &amp; sub-category]])-1</f>
        <v>11</v>
      </c>
      <c r="R622" t="str">
        <f>LEFT(Table1[[#This Row],[category &amp; sub-category]],Table1[[#This Row],[1st set of text formula]])</f>
        <v>photography</v>
      </c>
      <c r="S622" t="str">
        <f>RIGHT(Table1[[#This Row],[category &amp; sub-category]],LEN(Table1[[#This Row],[category &amp; sub-category]])-SEARCH("/",Table1[[#This Row],[category &amp; sub-category]]))</f>
        <v>photography books</v>
      </c>
      <c r="T622" s="10">
        <f>(((Table1[[#This Row],[launched_at]]/60)/60)/24)+DATE(1970,1,1)</f>
        <v>42559.208333333328</v>
      </c>
      <c r="U622" s="10">
        <f>(((Table1[[#This Row],[deadline]]/60)/60)/24)+DATE(1970,1,1)</f>
        <v>42563.208333333328</v>
      </c>
    </row>
    <row r="623" spans="1:2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Table1[[#This Row],[pledged]]/Table1[[#This Row],[goal]]</f>
        <v>6.1980078125000002</v>
      </c>
      <c r="P623" s="6">
        <f>IFERROR(Table1[[#This Row],[pledged]]/Table1[[#This Row],[backers_count]],"N/A")</f>
        <v>74.006063432835816</v>
      </c>
      <c r="Q623">
        <f>SEARCH("/",Table1[[#This Row],[category &amp; sub-category]])-1</f>
        <v>7</v>
      </c>
      <c r="R623" t="str">
        <f>LEFT(Table1[[#This Row],[category &amp; sub-category]],Table1[[#This Row],[1st set of text formula]])</f>
        <v>theater</v>
      </c>
      <c r="S623" t="str">
        <f>RIGHT(Table1[[#This Row],[category &amp; sub-category]],LEN(Table1[[#This Row],[category &amp; sub-category]])-SEARCH("/",Table1[[#This Row],[category &amp; sub-category]]))</f>
        <v>plays</v>
      </c>
      <c r="T623" s="10">
        <f>(((Table1[[#This Row],[launched_at]]/60)/60)/24)+DATE(1970,1,1)</f>
        <v>42626.208333333328</v>
      </c>
      <c r="U623" s="10">
        <f>(((Table1[[#This Row],[deadline]]/60)/60)/24)+DATE(1970,1,1)</f>
        <v>42631.208333333328</v>
      </c>
    </row>
    <row r="624" spans="1:2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Table1[[#This Row],[pledged]]/Table1[[#This Row],[goal]]</f>
        <v>3.1301587301587303E-2</v>
      </c>
      <c r="P624" s="6">
        <f>IFERROR(Table1[[#This Row],[pledged]]/Table1[[#This Row],[backers_count]],"N/A")</f>
        <v>92.4375</v>
      </c>
      <c r="Q624">
        <f>SEARCH("/",Table1[[#This Row],[category &amp; sub-category]])-1</f>
        <v>5</v>
      </c>
      <c r="R624" t="str">
        <f>LEFT(Table1[[#This Row],[category &amp; sub-category]],Table1[[#This Row],[1st set of text formula]])</f>
        <v>music</v>
      </c>
      <c r="S624" t="str">
        <f>RIGHT(Table1[[#This Row],[category &amp; sub-category]],LEN(Table1[[#This Row],[category &amp; sub-category]])-SEARCH("/",Table1[[#This Row],[category &amp; sub-category]]))</f>
        <v>indie rock</v>
      </c>
      <c r="T624" s="10">
        <f>(((Table1[[#This Row],[launched_at]]/60)/60)/24)+DATE(1970,1,1)</f>
        <v>43205.208333333328</v>
      </c>
      <c r="U624" s="10">
        <f>(((Table1[[#This Row],[deadline]]/60)/60)/24)+DATE(1970,1,1)</f>
        <v>43231.208333333328</v>
      </c>
    </row>
    <row r="625" spans="1:2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Table1[[#This Row],[pledged]]/Table1[[#This Row],[goal]]</f>
        <v>1.5992152704135738</v>
      </c>
      <c r="P625" s="6">
        <f>IFERROR(Table1[[#This Row],[pledged]]/Table1[[#This Row],[backers_count]],"N/A")</f>
        <v>55.999257333828446</v>
      </c>
      <c r="Q625">
        <f>SEARCH("/",Table1[[#This Row],[category &amp; sub-category]])-1</f>
        <v>7</v>
      </c>
      <c r="R625" t="str">
        <f>LEFT(Table1[[#This Row],[category &amp; sub-category]],Table1[[#This Row],[1st set of text formula]])</f>
        <v>theater</v>
      </c>
      <c r="S625" t="str">
        <f>RIGHT(Table1[[#This Row],[category &amp; sub-category]],LEN(Table1[[#This Row],[category &amp; sub-category]])-SEARCH("/",Table1[[#This Row],[category &amp; sub-category]]))</f>
        <v>plays</v>
      </c>
      <c r="T625" s="10">
        <f>(((Table1[[#This Row],[launched_at]]/60)/60)/24)+DATE(1970,1,1)</f>
        <v>42201.208333333328</v>
      </c>
      <c r="U625" s="10">
        <f>(((Table1[[#This Row],[deadline]]/60)/60)/24)+DATE(1970,1,1)</f>
        <v>42206.208333333328</v>
      </c>
    </row>
    <row r="626" spans="1:2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Table1[[#This Row],[pledged]]/Table1[[#This Row],[goal]]</f>
        <v>2.793921568627451</v>
      </c>
      <c r="P626" s="6">
        <f>IFERROR(Table1[[#This Row],[pledged]]/Table1[[#This Row],[backers_count]],"N/A")</f>
        <v>32.983796296296298</v>
      </c>
      <c r="Q626">
        <f>SEARCH("/",Table1[[#This Row],[category &amp; sub-category]])-1</f>
        <v>11</v>
      </c>
      <c r="R626" t="str">
        <f>LEFT(Table1[[#This Row],[category &amp; sub-category]],Table1[[#This Row],[1st set of text formula]])</f>
        <v>photography</v>
      </c>
      <c r="S626" t="str">
        <f>RIGHT(Table1[[#This Row],[category &amp; sub-category]],LEN(Table1[[#This Row],[category &amp; sub-category]])-SEARCH("/",Table1[[#This Row],[category &amp; sub-category]]))</f>
        <v>photography books</v>
      </c>
      <c r="T626" s="10">
        <f>(((Table1[[#This Row],[launched_at]]/60)/60)/24)+DATE(1970,1,1)</f>
        <v>42029.25</v>
      </c>
      <c r="U626" s="10">
        <f>(((Table1[[#This Row],[deadline]]/60)/60)/24)+DATE(1970,1,1)</f>
        <v>42035.25</v>
      </c>
    </row>
    <row r="627" spans="1:21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Table1[[#This Row],[pledged]]/Table1[[#This Row],[goal]]</f>
        <v>0.77373333333333338</v>
      </c>
      <c r="P627" s="6">
        <f>IFERROR(Table1[[#This Row],[pledged]]/Table1[[#This Row],[backers_count]],"N/A")</f>
        <v>93.596774193548384</v>
      </c>
      <c r="Q627">
        <f>SEARCH("/",Table1[[#This Row],[category &amp; sub-category]])-1</f>
        <v>7</v>
      </c>
      <c r="R627" t="str">
        <f>LEFT(Table1[[#This Row],[category &amp; sub-category]],Table1[[#This Row],[1st set of text formula]])</f>
        <v>theater</v>
      </c>
      <c r="S627" t="str">
        <f>RIGHT(Table1[[#This Row],[category &amp; sub-category]],LEN(Table1[[#This Row],[category &amp; sub-category]])-SEARCH("/",Table1[[#This Row],[category &amp; sub-category]]))</f>
        <v>plays</v>
      </c>
      <c r="T627" s="10">
        <f>(((Table1[[#This Row],[launched_at]]/60)/60)/24)+DATE(1970,1,1)</f>
        <v>43857.25</v>
      </c>
      <c r="U627" s="10">
        <f>(((Table1[[#This Row],[deadline]]/60)/60)/24)+DATE(1970,1,1)</f>
        <v>43871.25</v>
      </c>
    </row>
    <row r="628" spans="1:21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Table1[[#This Row],[pledged]]/Table1[[#This Row],[goal]]</f>
        <v>2.0632812500000002</v>
      </c>
      <c r="P628" s="6">
        <f>IFERROR(Table1[[#This Row],[pledged]]/Table1[[#This Row],[backers_count]],"N/A")</f>
        <v>69.867724867724874</v>
      </c>
      <c r="Q628">
        <f>SEARCH("/",Table1[[#This Row],[category &amp; sub-category]])-1</f>
        <v>7</v>
      </c>
      <c r="R628" t="str">
        <f>LEFT(Table1[[#This Row],[category &amp; sub-category]],Table1[[#This Row],[1st set of text formula]])</f>
        <v>theater</v>
      </c>
      <c r="S628" t="str">
        <f>RIGHT(Table1[[#This Row],[category &amp; sub-category]],LEN(Table1[[#This Row],[category &amp; sub-category]])-SEARCH("/",Table1[[#This Row],[category &amp; sub-category]]))</f>
        <v>plays</v>
      </c>
      <c r="T628" s="10">
        <f>(((Table1[[#This Row],[launched_at]]/60)/60)/24)+DATE(1970,1,1)</f>
        <v>40449.208333333336</v>
      </c>
      <c r="U628" s="10">
        <f>(((Table1[[#This Row],[deadline]]/60)/60)/24)+DATE(1970,1,1)</f>
        <v>40458.208333333336</v>
      </c>
    </row>
    <row r="629" spans="1:2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Table1[[#This Row],[pledged]]/Table1[[#This Row],[goal]]</f>
        <v>6.9424999999999999</v>
      </c>
      <c r="P629" s="6">
        <f>IFERROR(Table1[[#This Row],[pledged]]/Table1[[#This Row],[backers_count]],"N/A")</f>
        <v>72.129870129870127</v>
      </c>
      <c r="Q629">
        <f>SEARCH("/",Table1[[#This Row],[category &amp; sub-category]])-1</f>
        <v>4</v>
      </c>
      <c r="R629" t="str">
        <f>LEFT(Table1[[#This Row],[category &amp; sub-category]],Table1[[#This Row],[1st set of text formula]])</f>
        <v>food</v>
      </c>
      <c r="S629" t="str">
        <f>RIGHT(Table1[[#This Row],[category &amp; sub-category]],LEN(Table1[[#This Row],[category &amp; sub-category]])-SEARCH("/",Table1[[#This Row],[category &amp; sub-category]]))</f>
        <v>food trucks</v>
      </c>
      <c r="T629" s="10">
        <f>(((Table1[[#This Row],[launched_at]]/60)/60)/24)+DATE(1970,1,1)</f>
        <v>40345.208333333336</v>
      </c>
      <c r="U629" s="10">
        <f>(((Table1[[#This Row],[deadline]]/60)/60)/24)+DATE(1970,1,1)</f>
        <v>40369.208333333336</v>
      </c>
    </row>
    <row r="630" spans="1:2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Table1[[#This Row],[pledged]]/Table1[[#This Row],[goal]]</f>
        <v>1.5178947368421052</v>
      </c>
      <c r="P630" s="6">
        <f>IFERROR(Table1[[#This Row],[pledged]]/Table1[[#This Row],[backers_count]],"N/A")</f>
        <v>30.041666666666668</v>
      </c>
      <c r="Q630">
        <f>SEARCH("/",Table1[[#This Row],[category &amp; sub-category]])-1</f>
        <v>5</v>
      </c>
      <c r="R630" t="str">
        <f>LEFT(Table1[[#This Row],[category &amp; sub-category]],Table1[[#This Row],[1st set of text formula]])</f>
        <v>music</v>
      </c>
      <c r="S630" t="str">
        <f>RIGHT(Table1[[#This Row],[category &amp; sub-category]],LEN(Table1[[#This Row],[category &amp; sub-category]])-SEARCH("/",Table1[[#This Row],[category &amp; sub-category]]))</f>
        <v>indie rock</v>
      </c>
      <c r="T630" s="10">
        <f>(((Table1[[#This Row],[launched_at]]/60)/60)/24)+DATE(1970,1,1)</f>
        <v>40455.208333333336</v>
      </c>
      <c r="U630" s="10">
        <f>(((Table1[[#This Row],[deadline]]/60)/60)/24)+DATE(1970,1,1)</f>
        <v>40458.208333333336</v>
      </c>
    </row>
    <row r="631" spans="1:2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Table1[[#This Row],[pledged]]/Table1[[#This Row],[goal]]</f>
        <v>0.64582072176949945</v>
      </c>
      <c r="P631" s="6">
        <f>IFERROR(Table1[[#This Row],[pledged]]/Table1[[#This Row],[backers_count]],"N/A")</f>
        <v>73.968000000000004</v>
      </c>
      <c r="Q631">
        <f>SEARCH("/",Table1[[#This Row],[category &amp; sub-category]])-1</f>
        <v>7</v>
      </c>
      <c r="R631" t="str">
        <f>LEFT(Table1[[#This Row],[category &amp; sub-category]],Table1[[#This Row],[1st set of text formula]])</f>
        <v>theater</v>
      </c>
      <c r="S631" t="str">
        <f>RIGHT(Table1[[#This Row],[category &amp; sub-category]],LEN(Table1[[#This Row],[category &amp; sub-category]])-SEARCH("/",Table1[[#This Row],[category &amp; sub-category]]))</f>
        <v>plays</v>
      </c>
      <c r="T631" s="10">
        <f>(((Table1[[#This Row],[launched_at]]/60)/60)/24)+DATE(1970,1,1)</f>
        <v>42557.208333333328</v>
      </c>
      <c r="U631" s="10">
        <f>(((Table1[[#This Row],[deadline]]/60)/60)/24)+DATE(1970,1,1)</f>
        <v>42559.208333333328</v>
      </c>
    </row>
    <row r="632" spans="1:2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Table1[[#This Row],[pledged]]/Table1[[#This Row],[goal]]</f>
        <v>0.62873684210526315</v>
      </c>
      <c r="P632" s="6">
        <f>IFERROR(Table1[[#This Row],[pledged]]/Table1[[#This Row],[backers_count]],"N/A")</f>
        <v>68.65517241379311</v>
      </c>
      <c r="Q632">
        <f>SEARCH("/",Table1[[#This Row],[category &amp; sub-category]])-1</f>
        <v>7</v>
      </c>
      <c r="R632" t="str">
        <f>LEFT(Table1[[#This Row],[category &amp; sub-category]],Table1[[#This Row],[1st set of text formula]])</f>
        <v>theater</v>
      </c>
      <c r="S632" t="str">
        <f>RIGHT(Table1[[#This Row],[category &amp; sub-category]],LEN(Table1[[#This Row],[category &amp; sub-category]])-SEARCH("/",Table1[[#This Row],[category &amp; sub-category]]))</f>
        <v>plays</v>
      </c>
      <c r="T632" s="10">
        <f>(((Table1[[#This Row],[launched_at]]/60)/60)/24)+DATE(1970,1,1)</f>
        <v>43586.208333333328</v>
      </c>
      <c r="U632" s="10">
        <f>(((Table1[[#This Row],[deadline]]/60)/60)/24)+DATE(1970,1,1)</f>
        <v>43597.208333333328</v>
      </c>
    </row>
    <row r="633" spans="1:2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Table1[[#This Row],[pledged]]/Table1[[#This Row],[goal]]</f>
        <v>3.1039864864864866</v>
      </c>
      <c r="P633" s="6">
        <f>IFERROR(Table1[[#This Row],[pledged]]/Table1[[#This Row],[backers_count]],"N/A")</f>
        <v>59.992164544564154</v>
      </c>
      <c r="Q633">
        <f>SEARCH("/",Table1[[#This Row],[category &amp; sub-category]])-1</f>
        <v>7</v>
      </c>
      <c r="R633" t="str">
        <f>LEFT(Table1[[#This Row],[category &amp; sub-category]],Table1[[#This Row],[1st set of text formula]])</f>
        <v>theater</v>
      </c>
      <c r="S633" t="str">
        <f>RIGHT(Table1[[#This Row],[category &amp; sub-category]],LEN(Table1[[#This Row],[category &amp; sub-category]])-SEARCH("/",Table1[[#This Row],[category &amp; sub-category]]))</f>
        <v>plays</v>
      </c>
      <c r="T633" s="10">
        <f>(((Table1[[#This Row],[launched_at]]/60)/60)/24)+DATE(1970,1,1)</f>
        <v>43550.208333333328</v>
      </c>
      <c r="U633" s="10">
        <f>(((Table1[[#This Row],[deadline]]/60)/60)/24)+DATE(1970,1,1)</f>
        <v>43554.208333333328</v>
      </c>
    </row>
    <row r="634" spans="1:2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Table1[[#This Row],[pledged]]/Table1[[#This Row],[goal]]</f>
        <v>0.42859916782246882</v>
      </c>
      <c r="P634" s="6">
        <f>IFERROR(Table1[[#This Row],[pledged]]/Table1[[#This Row],[backers_count]],"N/A")</f>
        <v>111.15827338129496</v>
      </c>
      <c r="Q634">
        <f>SEARCH("/",Table1[[#This Row],[category &amp; sub-category]])-1</f>
        <v>7</v>
      </c>
      <c r="R634" t="str">
        <f>LEFT(Table1[[#This Row],[category &amp; sub-category]],Table1[[#This Row],[1st set of text formula]])</f>
        <v>theater</v>
      </c>
      <c r="S634" t="str">
        <f>RIGHT(Table1[[#This Row],[category &amp; sub-category]],LEN(Table1[[#This Row],[category &amp; sub-category]])-SEARCH("/",Table1[[#This Row],[category &amp; sub-category]]))</f>
        <v>plays</v>
      </c>
      <c r="T634" s="10">
        <f>(((Table1[[#This Row],[launched_at]]/60)/60)/24)+DATE(1970,1,1)</f>
        <v>41945.208333333336</v>
      </c>
      <c r="U634" s="10">
        <f>(((Table1[[#This Row],[deadline]]/60)/60)/24)+DATE(1970,1,1)</f>
        <v>41963.25</v>
      </c>
    </row>
    <row r="635" spans="1:2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Table1[[#This Row],[pledged]]/Table1[[#This Row],[goal]]</f>
        <v>0.83119402985074631</v>
      </c>
      <c r="P635" s="6">
        <f>IFERROR(Table1[[#This Row],[pledged]]/Table1[[#This Row],[backers_count]],"N/A")</f>
        <v>53.038095238095238</v>
      </c>
      <c r="Q635">
        <f>SEARCH("/",Table1[[#This Row],[category &amp; sub-category]])-1</f>
        <v>12</v>
      </c>
      <c r="R635" t="str">
        <f>LEFT(Table1[[#This Row],[category &amp; sub-category]],Table1[[#This Row],[1st set of text formula]])</f>
        <v>film &amp; video</v>
      </c>
      <c r="S635" t="str">
        <f>RIGHT(Table1[[#This Row],[category &amp; sub-category]],LEN(Table1[[#This Row],[category &amp; sub-category]])-SEARCH("/",Table1[[#This Row],[category &amp; sub-category]]))</f>
        <v>animation</v>
      </c>
      <c r="T635" s="10">
        <f>(((Table1[[#This Row],[launched_at]]/60)/60)/24)+DATE(1970,1,1)</f>
        <v>42315.25</v>
      </c>
      <c r="U635" s="10">
        <f>(((Table1[[#This Row],[deadline]]/60)/60)/24)+DATE(1970,1,1)</f>
        <v>42319.25</v>
      </c>
    </row>
    <row r="636" spans="1:2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Table1[[#This Row],[pledged]]/Table1[[#This Row],[goal]]</f>
        <v>0.78531302876480547</v>
      </c>
      <c r="P636" s="6">
        <f>IFERROR(Table1[[#This Row],[pledged]]/Table1[[#This Row],[backers_count]],"N/A")</f>
        <v>55.985524728588658</v>
      </c>
      <c r="Q636">
        <f>SEARCH("/",Table1[[#This Row],[category &amp; sub-category]])-1</f>
        <v>12</v>
      </c>
      <c r="R636" t="str">
        <f>LEFT(Table1[[#This Row],[category &amp; sub-category]],Table1[[#This Row],[1st set of text formula]])</f>
        <v>film &amp; video</v>
      </c>
      <c r="S636" t="str">
        <f>RIGHT(Table1[[#This Row],[category &amp; sub-category]],LEN(Table1[[#This Row],[category &amp; sub-category]])-SEARCH("/",Table1[[#This Row],[category &amp; sub-category]]))</f>
        <v>television</v>
      </c>
      <c r="T636" s="10">
        <f>(((Table1[[#This Row],[launched_at]]/60)/60)/24)+DATE(1970,1,1)</f>
        <v>42819.208333333328</v>
      </c>
      <c r="U636" s="10">
        <f>(((Table1[[#This Row],[deadline]]/60)/60)/24)+DATE(1970,1,1)</f>
        <v>42833.208333333328</v>
      </c>
    </row>
    <row r="637" spans="1:2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Table1[[#This Row],[pledged]]/Table1[[#This Row],[goal]]</f>
        <v>1.1409352517985611</v>
      </c>
      <c r="P637" s="6">
        <f>IFERROR(Table1[[#This Row],[pledged]]/Table1[[#This Row],[backers_count]],"N/A")</f>
        <v>69.986760812003524</v>
      </c>
      <c r="Q637">
        <f>SEARCH("/",Table1[[#This Row],[category &amp; sub-category]])-1</f>
        <v>12</v>
      </c>
      <c r="R637" t="str">
        <f>LEFT(Table1[[#This Row],[category &amp; sub-category]],Table1[[#This Row],[1st set of text formula]])</f>
        <v>film &amp; video</v>
      </c>
      <c r="S637" t="str">
        <f>RIGHT(Table1[[#This Row],[category &amp; sub-category]],LEN(Table1[[#This Row],[category &amp; sub-category]])-SEARCH("/",Table1[[#This Row],[category &amp; sub-category]]))</f>
        <v>television</v>
      </c>
      <c r="T637" s="10">
        <f>(((Table1[[#This Row],[launched_at]]/60)/60)/24)+DATE(1970,1,1)</f>
        <v>41314.25</v>
      </c>
      <c r="U637" s="10">
        <f>(((Table1[[#This Row],[deadline]]/60)/60)/24)+DATE(1970,1,1)</f>
        <v>41346.208333333336</v>
      </c>
    </row>
    <row r="638" spans="1:2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Table1[[#This Row],[pledged]]/Table1[[#This Row],[goal]]</f>
        <v>0.64537683358624176</v>
      </c>
      <c r="P638" s="6">
        <f>IFERROR(Table1[[#This Row],[pledged]]/Table1[[#This Row],[backers_count]],"N/A")</f>
        <v>48.998079877112133</v>
      </c>
      <c r="Q638">
        <f>SEARCH("/",Table1[[#This Row],[category &amp; sub-category]])-1</f>
        <v>12</v>
      </c>
      <c r="R638" t="str">
        <f>LEFT(Table1[[#This Row],[category &amp; sub-category]],Table1[[#This Row],[1st set of text formula]])</f>
        <v>film &amp; video</v>
      </c>
      <c r="S638" t="str">
        <f>RIGHT(Table1[[#This Row],[category &amp; sub-category]],LEN(Table1[[#This Row],[category &amp; sub-category]])-SEARCH("/",Table1[[#This Row],[category &amp; sub-category]]))</f>
        <v>animation</v>
      </c>
      <c r="T638" s="10">
        <f>(((Table1[[#This Row],[launched_at]]/60)/60)/24)+DATE(1970,1,1)</f>
        <v>40926.25</v>
      </c>
      <c r="U638" s="10">
        <f>(((Table1[[#This Row],[deadline]]/60)/60)/24)+DATE(1970,1,1)</f>
        <v>40971.25</v>
      </c>
    </row>
    <row r="639" spans="1:2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Table1[[#This Row],[pledged]]/Table1[[#This Row],[goal]]</f>
        <v>0.79411764705882348</v>
      </c>
      <c r="P639" s="6">
        <f>IFERROR(Table1[[#This Row],[pledged]]/Table1[[#This Row],[backers_count]],"N/A")</f>
        <v>103.84615384615384</v>
      </c>
      <c r="Q639">
        <f>SEARCH("/",Table1[[#This Row],[category &amp; sub-category]])-1</f>
        <v>7</v>
      </c>
      <c r="R639" t="str">
        <f>LEFT(Table1[[#This Row],[category &amp; sub-category]],Table1[[#This Row],[1st set of text formula]])</f>
        <v>theater</v>
      </c>
      <c r="S639" t="str">
        <f>RIGHT(Table1[[#This Row],[category &amp; sub-category]],LEN(Table1[[#This Row],[category &amp; sub-category]])-SEARCH("/",Table1[[#This Row],[category &amp; sub-category]]))</f>
        <v>plays</v>
      </c>
      <c r="T639" s="10">
        <f>(((Table1[[#This Row],[launched_at]]/60)/60)/24)+DATE(1970,1,1)</f>
        <v>42688.25</v>
      </c>
      <c r="U639" s="10">
        <f>(((Table1[[#This Row],[deadline]]/60)/60)/24)+DATE(1970,1,1)</f>
        <v>42696.25</v>
      </c>
    </row>
    <row r="640" spans="1:2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Table1[[#This Row],[pledged]]/Table1[[#This Row],[goal]]</f>
        <v>0.11419117647058824</v>
      </c>
      <c r="P640" s="6">
        <f>IFERROR(Table1[[#This Row],[pledged]]/Table1[[#This Row],[backers_count]],"N/A")</f>
        <v>99.127659574468083</v>
      </c>
      <c r="Q640">
        <f>SEARCH("/",Table1[[#This Row],[category &amp; sub-category]])-1</f>
        <v>7</v>
      </c>
      <c r="R640" t="str">
        <f>LEFT(Table1[[#This Row],[category &amp; sub-category]],Table1[[#This Row],[1st set of text formula]])</f>
        <v>theater</v>
      </c>
      <c r="S640" t="str">
        <f>RIGHT(Table1[[#This Row],[category &amp; sub-category]],LEN(Table1[[#This Row],[category &amp; sub-category]])-SEARCH("/",Table1[[#This Row],[category &amp; sub-category]]))</f>
        <v>plays</v>
      </c>
      <c r="T640" s="10">
        <f>(((Table1[[#This Row],[launched_at]]/60)/60)/24)+DATE(1970,1,1)</f>
        <v>40386.208333333336</v>
      </c>
      <c r="U640" s="10">
        <f>(((Table1[[#This Row],[deadline]]/60)/60)/24)+DATE(1970,1,1)</f>
        <v>40398.208333333336</v>
      </c>
    </row>
    <row r="641" spans="1:2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Table1[[#This Row],[pledged]]/Table1[[#This Row],[goal]]</f>
        <v>0.56186046511627907</v>
      </c>
      <c r="P641" s="6">
        <f>IFERROR(Table1[[#This Row],[pledged]]/Table1[[#This Row],[backers_count]],"N/A")</f>
        <v>107.37777777777778</v>
      </c>
      <c r="Q641">
        <f>SEARCH("/",Table1[[#This Row],[category &amp; sub-category]])-1</f>
        <v>12</v>
      </c>
      <c r="R641" t="str">
        <f>LEFT(Table1[[#This Row],[category &amp; sub-category]],Table1[[#This Row],[1st set of text formula]])</f>
        <v>film &amp; video</v>
      </c>
      <c r="S641" t="str">
        <f>RIGHT(Table1[[#This Row],[category &amp; sub-category]],LEN(Table1[[#This Row],[category &amp; sub-category]])-SEARCH("/",Table1[[#This Row],[category &amp; sub-category]]))</f>
        <v>drama</v>
      </c>
      <c r="T641" s="10">
        <f>(((Table1[[#This Row],[launched_at]]/60)/60)/24)+DATE(1970,1,1)</f>
        <v>43309.208333333328</v>
      </c>
      <c r="U641" s="10">
        <f>(((Table1[[#This Row],[deadline]]/60)/60)/24)+DATE(1970,1,1)</f>
        <v>43309.208333333328</v>
      </c>
    </row>
    <row r="642" spans="1:2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Table1[[#This Row],[pledged]]/Table1[[#This Row],[goal]]</f>
        <v>0.16501669449081802</v>
      </c>
      <c r="P642" s="6">
        <f>IFERROR(Table1[[#This Row],[pledged]]/Table1[[#This Row],[backers_count]],"N/A")</f>
        <v>76.922178988326849</v>
      </c>
      <c r="Q642">
        <f>SEARCH("/",Table1[[#This Row],[category &amp; sub-category]])-1</f>
        <v>7</v>
      </c>
      <c r="R642" t="str">
        <f>LEFT(Table1[[#This Row],[category &amp; sub-category]],Table1[[#This Row],[1st set of text formula]])</f>
        <v>theater</v>
      </c>
      <c r="S642" t="str">
        <f>RIGHT(Table1[[#This Row],[category &amp; sub-category]],LEN(Table1[[#This Row],[category &amp; sub-category]])-SEARCH("/",Table1[[#This Row],[category &amp; sub-category]]))</f>
        <v>plays</v>
      </c>
      <c r="T642" s="10">
        <f>(((Table1[[#This Row],[launched_at]]/60)/60)/24)+DATE(1970,1,1)</f>
        <v>42387.25</v>
      </c>
      <c r="U642" s="10">
        <f>(((Table1[[#This Row],[deadline]]/60)/60)/24)+DATE(1970,1,1)</f>
        <v>42390.25</v>
      </c>
    </row>
    <row r="643" spans="1:21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Table1[[#This Row],[pledged]]/Table1[[#This Row],[goal]]</f>
        <v>1.1996808510638297</v>
      </c>
      <c r="P643" s="6">
        <f>IFERROR(Table1[[#This Row],[pledged]]/Table1[[#This Row],[backers_count]],"N/A")</f>
        <v>58.128865979381445</v>
      </c>
      <c r="Q643">
        <f>SEARCH("/",Table1[[#This Row],[category &amp; sub-category]])-1</f>
        <v>7</v>
      </c>
      <c r="R643" t="str">
        <f>LEFT(Table1[[#This Row],[category &amp; sub-category]],Table1[[#This Row],[1st set of text formula]])</f>
        <v>theater</v>
      </c>
      <c r="S643" t="str">
        <f>RIGHT(Table1[[#This Row],[category &amp; sub-category]],LEN(Table1[[#This Row],[category &amp; sub-category]])-SEARCH("/",Table1[[#This Row],[category &amp; sub-category]]))</f>
        <v>plays</v>
      </c>
      <c r="T643" s="10">
        <f>(((Table1[[#This Row],[launched_at]]/60)/60)/24)+DATE(1970,1,1)</f>
        <v>42786.25</v>
      </c>
      <c r="U643" s="10">
        <f>(((Table1[[#This Row],[deadline]]/60)/60)/24)+DATE(1970,1,1)</f>
        <v>42814.208333333328</v>
      </c>
    </row>
    <row r="644" spans="1:2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Table1[[#This Row],[pledged]]/Table1[[#This Row],[goal]]</f>
        <v>1.4545652173913044</v>
      </c>
      <c r="P644" s="6">
        <f>IFERROR(Table1[[#This Row],[pledged]]/Table1[[#This Row],[backers_count]],"N/A")</f>
        <v>103.73643410852713</v>
      </c>
      <c r="Q644">
        <f>SEARCH("/",Table1[[#This Row],[category &amp; sub-category]])-1</f>
        <v>10</v>
      </c>
      <c r="R644" t="str">
        <f>LEFT(Table1[[#This Row],[category &amp; sub-category]],Table1[[#This Row],[1st set of text formula]])</f>
        <v>technology</v>
      </c>
      <c r="S644" t="str">
        <f>RIGHT(Table1[[#This Row],[category &amp; sub-category]],LEN(Table1[[#This Row],[category &amp; sub-category]])-SEARCH("/",Table1[[#This Row],[category &amp; sub-category]]))</f>
        <v>wearables</v>
      </c>
      <c r="T644" s="10">
        <f>(((Table1[[#This Row],[launched_at]]/60)/60)/24)+DATE(1970,1,1)</f>
        <v>43451.25</v>
      </c>
      <c r="U644" s="10">
        <f>(((Table1[[#This Row],[deadline]]/60)/60)/24)+DATE(1970,1,1)</f>
        <v>43460.25</v>
      </c>
    </row>
    <row r="645" spans="1:2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Table1[[#This Row],[pledged]]/Table1[[#This Row],[goal]]</f>
        <v>2.2138255033557046</v>
      </c>
      <c r="P645" s="6">
        <f>IFERROR(Table1[[#This Row],[pledged]]/Table1[[#This Row],[backers_count]],"N/A")</f>
        <v>87.962666666666664</v>
      </c>
      <c r="Q645">
        <f>SEARCH("/",Table1[[#This Row],[category &amp; sub-category]])-1</f>
        <v>7</v>
      </c>
      <c r="R645" t="str">
        <f>LEFT(Table1[[#This Row],[category &amp; sub-category]],Table1[[#This Row],[1st set of text formula]])</f>
        <v>theater</v>
      </c>
      <c r="S645" t="str">
        <f>RIGHT(Table1[[#This Row],[category &amp; sub-category]],LEN(Table1[[#This Row],[category &amp; sub-category]])-SEARCH("/",Table1[[#This Row],[category &amp; sub-category]]))</f>
        <v>plays</v>
      </c>
      <c r="T645" s="10">
        <f>(((Table1[[#This Row],[launched_at]]/60)/60)/24)+DATE(1970,1,1)</f>
        <v>42795.25</v>
      </c>
      <c r="U645" s="10">
        <f>(((Table1[[#This Row],[deadline]]/60)/60)/24)+DATE(1970,1,1)</f>
        <v>42813.208333333328</v>
      </c>
    </row>
    <row r="646" spans="1:2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Table1[[#This Row],[pledged]]/Table1[[#This Row],[goal]]</f>
        <v>0.48396694214876035</v>
      </c>
      <c r="P646" s="6">
        <f>IFERROR(Table1[[#This Row],[pledged]]/Table1[[#This Row],[backers_count]],"N/A")</f>
        <v>28</v>
      </c>
      <c r="Q646">
        <f>SEARCH("/",Table1[[#This Row],[category &amp; sub-category]])-1</f>
        <v>7</v>
      </c>
      <c r="R646" t="str">
        <f>LEFT(Table1[[#This Row],[category &amp; sub-category]],Table1[[#This Row],[1st set of text formula]])</f>
        <v>theater</v>
      </c>
      <c r="S646" t="str">
        <f>RIGHT(Table1[[#This Row],[category &amp; sub-category]],LEN(Table1[[#This Row],[category &amp; sub-category]])-SEARCH("/",Table1[[#This Row],[category &amp; sub-category]]))</f>
        <v>plays</v>
      </c>
      <c r="T646" s="10">
        <f>(((Table1[[#This Row],[launched_at]]/60)/60)/24)+DATE(1970,1,1)</f>
        <v>43452.25</v>
      </c>
      <c r="U646" s="10">
        <f>(((Table1[[#This Row],[deadline]]/60)/60)/24)+DATE(1970,1,1)</f>
        <v>43468.25</v>
      </c>
    </row>
    <row r="647" spans="1:2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Table1[[#This Row],[pledged]]/Table1[[#This Row],[goal]]</f>
        <v>0.92911504424778757</v>
      </c>
      <c r="P647" s="6">
        <f>IFERROR(Table1[[#This Row],[pledged]]/Table1[[#This Row],[backers_count]],"N/A")</f>
        <v>37.999361294443261</v>
      </c>
      <c r="Q647">
        <f>SEARCH("/",Table1[[#This Row],[category &amp; sub-category]])-1</f>
        <v>5</v>
      </c>
      <c r="R647" t="str">
        <f>LEFT(Table1[[#This Row],[category &amp; sub-category]],Table1[[#This Row],[1st set of text formula]])</f>
        <v>music</v>
      </c>
      <c r="S647" t="str">
        <f>RIGHT(Table1[[#This Row],[category &amp; sub-category]],LEN(Table1[[#This Row],[category &amp; sub-category]])-SEARCH("/",Table1[[#This Row],[category &amp; sub-category]]))</f>
        <v>rock</v>
      </c>
      <c r="T647" s="10">
        <f>(((Table1[[#This Row],[launched_at]]/60)/60)/24)+DATE(1970,1,1)</f>
        <v>43369.208333333328</v>
      </c>
      <c r="U647" s="10">
        <f>(((Table1[[#This Row],[deadline]]/60)/60)/24)+DATE(1970,1,1)</f>
        <v>43390.208333333328</v>
      </c>
    </row>
    <row r="648" spans="1:2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Table1[[#This Row],[pledged]]/Table1[[#This Row],[goal]]</f>
        <v>0.88599797365754818</v>
      </c>
      <c r="P648" s="6">
        <f>IFERROR(Table1[[#This Row],[pledged]]/Table1[[#This Row],[backers_count]],"N/A")</f>
        <v>29.999313893653515</v>
      </c>
      <c r="Q648">
        <f>SEARCH("/",Table1[[#This Row],[category &amp; sub-category]])-1</f>
        <v>5</v>
      </c>
      <c r="R648" t="str">
        <f>LEFT(Table1[[#This Row],[category &amp; sub-category]],Table1[[#This Row],[1st set of text formula]])</f>
        <v>games</v>
      </c>
      <c r="S648" t="str">
        <f>RIGHT(Table1[[#This Row],[category &amp; sub-category]],LEN(Table1[[#This Row],[category &amp; sub-category]])-SEARCH("/",Table1[[#This Row],[category &amp; sub-category]]))</f>
        <v>video games</v>
      </c>
      <c r="T648" s="10">
        <f>(((Table1[[#This Row],[launched_at]]/60)/60)/24)+DATE(1970,1,1)</f>
        <v>41346.208333333336</v>
      </c>
      <c r="U648" s="10">
        <f>(((Table1[[#This Row],[deadline]]/60)/60)/24)+DATE(1970,1,1)</f>
        <v>41357.208333333336</v>
      </c>
    </row>
    <row r="649" spans="1:2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Table1[[#This Row],[pledged]]/Table1[[#This Row],[goal]]</f>
        <v>0.41399999999999998</v>
      </c>
      <c r="P649" s="6">
        <f>IFERROR(Table1[[#This Row],[pledged]]/Table1[[#This Row],[backers_count]],"N/A")</f>
        <v>103.5</v>
      </c>
      <c r="Q649">
        <f>SEARCH("/",Table1[[#This Row],[category &amp; sub-category]])-1</f>
        <v>10</v>
      </c>
      <c r="R649" t="str">
        <f>LEFT(Table1[[#This Row],[category &amp; sub-category]],Table1[[#This Row],[1st set of text formula]])</f>
        <v>publishing</v>
      </c>
      <c r="S649" t="str">
        <f>RIGHT(Table1[[#This Row],[category &amp; sub-category]],LEN(Table1[[#This Row],[category &amp; sub-category]])-SEARCH("/",Table1[[#This Row],[category &amp; sub-category]]))</f>
        <v>translations</v>
      </c>
      <c r="T649" s="10">
        <f>(((Table1[[#This Row],[launched_at]]/60)/60)/24)+DATE(1970,1,1)</f>
        <v>43199.208333333328</v>
      </c>
      <c r="U649" s="10">
        <f>(((Table1[[#This Row],[deadline]]/60)/60)/24)+DATE(1970,1,1)</f>
        <v>43223.208333333328</v>
      </c>
    </row>
    <row r="650" spans="1:2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Table1[[#This Row],[pledged]]/Table1[[#This Row],[goal]]</f>
        <v>0.63056795131845844</v>
      </c>
      <c r="P650" s="6">
        <f>IFERROR(Table1[[#This Row],[pledged]]/Table1[[#This Row],[backers_count]],"N/A")</f>
        <v>85.994467496542185</v>
      </c>
      <c r="Q650">
        <f>SEARCH("/",Table1[[#This Row],[category &amp; sub-category]])-1</f>
        <v>4</v>
      </c>
      <c r="R650" t="str">
        <f>LEFT(Table1[[#This Row],[category &amp; sub-category]],Table1[[#This Row],[1st set of text formula]])</f>
        <v>food</v>
      </c>
      <c r="S650" t="str">
        <f>RIGHT(Table1[[#This Row],[category &amp; sub-category]],LEN(Table1[[#This Row],[category &amp; sub-category]])-SEARCH("/",Table1[[#This Row],[category &amp; sub-category]]))</f>
        <v>food trucks</v>
      </c>
      <c r="T650" s="10">
        <f>(((Table1[[#This Row],[launched_at]]/60)/60)/24)+DATE(1970,1,1)</f>
        <v>42922.208333333328</v>
      </c>
      <c r="U650" s="10">
        <f>(((Table1[[#This Row],[deadline]]/60)/60)/24)+DATE(1970,1,1)</f>
        <v>42940.208333333328</v>
      </c>
    </row>
    <row r="651" spans="1:2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Table1[[#This Row],[pledged]]/Table1[[#This Row],[goal]]</f>
        <v>0.48482333607230893</v>
      </c>
      <c r="P651" s="6">
        <f>IFERROR(Table1[[#This Row],[pledged]]/Table1[[#This Row],[backers_count]],"N/A")</f>
        <v>98.011627906976742</v>
      </c>
      <c r="Q651">
        <f>SEARCH("/",Table1[[#This Row],[category &amp; sub-category]])-1</f>
        <v>7</v>
      </c>
      <c r="R651" t="str">
        <f>LEFT(Table1[[#This Row],[category &amp; sub-category]],Table1[[#This Row],[1st set of text formula]])</f>
        <v>theater</v>
      </c>
      <c r="S651" t="str">
        <f>RIGHT(Table1[[#This Row],[category &amp; sub-category]],LEN(Table1[[#This Row],[category &amp; sub-category]])-SEARCH("/",Table1[[#This Row],[category &amp; sub-category]]))</f>
        <v>plays</v>
      </c>
      <c r="T651" s="10">
        <f>(((Table1[[#This Row],[launched_at]]/60)/60)/24)+DATE(1970,1,1)</f>
        <v>40471.208333333336</v>
      </c>
      <c r="U651" s="10">
        <f>(((Table1[[#This Row],[deadline]]/60)/60)/24)+DATE(1970,1,1)</f>
        <v>40482.208333333336</v>
      </c>
    </row>
    <row r="652" spans="1:2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Table1[[#This Row],[pledged]]/Table1[[#This Row],[goal]]</f>
        <v>0.02</v>
      </c>
      <c r="P652" s="6">
        <f>IFERROR(Table1[[#This Row],[pledged]]/Table1[[#This Row],[backers_count]],"N/A")</f>
        <v>2</v>
      </c>
      <c r="Q652">
        <f>SEARCH("/",Table1[[#This Row],[category &amp; sub-category]])-1</f>
        <v>5</v>
      </c>
      <c r="R652" t="str">
        <f>LEFT(Table1[[#This Row],[category &amp; sub-category]],Table1[[#This Row],[1st set of text formula]])</f>
        <v>music</v>
      </c>
      <c r="S652" t="str">
        <f>RIGHT(Table1[[#This Row],[category &amp; sub-category]],LEN(Table1[[#This Row],[category &amp; sub-category]])-SEARCH("/",Table1[[#This Row],[category &amp; sub-category]]))</f>
        <v>jazz</v>
      </c>
      <c r="T652" s="10">
        <f>(((Table1[[#This Row],[launched_at]]/60)/60)/24)+DATE(1970,1,1)</f>
        <v>41828.208333333336</v>
      </c>
      <c r="U652" s="10">
        <f>(((Table1[[#This Row],[deadline]]/60)/60)/24)+DATE(1970,1,1)</f>
        <v>41855.208333333336</v>
      </c>
    </row>
    <row r="653" spans="1:2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Table1[[#This Row],[pledged]]/Table1[[#This Row],[goal]]</f>
        <v>0.88479410269445857</v>
      </c>
      <c r="P653" s="6">
        <f>IFERROR(Table1[[#This Row],[pledged]]/Table1[[#This Row],[backers_count]],"N/A")</f>
        <v>44.994570837642193</v>
      </c>
      <c r="Q653">
        <f>SEARCH("/",Table1[[#This Row],[category &amp; sub-category]])-1</f>
        <v>12</v>
      </c>
      <c r="R653" t="str">
        <f>LEFT(Table1[[#This Row],[category &amp; sub-category]],Table1[[#This Row],[1st set of text formula]])</f>
        <v>film &amp; video</v>
      </c>
      <c r="S653" t="str">
        <f>RIGHT(Table1[[#This Row],[category &amp; sub-category]],LEN(Table1[[#This Row],[category &amp; sub-category]])-SEARCH("/",Table1[[#This Row],[category &amp; sub-category]]))</f>
        <v>shorts</v>
      </c>
      <c r="T653" s="10">
        <f>(((Table1[[#This Row],[launched_at]]/60)/60)/24)+DATE(1970,1,1)</f>
        <v>41692.25</v>
      </c>
      <c r="U653" s="10">
        <f>(((Table1[[#This Row],[deadline]]/60)/60)/24)+DATE(1970,1,1)</f>
        <v>41707.25</v>
      </c>
    </row>
    <row r="654" spans="1:2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Table1[[#This Row],[pledged]]/Table1[[#This Row],[goal]]</f>
        <v>1.2684</v>
      </c>
      <c r="P654" s="6">
        <f>IFERROR(Table1[[#This Row],[pledged]]/Table1[[#This Row],[backers_count]],"N/A")</f>
        <v>31.012224938875306</v>
      </c>
      <c r="Q654">
        <f>SEARCH("/",Table1[[#This Row],[category &amp; sub-category]])-1</f>
        <v>10</v>
      </c>
      <c r="R654" t="str">
        <f>LEFT(Table1[[#This Row],[category &amp; sub-category]],Table1[[#This Row],[1st set of text formula]])</f>
        <v>technology</v>
      </c>
      <c r="S654" t="str">
        <f>RIGHT(Table1[[#This Row],[category &amp; sub-category]],LEN(Table1[[#This Row],[category &amp; sub-category]])-SEARCH("/",Table1[[#This Row],[category &amp; sub-category]]))</f>
        <v>web</v>
      </c>
      <c r="T654" s="10">
        <f>(((Table1[[#This Row],[launched_at]]/60)/60)/24)+DATE(1970,1,1)</f>
        <v>42587.208333333328</v>
      </c>
      <c r="U654" s="10">
        <f>(((Table1[[#This Row],[deadline]]/60)/60)/24)+DATE(1970,1,1)</f>
        <v>42630.208333333328</v>
      </c>
    </row>
    <row r="655" spans="1:2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Table1[[#This Row],[pledged]]/Table1[[#This Row],[goal]]</f>
        <v>23.388333333333332</v>
      </c>
      <c r="P655" s="6">
        <f>IFERROR(Table1[[#This Row],[pledged]]/Table1[[#This Row],[backers_count]],"N/A")</f>
        <v>59.970085470085472</v>
      </c>
      <c r="Q655">
        <f>SEARCH("/",Table1[[#This Row],[category &amp; sub-category]])-1</f>
        <v>10</v>
      </c>
      <c r="R655" t="str">
        <f>LEFT(Table1[[#This Row],[category &amp; sub-category]],Table1[[#This Row],[1st set of text formula]])</f>
        <v>technology</v>
      </c>
      <c r="S655" t="str">
        <f>RIGHT(Table1[[#This Row],[category &amp; sub-category]],LEN(Table1[[#This Row],[category &amp; sub-category]])-SEARCH("/",Table1[[#This Row],[category &amp; sub-category]]))</f>
        <v>web</v>
      </c>
      <c r="T655" s="10">
        <f>(((Table1[[#This Row],[launched_at]]/60)/60)/24)+DATE(1970,1,1)</f>
        <v>42468.208333333328</v>
      </c>
      <c r="U655" s="10">
        <f>(((Table1[[#This Row],[deadline]]/60)/60)/24)+DATE(1970,1,1)</f>
        <v>42470.208333333328</v>
      </c>
    </row>
    <row r="656" spans="1:2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Table1[[#This Row],[pledged]]/Table1[[#This Row],[goal]]</f>
        <v>5.0838857142857146</v>
      </c>
      <c r="P656" s="6">
        <f>IFERROR(Table1[[#This Row],[pledged]]/Table1[[#This Row],[backers_count]],"N/A")</f>
        <v>58.9973474801061</v>
      </c>
      <c r="Q656">
        <f>SEARCH("/",Table1[[#This Row],[category &amp; sub-category]])-1</f>
        <v>5</v>
      </c>
      <c r="R656" t="str">
        <f>LEFT(Table1[[#This Row],[category &amp; sub-category]],Table1[[#This Row],[1st set of text formula]])</f>
        <v>music</v>
      </c>
      <c r="S656" t="str">
        <f>RIGHT(Table1[[#This Row],[category &amp; sub-category]],LEN(Table1[[#This Row],[category &amp; sub-category]])-SEARCH("/",Table1[[#This Row],[category &amp; sub-category]]))</f>
        <v>metal</v>
      </c>
      <c r="T656" s="10">
        <f>(((Table1[[#This Row],[launched_at]]/60)/60)/24)+DATE(1970,1,1)</f>
        <v>42240.208333333328</v>
      </c>
      <c r="U656" s="10">
        <f>(((Table1[[#This Row],[deadline]]/60)/60)/24)+DATE(1970,1,1)</f>
        <v>42245.208333333328</v>
      </c>
    </row>
    <row r="657" spans="1:2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Table1[[#This Row],[pledged]]/Table1[[#This Row],[goal]]</f>
        <v>1.9147826086956521</v>
      </c>
      <c r="P657" s="6">
        <f>IFERROR(Table1[[#This Row],[pledged]]/Table1[[#This Row],[backers_count]],"N/A")</f>
        <v>50.045454545454547</v>
      </c>
      <c r="Q657">
        <f>SEARCH("/",Table1[[#This Row],[category &amp; sub-category]])-1</f>
        <v>11</v>
      </c>
      <c r="R657" t="str">
        <f>LEFT(Table1[[#This Row],[category &amp; sub-category]],Table1[[#This Row],[1st set of text formula]])</f>
        <v>photography</v>
      </c>
      <c r="S657" t="str">
        <f>RIGHT(Table1[[#This Row],[category &amp; sub-category]],LEN(Table1[[#This Row],[category &amp; sub-category]])-SEARCH("/",Table1[[#This Row],[category &amp; sub-category]]))</f>
        <v>photography books</v>
      </c>
      <c r="T657" s="10">
        <f>(((Table1[[#This Row],[launched_at]]/60)/60)/24)+DATE(1970,1,1)</f>
        <v>42796.25</v>
      </c>
      <c r="U657" s="10">
        <f>(((Table1[[#This Row],[deadline]]/60)/60)/24)+DATE(1970,1,1)</f>
        <v>42809.208333333328</v>
      </c>
    </row>
    <row r="658" spans="1:21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Table1[[#This Row],[pledged]]/Table1[[#This Row],[goal]]</f>
        <v>0.42127533783783783</v>
      </c>
      <c r="P658" s="6">
        <f>IFERROR(Table1[[#This Row],[pledged]]/Table1[[#This Row],[backers_count]],"N/A")</f>
        <v>98.966269841269835</v>
      </c>
      <c r="Q658">
        <f>SEARCH("/",Table1[[#This Row],[category &amp; sub-category]])-1</f>
        <v>4</v>
      </c>
      <c r="R658" t="str">
        <f>LEFT(Table1[[#This Row],[category &amp; sub-category]],Table1[[#This Row],[1st set of text formula]])</f>
        <v>food</v>
      </c>
      <c r="S658" t="str">
        <f>RIGHT(Table1[[#This Row],[category &amp; sub-category]],LEN(Table1[[#This Row],[category &amp; sub-category]])-SEARCH("/",Table1[[#This Row],[category &amp; sub-category]]))</f>
        <v>food trucks</v>
      </c>
      <c r="T658" s="10">
        <f>(((Table1[[#This Row],[launched_at]]/60)/60)/24)+DATE(1970,1,1)</f>
        <v>43097.25</v>
      </c>
      <c r="U658" s="10">
        <f>(((Table1[[#This Row],[deadline]]/60)/60)/24)+DATE(1970,1,1)</f>
        <v>43102.25</v>
      </c>
    </row>
    <row r="659" spans="1:2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Table1[[#This Row],[pledged]]/Table1[[#This Row],[goal]]</f>
        <v>8.2400000000000001E-2</v>
      </c>
      <c r="P659" s="6">
        <f>IFERROR(Table1[[#This Row],[pledged]]/Table1[[#This Row],[backers_count]],"N/A")</f>
        <v>58.857142857142854</v>
      </c>
      <c r="Q659">
        <f>SEARCH("/",Table1[[#This Row],[category &amp; sub-category]])-1</f>
        <v>12</v>
      </c>
      <c r="R659" t="str">
        <f>LEFT(Table1[[#This Row],[category &amp; sub-category]],Table1[[#This Row],[1st set of text formula]])</f>
        <v>film &amp; video</v>
      </c>
      <c r="S659" t="str">
        <f>RIGHT(Table1[[#This Row],[category &amp; sub-category]],LEN(Table1[[#This Row],[category &amp; sub-category]])-SEARCH("/",Table1[[#This Row],[category &amp; sub-category]]))</f>
        <v>science fiction</v>
      </c>
      <c r="T659" s="10">
        <f>(((Table1[[#This Row],[launched_at]]/60)/60)/24)+DATE(1970,1,1)</f>
        <v>43096.25</v>
      </c>
      <c r="U659" s="10">
        <f>(((Table1[[#This Row],[deadline]]/60)/60)/24)+DATE(1970,1,1)</f>
        <v>43112.25</v>
      </c>
    </row>
    <row r="660" spans="1:2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Table1[[#This Row],[pledged]]/Table1[[#This Row],[goal]]</f>
        <v>0.60064638783269964</v>
      </c>
      <c r="P660" s="6">
        <f>IFERROR(Table1[[#This Row],[pledged]]/Table1[[#This Row],[backers_count]],"N/A")</f>
        <v>81.010256410256417</v>
      </c>
      <c r="Q660">
        <f>SEARCH("/",Table1[[#This Row],[category &amp; sub-category]])-1</f>
        <v>5</v>
      </c>
      <c r="R660" t="str">
        <f>LEFT(Table1[[#This Row],[category &amp; sub-category]],Table1[[#This Row],[1st set of text formula]])</f>
        <v>music</v>
      </c>
      <c r="S660" t="str">
        <f>RIGHT(Table1[[#This Row],[category &amp; sub-category]],LEN(Table1[[#This Row],[category &amp; sub-category]])-SEARCH("/",Table1[[#This Row],[category &amp; sub-category]]))</f>
        <v>rock</v>
      </c>
      <c r="T660" s="10">
        <f>(((Table1[[#This Row],[launched_at]]/60)/60)/24)+DATE(1970,1,1)</f>
        <v>42246.208333333328</v>
      </c>
      <c r="U660" s="10">
        <f>(((Table1[[#This Row],[deadline]]/60)/60)/24)+DATE(1970,1,1)</f>
        <v>42269.208333333328</v>
      </c>
    </row>
    <row r="661" spans="1:2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Table1[[#This Row],[pledged]]/Table1[[#This Row],[goal]]</f>
        <v>0.47232808616404309</v>
      </c>
      <c r="P661" s="6">
        <f>IFERROR(Table1[[#This Row],[pledged]]/Table1[[#This Row],[backers_count]],"N/A")</f>
        <v>76.013333333333335</v>
      </c>
      <c r="Q661">
        <f>SEARCH("/",Table1[[#This Row],[category &amp; sub-category]])-1</f>
        <v>12</v>
      </c>
      <c r="R661" t="str">
        <f>LEFT(Table1[[#This Row],[category &amp; sub-category]],Table1[[#This Row],[1st set of text formula]])</f>
        <v>film &amp; video</v>
      </c>
      <c r="S661" t="str">
        <f>RIGHT(Table1[[#This Row],[category &amp; sub-category]],LEN(Table1[[#This Row],[category &amp; sub-category]])-SEARCH("/",Table1[[#This Row],[category &amp; sub-category]]))</f>
        <v>documentary</v>
      </c>
      <c r="T661" s="10">
        <f>(((Table1[[#This Row],[launched_at]]/60)/60)/24)+DATE(1970,1,1)</f>
        <v>40570.25</v>
      </c>
      <c r="U661" s="10">
        <f>(((Table1[[#This Row],[deadline]]/60)/60)/24)+DATE(1970,1,1)</f>
        <v>40571.25</v>
      </c>
    </row>
    <row r="662" spans="1:2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Table1[[#This Row],[pledged]]/Table1[[#This Row],[goal]]</f>
        <v>0.81736263736263737</v>
      </c>
      <c r="P662" s="6">
        <f>IFERROR(Table1[[#This Row],[pledged]]/Table1[[#This Row],[backers_count]],"N/A")</f>
        <v>96.597402597402592</v>
      </c>
      <c r="Q662">
        <f>SEARCH("/",Table1[[#This Row],[category &amp; sub-category]])-1</f>
        <v>7</v>
      </c>
      <c r="R662" t="str">
        <f>LEFT(Table1[[#This Row],[category &amp; sub-category]],Table1[[#This Row],[1st set of text formula]])</f>
        <v>theater</v>
      </c>
      <c r="S662" t="str">
        <f>RIGHT(Table1[[#This Row],[category &amp; sub-category]],LEN(Table1[[#This Row],[category &amp; sub-category]])-SEARCH("/",Table1[[#This Row],[category &amp; sub-category]]))</f>
        <v>plays</v>
      </c>
      <c r="T662" s="10">
        <f>(((Table1[[#This Row],[launched_at]]/60)/60)/24)+DATE(1970,1,1)</f>
        <v>42237.208333333328</v>
      </c>
      <c r="U662" s="10">
        <f>(((Table1[[#This Row],[deadline]]/60)/60)/24)+DATE(1970,1,1)</f>
        <v>42246.208333333328</v>
      </c>
    </row>
    <row r="663" spans="1:2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Table1[[#This Row],[pledged]]/Table1[[#This Row],[goal]]</f>
        <v>0.54187265917603</v>
      </c>
      <c r="P663" s="6">
        <f>IFERROR(Table1[[#This Row],[pledged]]/Table1[[#This Row],[backers_count]],"N/A")</f>
        <v>76.957446808510639</v>
      </c>
      <c r="Q663">
        <f>SEARCH("/",Table1[[#This Row],[category &amp; sub-category]])-1</f>
        <v>5</v>
      </c>
      <c r="R663" t="str">
        <f>LEFT(Table1[[#This Row],[category &amp; sub-category]],Table1[[#This Row],[1st set of text formula]])</f>
        <v>music</v>
      </c>
      <c r="S663" t="str">
        <f>RIGHT(Table1[[#This Row],[category &amp; sub-category]],LEN(Table1[[#This Row],[category &amp; sub-category]])-SEARCH("/",Table1[[#This Row],[category &amp; sub-category]]))</f>
        <v>jazz</v>
      </c>
      <c r="T663" s="10">
        <f>(((Table1[[#This Row],[launched_at]]/60)/60)/24)+DATE(1970,1,1)</f>
        <v>40996.208333333336</v>
      </c>
      <c r="U663" s="10">
        <f>(((Table1[[#This Row],[deadline]]/60)/60)/24)+DATE(1970,1,1)</f>
        <v>41026.208333333336</v>
      </c>
    </row>
    <row r="664" spans="1:2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Table1[[#This Row],[pledged]]/Table1[[#This Row],[goal]]</f>
        <v>0.97868131868131869</v>
      </c>
      <c r="P664" s="6">
        <f>IFERROR(Table1[[#This Row],[pledged]]/Table1[[#This Row],[backers_count]],"N/A")</f>
        <v>67.984732824427482</v>
      </c>
      <c r="Q664">
        <f>SEARCH("/",Table1[[#This Row],[category &amp; sub-category]])-1</f>
        <v>7</v>
      </c>
      <c r="R664" t="str">
        <f>LEFT(Table1[[#This Row],[category &amp; sub-category]],Table1[[#This Row],[1st set of text formula]])</f>
        <v>theater</v>
      </c>
      <c r="S664" t="str">
        <f>RIGHT(Table1[[#This Row],[category &amp; sub-category]],LEN(Table1[[#This Row],[category &amp; sub-category]])-SEARCH("/",Table1[[#This Row],[category &amp; sub-category]]))</f>
        <v>plays</v>
      </c>
      <c r="T664" s="10">
        <f>(((Table1[[#This Row],[launched_at]]/60)/60)/24)+DATE(1970,1,1)</f>
        <v>43443.25</v>
      </c>
      <c r="U664" s="10">
        <f>(((Table1[[#This Row],[deadline]]/60)/60)/24)+DATE(1970,1,1)</f>
        <v>43447.25</v>
      </c>
    </row>
    <row r="665" spans="1:2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Table1[[#This Row],[pledged]]/Table1[[#This Row],[goal]]</f>
        <v>0.77239999999999998</v>
      </c>
      <c r="P665" s="6">
        <f>IFERROR(Table1[[#This Row],[pledged]]/Table1[[#This Row],[backers_count]],"N/A")</f>
        <v>88.781609195402297</v>
      </c>
      <c r="Q665">
        <f>SEARCH("/",Table1[[#This Row],[category &amp; sub-category]])-1</f>
        <v>7</v>
      </c>
      <c r="R665" t="str">
        <f>LEFT(Table1[[#This Row],[category &amp; sub-category]],Table1[[#This Row],[1st set of text formula]])</f>
        <v>theater</v>
      </c>
      <c r="S665" t="str">
        <f>RIGHT(Table1[[#This Row],[category &amp; sub-category]],LEN(Table1[[#This Row],[category &amp; sub-category]])-SEARCH("/",Table1[[#This Row],[category &amp; sub-category]]))</f>
        <v>plays</v>
      </c>
      <c r="T665" s="10">
        <f>(((Table1[[#This Row],[launched_at]]/60)/60)/24)+DATE(1970,1,1)</f>
        <v>40458.208333333336</v>
      </c>
      <c r="U665" s="10">
        <f>(((Table1[[#This Row],[deadline]]/60)/60)/24)+DATE(1970,1,1)</f>
        <v>40481.208333333336</v>
      </c>
    </row>
    <row r="666" spans="1:2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Table1[[#This Row],[pledged]]/Table1[[#This Row],[goal]]</f>
        <v>0.33464735516372796</v>
      </c>
      <c r="P666" s="6">
        <f>IFERROR(Table1[[#This Row],[pledged]]/Table1[[#This Row],[backers_count]],"N/A")</f>
        <v>24.99623706491063</v>
      </c>
      <c r="Q666">
        <f>SEARCH("/",Table1[[#This Row],[category &amp; sub-category]])-1</f>
        <v>5</v>
      </c>
      <c r="R666" t="str">
        <f>LEFT(Table1[[#This Row],[category &amp; sub-category]],Table1[[#This Row],[1st set of text formula]])</f>
        <v>music</v>
      </c>
      <c r="S666" t="str">
        <f>RIGHT(Table1[[#This Row],[category &amp; sub-category]],LEN(Table1[[#This Row],[category &amp; sub-category]])-SEARCH("/",Table1[[#This Row],[category &amp; sub-category]]))</f>
        <v>jazz</v>
      </c>
      <c r="T666" s="10">
        <f>(((Table1[[#This Row],[launched_at]]/60)/60)/24)+DATE(1970,1,1)</f>
        <v>40959.25</v>
      </c>
      <c r="U666" s="10">
        <f>(((Table1[[#This Row],[deadline]]/60)/60)/24)+DATE(1970,1,1)</f>
        <v>40969.25</v>
      </c>
    </row>
    <row r="667" spans="1:2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Table1[[#This Row],[pledged]]/Table1[[#This Row],[goal]]</f>
        <v>2.3958823529411766</v>
      </c>
      <c r="P667" s="6">
        <f>IFERROR(Table1[[#This Row],[pledged]]/Table1[[#This Row],[backers_count]],"N/A")</f>
        <v>44.922794117647058</v>
      </c>
      <c r="Q667">
        <f>SEARCH("/",Table1[[#This Row],[category &amp; sub-category]])-1</f>
        <v>12</v>
      </c>
      <c r="R667" t="str">
        <f>LEFT(Table1[[#This Row],[category &amp; sub-category]],Table1[[#This Row],[1st set of text formula]])</f>
        <v>film &amp; video</v>
      </c>
      <c r="S667" t="str">
        <f>RIGHT(Table1[[#This Row],[category &amp; sub-category]],LEN(Table1[[#This Row],[category &amp; sub-category]])-SEARCH("/",Table1[[#This Row],[category &amp; sub-category]]))</f>
        <v>documentary</v>
      </c>
      <c r="T667" s="10">
        <f>(((Table1[[#This Row],[launched_at]]/60)/60)/24)+DATE(1970,1,1)</f>
        <v>40733.208333333336</v>
      </c>
      <c r="U667" s="10">
        <f>(((Table1[[#This Row],[deadline]]/60)/60)/24)+DATE(1970,1,1)</f>
        <v>40747.208333333336</v>
      </c>
    </row>
    <row r="668" spans="1:2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Table1[[#This Row],[pledged]]/Table1[[#This Row],[goal]]</f>
        <v>0.64032258064516134</v>
      </c>
      <c r="P668" s="6">
        <f>IFERROR(Table1[[#This Row],[pledged]]/Table1[[#This Row],[backers_count]],"N/A")</f>
        <v>79.400000000000006</v>
      </c>
      <c r="Q668">
        <f>SEARCH("/",Table1[[#This Row],[category &amp; sub-category]])-1</f>
        <v>7</v>
      </c>
      <c r="R668" t="str">
        <f>LEFT(Table1[[#This Row],[category &amp; sub-category]],Table1[[#This Row],[1st set of text formula]])</f>
        <v>theater</v>
      </c>
      <c r="S668" t="str">
        <f>RIGHT(Table1[[#This Row],[category &amp; sub-category]],LEN(Table1[[#This Row],[category &amp; sub-category]])-SEARCH("/",Table1[[#This Row],[category &amp; sub-category]]))</f>
        <v>plays</v>
      </c>
      <c r="T668" s="10">
        <f>(((Table1[[#This Row],[launched_at]]/60)/60)/24)+DATE(1970,1,1)</f>
        <v>41516.208333333336</v>
      </c>
      <c r="U668" s="10">
        <f>(((Table1[[#This Row],[deadline]]/60)/60)/24)+DATE(1970,1,1)</f>
        <v>41522.208333333336</v>
      </c>
    </row>
    <row r="669" spans="1:21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Table1[[#This Row],[pledged]]/Table1[[#This Row],[goal]]</f>
        <v>1.7615942028985507</v>
      </c>
      <c r="P669" s="6">
        <f>IFERROR(Table1[[#This Row],[pledged]]/Table1[[#This Row],[backers_count]],"N/A")</f>
        <v>29.009546539379475</v>
      </c>
      <c r="Q669">
        <f>SEARCH("/",Table1[[#This Row],[category &amp; sub-category]])-1</f>
        <v>10</v>
      </c>
      <c r="R669" t="str">
        <f>LEFT(Table1[[#This Row],[category &amp; sub-category]],Table1[[#This Row],[1st set of text formula]])</f>
        <v>journalism</v>
      </c>
      <c r="S669" t="str">
        <f>RIGHT(Table1[[#This Row],[category &amp; sub-category]],LEN(Table1[[#This Row],[category &amp; sub-category]])-SEARCH("/",Table1[[#This Row],[category &amp; sub-category]]))</f>
        <v>audio</v>
      </c>
      <c r="T669" s="10">
        <f>(((Table1[[#This Row],[launched_at]]/60)/60)/24)+DATE(1970,1,1)</f>
        <v>41892.208333333336</v>
      </c>
      <c r="U669" s="10">
        <f>(((Table1[[#This Row],[deadline]]/60)/60)/24)+DATE(1970,1,1)</f>
        <v>41901.208333333336</v>
      </c>
    </row>
    <row r="670" spans="1:21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Table1[[#This Row],[pledged]]/Table1[[#This Row],[goal]]</f>
        <v>0.20338181818181819</v>
      </c>
      <c r="P670" s="6">
        <f>IFERROR(Table1[[#This Row],[pledged]]/Table1[[#This Row],[backers_count]],"N/A")</f>
        <v>73.59210526315789</v>
      </c>
      <c r="Q670">
        <f>SEARCH("/",Table1[[#This Row],[category &amp; sub-category]])-1</f>
        <v>7</v>
      </c>
      <c r="R670" t="str">
        <f>LEFT(Table1[[#This Row],[category &amp; sub-category]],Table1[[#This Row],[1st set of text formula]])</f>
        <v>theater</v>
      </c>
      <c r="S670" t="str">
        <f>RIGHT(Table1[[#This Row],[category &amp; sub-category]],LEN(Table1[[#This Row],[category &amp; sub-category]])-SEARCH("/",Table1[[#This Row],[category &amp; sub-category]]))</f>
        <v>plays</v>
      </c>
      <c r="T670" s="10">
        <f>(((Table1[[#This Row],[launched_at]]/60)/60)/24)+DATE(1970,1,1)</f>
        <v>41122.208333333336</v>
      </c>
      <c r="U670" s="10">
        <f>(((Table1[[#This Row],[deadline]]/60)/60)/24)+DATE(1970,1,1)</f>
        <v>41134.208333333336</v>
      </c>
    </row>
    <row r="671" spans="1:2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Table1[[#This Row],[pledged]]/Table1[[#This Row],[goal]]</f>
        <v>3.5864754098360656</v>
      </c>
      <c r="P671" s="6">
        <f>IFERROR(Table1[[#This Row],[pledged]]/Table1[[#This Row],[backers_count]],"N/A")</f>
        <v>107.97038864898211</v>
      </c>
      <c r="Q671">
        <f>SEARCH("/",Table1[[#This Row],[category &amp; sub-category]])-1</f>
        <v>7</v>
      </c>
      <c r="R671" t="str">
        <f>LEFT(Table1[[#This Row],[category &amp; sub-category]],Table1[[#This Row],[1st set of text formula]])</f>
        <v>theater</v>
      </c>
      <c r="S671" t="str">
        <f>RIGHT(Table1[[#This Row],[category &amp; sub-category]],LEN(Table1[[#This Row],[category &amp; sub-category]])-SEARCH("/",Table1[[#This Row],[category &amp; sub-category]]))</f>
        <v>plays</v>
      </c>
      <c r="T671" s="10">
        <f>(((Table1[[#This Row],[launched_at]]/60)/60)/24)+DATE(1970,1,1)</f>
        <v>42912.208333333328</v>
      </c>
      <c r="U671" s="10">
        <f>(((Table1[[#This Row],[deadline]]/60)/60)/24)+DATE(1970,1,1)</f>
        <v>42921.208333333328</v>
      </c>
    </row>
    <row r="672" spans="1:21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Table1[[#This Row],[pledged]]/Table1[[#This Row],[goal]]</f>
        <v>4.6885802469135802</v>
      </c>
      <c r="P672" s="6">
        <f>IFERROR(Table1[[#This Row],[pledged]]/Table1[[#This Row],[backers_count]],"N/A")</f>
        <v>68.987284287011803</v>
      </c>
      <c r="Q672">
        <f>SEARCH("/",Table1[[#This Row],[category &amp; sub-category]])-1</f>
        <v>5</v>
      </c>
      <c r="R672" t="str">
        <f>LEFT(Table1[[#This Row],[category &amp; sub-category]],Table1[[#This Row],[1st set of text formula]])</f>
        <v>music</v>
      </c>
      <c r="S672" t="str">
        <f>RIGHT(Table1[[#This Row],[category &amp; sub-category]],LEN(Table1[[#This Row],[category &amp; sub-category]])-SEARCH("/",Table1[[#This Row],[category &amp; sub-category]]))</f>
        <v>indie rock</v>
      </c>
      <c r="T672" s="10">
        <f>(((Table1[[#This Row],[launched_at]]/60)/60)/24)+DATE(1970,1,1)</f>
        <v>42425.25</v>
      </c>
      <c r="U672" s="10">
        <f>(((Table1[[#This Row],[deadline]]/60)/60)/24)+DATE(1970,1,1)</f>
        <v>42437.25</v>
      </c>
    </row>
    <row r="673" spans="1:21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Table1[[#This Row],[pledged]]/Table1[[#This Row],[goal]]</f>
        <v>1.220563524590164</v>
      </c>
      <c r="P673" s="6">
        <f>IFERROR(Table1[[#This Row],[pledged]]/Table1[[#This Row],[backers_count]],"N/A")</f>
        <v>111.02236719478098</v>
      </c>
      <c r="Q673">
        <f>SEARCH("/",Table1[[#This Row],[category &amp; sub-category]])-1</f>
        <v>7</v>
      </c>
      <c r="R673" t="str">
        <f>LEFT(Table1[[#This Row],[category &amp; sub-category]],Table1[[#This Row],[1st set of text formula]])</f>
        <v>theater</v>
      </c>
      <c r="S673" t="str">
        <f>RIGHT(Table1[[#This Row],[category &amp; sub-category]],LEN(Table1[[#This Row],[category &amp; sub-category]])-SEARCH("/",Table1[[#This Row],[category &amp; sub-category]]))</f>
        <v>plays</v>
      </c>
      <c r="T673" s="10">
        <f>(((Table1[[#This Row],[launched_at]]/60)/60)/24)+DATE(1970,1,1)</f>
        <v>40390.208333333336</v>
      </c>
      <c r="U673" s="10">
        <f>(((Table1[[#This Row],[deadline]]/60)/60)/24)+DATE(1970,1,1)</f>
        <v>40394.208333333336</v>
      </c>
    </row>
    <row r="674" spans="1:2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Table1[[#This Row],[pledged]]/Table1[[#This Row],[goal]]</f>
        <v>0.55931783729156137</v>
      </c>
      <c r="P674" s="6">
        <f>IFERROR(Table1[[#This Row],[pledged]]/Table1[[#This Row],[backers_count]],"N/A")</f>
        <v>24.997515808491418</v>
      </c>
      <c r="Q674">
        <f>SEARCH("/",Table1[[#This Row],[category &amp; sub-category]])-1</f>
        <v>7</v>
      </c>
      <c r="R674" t="str">
        <f>LEFT(Table1[[#This Row],[category &amp; sub-category]],Table1[[#This Row],[1st set of text formula]])</f>
        <v>theater</v>
      </c>
      <c r="S674" t="str">
        <f>RIGHT(Table1[[#This Row],[category &amp; sub-category]],LEN(Table1[[#This Row],[category &amp; sub-category]])-SEARCH("/",Table1[[#This Row],[category &amp; sub-category]]))</f>
        <v>plays</v>
      </c>
      <c r="T674" s="10">
        <f>(((Table1[[#This Row],[launched_at]]/60)/60)/24)+DATE(1970,1,1)</f>
        <v>43180.208333333328</v>
      </c>
      <c r="U674" s="10">
        <f>(((Table1[[#This Row],[deadline]]/60)/60)/24)+DATE(1970,1,1)</f>
        <v>43190.208333333328</v>
      </c>
    </row>
    <row r="675" spans="1:2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Table1[[#This Row],[pledged]]/Table1[[#This Row],[goal]]</f>
        <v>0.43660714285714286</v>
      </c>
      <c r="P675" s="6">
        <f>IFERROR(Table1[[#This Row],[pledged]]/Table1[[#This Row],[backers_count]],"N/A")</f>
        <v>42.155172413793103</v>
      </c>
      <c r="Q675">
        <f>SEARCH("/",Table1[[#This Row],[category &amp; sub-category]])-1</f>
        <v>5</v>
      </c>
      <c r="R675" t="str">
        <f>LEFT(Table1[[#This Row],[category &amp; sub-category]],Table1[[#This Row],[1st set of text formula]])</f>
        <v>music</v>
      </c>
      <c r="S675" t="str">
        <f>RIGHT(Table1[[#This Row],[category &amp; sub-category]],LEN(Table1[[#This Row],[category &amp; sub-category]])-SEARCH("/",Table1[[#This Row],[category &amp; sub-category]]))</f>
        <v>indie rock</v>
      </c>
      <c r="T675" s="10">
        <f>(((Table1[[#This Row],[launched_at]]/60)/60)/24)+DATE(1970,1,1)</f>
        <v>42475.208333333328</v>
      </c>
      <c r="U675" s="10">
        <f>(((Table1[[#This Row],[deadline]]/60)/60)/24)+DATE(1970,1,1)</f>
        <v>42496.208333333328</v>
      </c>
    </row>
    <row r="676" spans="1:2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Table1[[#This Row],[pledged]]/Table1[[#This Row],[goal]]</f>
        <v>0.33538371411833628</v>
      </c>
      <c r="P676" s="6">
        <f>IFERROR(Table1[[#This Row],[pledged]]/Table1[[#This Row],[backers_count]],"N/A")</f>
        <v>47.003284072249592</v>
      </c>
      <c r="Q676">
        <f>SEARCH("/",Table1[[#This Row],[category &amp; sub-category]])-1</f>
        <v>11</v>
      </c>
      <c r="R676" t="str">
        <f>LEFT(Table1[[#This Row],[category &amp; sub-category]],Table1[[#This Row],[1st set of text formula]])</f>
        <v>photography</v>
      </c>
      <c r="S676" t="str">
        <f>RIGHT(Table1[[#This Row],[category &amp; sub-category]],LEN(Table1[[#This Row],[category &amp; sub-category]])-SEARCH("/",Table1[[#This Row],[category &amp; sub-category]]))</f>
        <v>photography books</v>
      </c>
      <c r="T676" s="10">
        <f>(((Table1[[#This Row],[launched_at]]/60)/60)/24)+DATE(1970,1,1)</f>
        <v>40774.208333333336</v>
      </c>
      <c r="U676" s="10">
        <f>(((Table1[[#This Row],[deadline]]/60)/60)/24)+DATE(1970,1,1)</f>
        <v>40821.208333333336</v>
      </c>
    </row>
    <row r="677" spans="1:2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Table1[[#This Row],[pledged]]/Table1[[#This Row],[goal]]</f>
        <v>1.2297938144329896</v>
      </c>
      <c r="P677" s="6">
        <f>IFERROR(Table1[[#This Row],[pledged]]/Table1[[#This Row],[backers_count]],"N/A")</f>
        <v>36.0392749244713</v>
      </c>
      <c r="Q677">
        <f>SEARCH("/",Table1[[#This Row],[category &amp; sub-category]])-1</f>
        <v>10</v>
      </c>
      <c r="R677" t="str">
        <f>LEFT(Table1[[#This Row],[category &amp; sub-category]],Table1[[#This Row],[1st set of text formula]])</f>
        <v>journalism</v>
      </c>
      <c r="S677" t="str">
        <f>RIGHT(Table1[[#This Row],[category &amp; sub-category]],LEN(Table1[[#This Row],[category &amp; sub-category]])-SEARCH("/",Table1[[#This Row],[category &amp; sub-category]]))</f>
        <v>audio</v>
      </c>
      <c r="T677" s="10">
        <f>(((Table1[[#This Row],[launched_at]]/60)/60)/24)+DATE(1970,1,1)</f>
        <v>43719.208333333328</v>
      </c>
      <c r="U677" s="10">
        <f>(((Table1[[#This Row],[deadline]]/60)/60)/24)+DATE(1970,1,1)</f>
        <v>43726.208333333328</v>
      </c>
    </row>
    <row r="678" spans="1:2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Table1[[#This Row],[pledged]]/Table1[[#This Row],[goal]]</f>
        <v>1.8974959871589085</v>
      </c>
      <c r="P678" s="6">
        <f>IFERROR(Table1[[#This Row],[pledged]]/Table1[[#This Row],[backers_count]],"N/A")</f>
        <v>101.03760683760684</v>
      </c>
      <c r="Q678">
        <f>SEARCH("/",Table1[[#This Row],[category &amp; sub-category]])-1</f>
        <v>11</v>
      </c>
      <c r="R678" t="str">
        <f>LEFT(Table1[[#This Row],[category &amp; sub-category]],Table1[[#This Row],[1st set of text formula]])</f>
        <v>photography</v>
      </c>
      <c r="S678" t="str">
        <f>RIGHT(Table1[[#This Row],[category &amp; sub-category]],LEN(Table1[[#This Row],[category &amp; sub-category]])-SEARCH("/",Table1[[#This Row],[category &amp; sub-category]]))</f>
        <v>photography books</v>
      </c>
      <c r="T678" s="10">
        <f>(((Table1[[#This Row],[launched_at]]/60)/60)/24)+DATE(1970,1,1)</f>
        <v>41178.208333333336</v>
      </c>
      <c r="U678" s="10">
        <f>(((Table1[[#This Row],[deadline]]/60)/60)/24)+DATE(1970,1,1)</f>
        <v>41187.208333333336</v>
      </c>
    </row>
    <row r="679" spans="1:2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Table1[[#This Row],[pledged]]/Table1[[#This Row],[goal]]</f>
        <v>0.83622641509433959</v>
      </c>
      <c r="P679" s="6">
        <f>IFERROR(Table1[[#This Row],[pledged]]/Table1[[#This Row],[backers_count]],"N/A")</f>
        <v>39.927927927927925</v>
      </c>
      <c r="Q679">
        <f>SEARCH("/",Table1[[#This Row],[category &amp; sub-category]])-1</f>
        <v>10</v>
      </c>
      <c r="R679" t="str">
        <f>LEFT(Table1[[#This Row],[category &amp; sub-category]],Table1[[#This Row],[1st set of text formula]])</f>
        <v>publishing</v>
      </c>
      <c r="S679" t="str">
        <f>RIGHT(Table1[[#This Row],[category &amp; sub-category]],LEN(Table1[[#This Row],[category &amp; sub-category]])-SEARCH("/",Table1[[#This Row],[category &amp; sub-category]]))</f>
        <v>fiction</v>
      </c>
      <c r="T679" s="10">
        <f>(((Table1[[#This Row],[launched_at]]/60)/60)/24)+DATE(1970,1,1)</f>
        <v>42561.208333333328</v>
      </c>
      <c r="U679" s="10">
        <f>(((Table1[[#This Row],[deadline]]/60)/60)/24)+DATE(1970,1,1)</f>
        <v>42611.208333333328</v>
      </c>
    </row>
    <row r="680" spans="1:2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Table1[[#This Row],[pledged]]/Table1[[#This Row],[goal]]</f>
        <v>0.17968844221105529</v>
      </c>
      <c r="P680" s="6">
        <f>IFERROR(Table1[[#This Row],[pledged]]/Table1[[#This Row],[backers_count]],"N/A")</f>
        <v>83.158139534883716</v>
      </c>
      <c r="Q680">
        <f>SEARCH("/",Table1[[#This Row],[category &amp; sub-category]])-1</f>
        <v>12</v>
      </c>
      <c r="R680" t="str">
        <f>LEFT(Table1[[#This Row],[category &amp; sub-category]],Table1[[#This Row],[1st set of text formula]])</f>
        <v>film &amp; video</v>
      </c>
      <c r="S680" t="str">
        <f>RIGHT(Table1[[#This Row],[category &amp; sub-category]],LEN(Table1[[#This Row],[category &amp; sub-category]])-SEARCH("/",Table1[[#This Row],[category &amp; sub-category]]))</f>
        <v>drama</v>
      </c>
      <c r="T680" s="10">
        <f>(((Table1[[#This Row],[launched_at]]/60)/60)/24)+DATE(1970,1,1)</f>
        <v>43484.25</v>
      </c>
      <c r="U680" s="10">
        <f>(((Table1[[#This Row],[deadline]]/60)/60)/24)+DATE(1970,1,1)</f>
        <v>43486.25</v>
      </c>
    </row>
    <row r="681" spans="1:2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Table1[[#This Row],[pledged]]/Table1[[#This Row],[goal]]</f>
        <v>10.365</v>
      </c>
      <c r="P681" s="6">
        <f>IFERROR(Table1[[#This Row],[pledged]]/Table1[[#This Row],[backers_count]],"N/A")</f>
        <v>39.97520661157025</v>
      </c>
      <c r="Q681">
        <f>SEARCH("/",Table1[[#This Row],[category &amp; sub-category]])-1</f>
        <v>4</v>
      </c>
      <c r="R681" t="str">
        <f>LEFT(Table1[[#This Row],[category &amp; sub-category]],Table1[[#This Row],[1st set of text formula]])</f>
        <v>food</v>
      </c>
      <c r="S681" t="str">
        <f>RIGHT(Table1[[#This Row],[category &amp; sub-category]],LEN(Table1[[#This Row],[category &amp; sub-category]])-SEARCH("/",Table1[[#This Row],[category &amp; sub-category]]))</f>
        <v>food trucks</v>
      </c>
      <c r="T681" s="10">
        <f>(((Table1[[#This Row],[launched_at]]/60)/60)/24)+DATE(1970,1,1)</f>
        <v>43756.208333333328</v>
      </c>
      <c r="U681" s="10">
        <f>(((Table1[[#This Row],[deadline]]/60)/60)/24)+DATE(1970,1,1)</f>
        <v>43761.208333333328</v>
      </c>
    </row>
    <row r="682" spans="1:21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Table1[[#This Row],[pledged]]/Table1[[#This Row],[goal]]</f>
        <v>0.97405219780219776</v>
      </c>
      <c r="P682" s="6">
        <f>IFERROR(Table1[[#This Row],[pledged]]/Table1[[#This Row],[backers_count]],"N/A")</f>
        <v>47.993908629441627</v>
      </c>
      <c r="Q682">
        <f>SEARCH("/",Table1[[#This Row],[category &amp; sub-category]])-1</f>
        <v>5</v>
      </c>
      <c r="R682" t="str">
        <f>LEFT(Table1[[#This Row],[category &amp; sub-category]],Table1[[#This Row],[1st set of text formula]])</f>
        <v>games</v>
      </c>
      <c r="S682" t="str">
        <f>RIGHT(Table1[[#This Row],[category &amp; sub-category]],LEN(Table1[[#This Row],[category &amp; sub-category]])-SEARCH("/",Table1[[#This Row],[category &amp; sub-category]]))</f>
        <v>mobile games</v>
      </c>
      <c r="T682" s="10">
        <f>(((Table1[[#This Row],[launched_at]]/60)/60)/24)+DATE(1970,1,1)</f>
        <v>43813.25</v>
      </c>
      <c r="U682" s="10">
        <f>(((Table1[[#This Row],[deadline]]/60)/60)/24)+DATE(1970,1,1)</f>
        <v>43815.25</v>
      </c>
    </row>
    <row r="683" spans="1:21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Table1[[#This Row],[pledged]]/Table1[[#This Row],[goal]]</f>
        <v>0.86386203150461705</v>
      </c>
      <c r="P683" s="6">
        <f>IFERROR(Table1[[#This Row],[pledged]]/Table1[[#This Row],[backers_count]],"N/A")</f>
        <v>95.978877489438744</v>
      </c>
      <c r="Q683">
        <f>SEARCH("/",Table1[[#This Row],[category &amp; sub-category]])-1</f>
        <v>7</v>
      </c>
      <c r="R683" t="str">
        <f>LEFT(Table1[[#This Row],[category &amp; sub-category]],Table1[[#This Row],[1st set of text formula]])</f>
        <v>theater</v>
      </c>
      <c r="S683" t="str">
        <f>RIGHT(Table1[[#This Row],[category &amp; sub-category]],LEN(Table1[[#This Row],[category &amp; sub-category]])-SEARCH("/",Table1[[#This Row],[category &amp; sub-category]]))</f>
        <v>plays</v>
      </c>
      <c r="T683" s="10">
        <f>(((Table1[[#This Row],[launched_at]]/60)/60)/24)+DATE(1970,1,1)</f>
        <v>40898.25</v>
      </c>
      <c r="U683" s="10">
        <f>(((Table1[[#This Row],[deadline]]/60)/60)/24)+DATE(1970,1,1)</f>
        <v>40904.25</v>
      </c>
    </row>
    <row r="684" spans="1:2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Table1[[#This Row],[pledged]]/Table1[[#This Row],[goal]]</f>
        <v>1.5016666666666667</v>
      </c>
      <c r="P684" s="6">
        <f>IFERROR(Table1[[#This Row],[pledged]]/Table1[[#This Row],[backers_count]],"N/A")</f>
        <v>78.728155339805824</v>
      </c>
      <c r="Q684">
        <f>SEARCH("/",Table1[[#This Row],[category &amp; sub-category]])-1</f>
        <v>7</v>
      </c>
      <c r="R684" t="str">
        <f>LEFT(Table1[[#This Row],[category &amp; sub-category]],Table1[[#This Row],[1st set of text formula]])</f>
        <v>theater</v>
      </c>
      <c r="S684" t="str">
        <f>RIGHT(Table1[[#This Row],[category &amp; sub-category]],LEN(Table1[[#This Row],[category &amp; sub-category]])-SEARCH("/",Table1[[#This Row],[category &amp; sub-category]]))</f>
        <v>plays</v>
      </c>
      <c r="T684" s="10">
        <f>(((Table1[[#This Row],[launched_at]]/60)/60)/24)+DATE(1970,1,1)</f>
        <v>41619.25</v>
      </c>
      <c r="U684" s="10">
        <f>(((Table1[[#This Row],[deadline]]/60)/60)/24)+DATE(1970,1,1)</f>
        <v>41628.25</v>
      </c>
    </row>
    <row r="685" spans="1:2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Table1[[#This Row],[pledged]]/Table1[[#This Row],[goal]]</f>
        <v>3.5843478260869563</v>
      </c>
      <c r="P685" s="6">
        <f>IFERROR(Table1[[#This Row],[pledged]]/Table1[[#This Row],[backers_count]],"N/A")</f>
        <v>56.081632653061227</v>
      </c>
      <c r="Q685">
        <f>SEARCH("/",Table1[[#This Row],[category &amp; sub-category]])-1</f>
        <v>7</v>
      </c>
      <c r="R685" t="str">
        <f>LEFT(Table1[[#This Row],[category &amp; sub-category]],Table1[[#This Row],[1st set of text formula]])</f>
        <v>theater</v>
      </c>
      <c r="S685" t="str">
        <f>RIGHT(Table1[[#This Row],[category &amp; sub-category]],LEN(Table1[[#This Row],[category &amp; sub-category]])-SEARCH("/",Table1[[#This Row],[category &amp; sub-category]]))</f>
        <v>plays</v>
      </c>
      <c r="T685" s="10">
        <f>(((Table1[[#This Row],[launched_at]]/60)/60)/24)+DATE(1970,1,1)</f>
        <v>43359.208333333328</v>
      </c>
      <c r="U685" s="10">
        <f>(((Table1[[#This Row],[deadline]]/60)/60)/24)+DATE(1970,1,1)</f>
        <v>43361.208333333328</v>
      </c>
    </row>
    <row r="686" spans="1:2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Table1[[#This Row],[pledged]]/Table1[[#This Row],[goal]]</f>
        <v>5.4285714285714288</v>
      </c>
      <c r="P686" s="6">
        <f>IFERROR(Table1[[#This Row],[pledged]]/Table1[[#This Row],[backers_count]],"N/A")</f>
        <v>69.090909090909093</v>
      </c>
      <c r="Q686">
        <f>SEARCH("/",Table1[[#This Row],[category &amp; sub-category]])-1</f>
        <v>10</v>
      </c>
      <c r="R686" t="str">
        <f>LEFT(Table1[[#This Row],[category &amp; sub-category]],Table1[[#This Row],[1st set of text formula]])</f>
        <v>publishing</v>
      </c>
      <c r="S686" t="str">
        <f>RIGHT(Table1[[#This Row],[category &amp; sub-category]],LEN(Table1[[#This Row],[category &amp; sub-category]])-SEARCH("/",Table1[[#This Row],[category &amp; sub-category]]))</f>
        <v>nonfiction</v>
      </c>
      <c r="T686" s="10">
        <f>(((Table1[[#This Row],[launched_at]]/60)/60)/24)+DATE(1970,1,1)</f>
        <v>40358.208333333336</v>
      </c>
      <c r="U686" s="10">
        <f>(((Table1[[#This Row],[deadline]]/60)/60)/24)+DATE(1970,1,1)</f>
        <v>40378.208333333336</v>
      </c>
    </row>
    <row r="687" spans="1:2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Table1[[#This Row],[pledged]]/Table1[[#This Row],[goal]]</f>
        <v>0.67500714285714281</v>
      </c>
      <c r="P687" s="6">
        <f>IFERROR(Table1[[#This Row],[pledged]]/Table1[[#This Row],[backers_count]],"N/A")</f>
        <v>102.05291576673866</v>
      </c>
      <c r="Q687">
        <f>SEARCH("/",Table1[[#This Row],[category &amp; sub-category]])-1</f>
        <v>7</v>
      </c>
      <c r="R687" t="str">
        <f>LEFT(Table1[[#This Row],[category &amp; sub-category]],Table1[[#This Row],[1st set of text formula]])</f>
        <v>theater</v>
      </c>
      <c r="S687" t="str">
        <f>RIGHT(Table1[[#This Row],[category &amp; sub-category]],LEN(Table1[[#This Row],[category &amp; sub-category]])-SEARCH("/",Table1[[#This Row],[category &amp; sub-category]]))</f>
        <v>plays</v>
      </c>
      <c r="T687" s="10">
        <f>(((Table1[[#This Row],[launched_at]]/60)/60)/24)+DATE(1970,1,1)</f>
        <v>42239.208333333328</v>
      </c>
      <c r="U687" s="10">
        <f>(((Table1[[#This Row],[deadline]]/60)/60)/24)+DATE(1970,1,1)</f>
        <v>42263.208333333328</v>
      </c>
    </row>
    <row r="688" spans="1:2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Table1[[#This Row],[pledged]]/Table1[[#This Row],[goal]]</f>
        <v>1.9174666666666667</v>
      </c>
      <c r="P688" s="6">
        <f>IFERROR(Table1[[#This Row],[pledged]]/Table1[[#This Row],[backers_count]],"N/A")</f>
        <v>107.32089552238806</v>
      </c>
      <c r="Q688">
        <f>SEARCH("/",Table1[[#This Row],[category &amp; sub-category]])-1</f>
        <v>10</v>
      </c>
      <c r="R688" t="str">
        <f>LEFT(Table1[[#This Row],[category &amp; sub-category]],Table1[[#This Row],[1st set of text formula]])</f>
        <v>technology</v>
      </c>
      <c r="S688" t="str">
        <f>RIGHT(Table1[[#This Row],[category &amp; sub-category]],LEN(Table1[[#This Row],[category &amp; sub-category]])-SEARCH("/",Table1[[#This Row],[category &amp; sub-category]]))</f>
        <v>wearables</v>
      </c>
      <c r="T688" s="10">
        <f>(((Table1[[#This Row],[launched_at]]/60)/60)/24)+DATE(1970,1,1)</f>
        <v>43186.208333333328</v>
      </c>
      <c r="U688" s="10">
        <f>(((Table1[[#This Row],[deadline]]/60)/60)/24)+DATE(1970,1,1)</f>
        <v>43197.208333333328</v>
      </c>
    </row>
    <row r="689" spans="1:2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Table1[[#This Row],[pledged]]/Table1[[#This Row],[goal]]</f>
        <v>9.32</v>
      </c>
      <c r="P689" s="6">
        <f>IFERROR(Table1[[#This Row],[pledged]]/Table1[[#This Row],[backers_count]],"N/A")</f>
        <v>51.970260223048328</v>
      </c>
      <c r="Q689">
        <f>SEARCH("/",Table1[[#This Row],[category &amp; sub-category]])-1</f>
        <v>7</v>
      </c>
      <c r="R689" t="str">
        <f>LEFT(Table1[[#This Row],[category &amp; sub-category]],Table1[[#This Row],[1st set of text formula]])</f>
        <v>theater</v>
      </c>
      <c r="S689" t="str">
        <f>RIGHT(Table1[[#This Row],[category &amp; sub-category]],LEN(Table1[[#This Row],[category &amp; sub-category]])-SEARCH("/",Table1[[#This Row],[category &amp; sub-category]]))</f>
        <v>plays</v>
      </c>
      <c r="T689" s="10">
        <f>(((Table1[[#This Row],[launched_at]]/60)/60)/24)+DATE(1970,1,1)</f>
        <v>42806.25</v>
      </c>
      <c r="U689" s="10">
        <f>(((Table1[[#This Row],[deadline]]/60)/60)/24)+DATE(1970,1,1)</f>
        <v>42809.208333333328</v>
      </c>
    </row>
    <row r="690" spans="1:2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Table1[[#This Row],[pledged]]/Table1[[#This Row],[goal]]</f>
        <v>4.2927586206896553</v>
      </c>
      <c r="P690" s="6">
        <f>IFERROR(Table1[[#This Row],[pledged]]/Table1[[#This Row],[backers_count]],"N/A")</f>
        <v>71.137142857142862</v>
      </c>
      <c r="Q690">
        <f>SEARCH("/",Table1[[#This Row],[category &amp; sub-category]])-1</f>
        <v>12</v>
      </c>
      <c r="R690" t="str">
        <f>LEFT(Table1[[#This Row],[category &amp; sub-category]],Table1[[#This Row],[1st set of text formula]])</f>
        <v>film &amp; video</v>
      </c>
      <c r="S690" t="str">
        <f>RIGHT(Table1[[#This Row],[category &amp; sub-category]],LEN(Table1[[#This Row],[category &amp; sub-category]])-SEARCH("/",Table1[[#This Row],[category &amp; sub-category]]))</f>
        <v>television</v>
      </c>
      <c r="T690" s="10">
        <f>(((Table1[[#This Row],[launched_at]]/60)/60)/24)+DATE(1970,1,1)</f>
        <v>43475.25</v>
      </c>
      <c r="U690" s="10">
        <f>(((Table1[[#This Row],[deadline]]/60)/60)/24)+DATE(1970,1,1)</f>
        <v>43491.25</v>
      </c>
    </row>
    <row r="691" spans="1:2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Table1[[#This Row],[pledged]]/Table1[[#This Row],[goal]]</f>
        <v>1.0065753424657535</v>
      </c>
      <c r="P691" s="6">
        <f>IFERROR(Table1[[#This Row],[pledged]]/Table1[[#This Row],[backers_count]],"N/A")</f>
        <v>106.49275362318841</v>
      </c>
      <c r="Q691">
        <f>SEARCH("/",Table1[[#This Row],[category &amp; sub-category]])-1</f>
        <v>10</v>
      </c>
      <c r="R691" t="str">
        <f>LEFT(Table1[[#This Row],[category &amp; sub-category]],Table1[[#This Row],[1st set of text formula]])</f>
        <v>technology</v>
      </c>
      <c r="S691" t="str">
        <f>RIGHT(Table1[[#This Row],[category &amp; sub-category]],LEN(Table1[[#This Row],[category &amp; sub-category]])-SEARCH("/",Table1[[#This Row],[category &amp; sub-category]]))</f>
        <v>web</v>
      </c>
      <c r="T691" s="10">
        <f>(((Table1[[#This Row],[launched_at]]/60)/60)/24)+DATE(1970,1,1)</f>
        <v>41576.208333333336</v>
      </c>
      <c r="U691" s="10">
        <f>(((Table1[[#This Row],[deadline]]/60)/60)/24)+DATE(1970,1,1)</f>
        <v>41588.25</v>
      </c>
    </row>
    <row r="692" spans="1:2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Table1[[#This Row],[pledged]]/Table1[[#This Row],[goal]]</f>
        <v>2.266111111111111</v>
      </c>
      <c r="P692" s="6">
        <f>IFERROR(Table1[[#This Row],[pledged]]/Table1[[#This Row],[backers_count]],"N/A")</f>
        <v>42.93684210526316</v>
      </c>
      <c r="Q692">
        <f>SEARCH("/",Table1[[#This Row],[category &amp; sub-category]])-1</f>
        <v>12</v>
      </c>
      <c r="R692" t="str">
        <f>LEFT(Table1[[#This Row],[category &amp; sub-category]],Table1[[#This Row],[1st set of text formula]])</f>
        <v>film &amp; video</v>
      </c>
      <c r="S692" t="str">
        <f>RIGHT(Table1[[#This Row],[category &amp; sub-category]],LEN(Table1[[#This Row],[category &amp; sub-category]])-SEARCH("/",Table1[[#This Row],[category &amp; sub-category]]))</f>
        <v>documentary</v>
      </c>
      <c r="T692" s="10">
        <f>(((Table1[[#This Row],[launched_at]]/60)/60)/24)+DATE(1970,1,1)</f>
        <v>40874.25</v>
      </c>
      <c r="U692" s="10">
        <f>(((Table1[[#This Row],[deadline]]/60)/60)/24)+DATE(1970,1,1)</f>
        <v>40880.25</v>
      </c>
    </row>
    <row r="693" spans="1:2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Table1[[#This Row],[pledged]]/Table1[[#This Row],[goal]]</f>
        <v>1.4238</v>
      </c>
      <c r="P693" s="6">
        <f>IFERROR(Table1[[#This Row],[pledged]]/Table1[[#This Row],[backers_count]],"N/A")</f>
        <v>30.037974683544302</v>
      </c>
      <c r="Q693">
        <f>SEARCH("/",Table1[[#This Row],[category &amp; sub-category]])-1</f>
        <v>12</v>
      </c>
      <c r="R693" t="str">
        <f>LEFT(Table1[[#This Row],[category &amp; sub-category]],Table1[[#This Row],[1st set of text formula]])</f>
        <v>film &amp; video</v>
      </c>
      <c r="S693" t="str">
        <f>RIGHT(Table1[[#This Row],[category &amp; sub-category]],LEN(Table1[[#This Row],[category &amp; sub-category]])-SEARCH("/",Table1[[#This Row],[category &amp; sub-category]]))</f>
        <v>documentary</v>
      </c>
      <c r="T693" s="10">
        <f>(((Table1[[#This Row],[launched_at]]/60)/60)/24)+DATE(1970,1,1)</f>
        <v>41185.208333333336</v>
      </c>
      <c r="U693" s="10">
        <f>(((Table1[[#This Row],[deadline]]/60)/60)/24)+DATE(1970,1,1)</f>
        <v>41202.208333333336</v>
      </c>
    </row>
    <row r="694" spans="1:2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Table1[[#This Row],[pledged]]/Table1[[#This Row],[goal]]</f>
        <v>0.90633333333333332</v>
      </c>
      <c r="P694" s="6">
        <f>IFERROR(Table1[[#This Row],[pledged]]/Table1[[#This Row],[backers_count]],"N/A")</f>
        <v>70.623376623376629</v>
      </c>
      <c r="Q694">
        <f>SEARCH("/",Table1[[#This Row],[category &amp; sub-category]])-1</f>
        <v>5</v>
      </c>
      <c r="R694" t="str">
        <f>LEFT(Table1[[#This Row],[category &amp; sub-category]],Table1[[#This Row],[1st set of text formula]])</f>
        <v>music</v>
      </c>
      <c r="S694" t="str">
        <f>RIGHT(Table1[[#This Row],[category &amp; sub-category]],LEN(Table1[[#This Row],[category &amp; sub-category]])-SEARCH("/",Table1[[#This Row],[category &amp; sub-category]]))</f>
        <v>rock</v>
      </c>
      <c r="T694" s="10">
        <f>(((Table1[[#This Row],[launched_at]]/60)/60)/24)+DATE(1970,1,1)</f>
        <v>43655.208333333328</v>
      </c>
      <c r="U694" s="10">
        <f>(((Table1[[#This Row],[deadline]]/60)/60)/24)+DATE(1970,1,1)</f>
        <v>43673.208333333328</v>
      </c>
    </row>
    <row r="695" spans="1:21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Table1[[#This Row],[pledged]]/Table1[[#This Row],[goal]]</f>
        <v>0.63966740576496672</v>
      </c>
      <c r="P695" s="6">
        <f>IFERROR(Table1[[#This Row],[pledged]]/Table1[[#This Row],[backers_count]],"N/A")</f>
        <v>66.016018306636155</v>
      </c>
      <c r="Q695">
        <f>SEARCH("/",Table1[[#This Row],[category &amp; sub-category]])-1</f>
        <v>7</v>
      </c>
      <c r="R695" t="str">
        <f>LEFT(Table1[[#This Row],[category &amp; sub-category]],Table1[[#This Row],[1st set of text formula]])</f>
        <v>theater</v>
      </c>
      <c r="S695" t="str">
        <f>RIGHT(Table1[[#This Row],[category &amp; sub-category]],LEN(Table1[[#This Row],[category &amp; sub-category]])-SEARCH("/",Table1[[#This Row],[category &amp; sub-category]]))</f>
        <v>plays</v>
      </c>
      <c r="T695" s="10">
        <f>(((Table1[[#This Row],[launched_at]]/60)/60)/24)+DATE(1970,1,1)</f>
        <v>43025.208333333328</v>
      </c>
      <c r="U695" s="10">
        <f>(((Table1[[#This Row],[deadline]]/60)/60)/24)+DATE(1970,1,1)</f>
        <v>43042.208333333328</v>
      </c>
    </row>
    <row r="696" spans="1:2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Table1[[#This Row],[pledged]]/Table1[[#This Row],[goal]]</f>
        <v>0.84131868131868137</v>
      </c>
      <c r="P696" s="6">
        <f>IFERROR(Table1[[#This Row],[pledged]]/Table1[[#This Row],[backers_count]],"N/A")</f>
        <v>96.911392405063296</v>
      </c>
      <c r="Q696">
        <f>SEARCH("/",Table1[[#This Row],[category &amp; sub-category]])-1</f>
        <v>7</v>
      </c>
      <c r="R696" t="str">
        <f>LEFT(Table1[[#This Row],[category &amp; sub-category]],Table1[[#This Row],[1st set of text formula]])</f>
        <v>theater</v>
      </c>
      <c r="S696" t="str">
        <f>RIGHT(Table1[[#This Row],[category &amp; sub-category]],LEN(Table1[[#This Row],[category &amp; sub-category]])-SEARCH("/",Table1[[#This Row],[category &amp; sub-category]]))</f>
        <v>plays</v>
      </c>
      <c r="T696" s="10">
        <f>(((Table1[[#This Row],[launched_at]]/60)/60)/24)+DATE(1970,1,1)</f>
        <v>43066.25</v>
      </c>
      <c r="U696" s="10">
        <f>(((Table1[[#This Row],[deadline]]/60)/60)/24)+DATE(1970,1,1)</f>
        <v>43103.25</v>
      </c>
    </row>
    <row r="697" spans="1:2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Table1[[#This Row],[pledged]]/Table1[[#This Row],[goal]]</f>
        <v>1.3393478260869565</v>
      </c>
      <c r="P697" s="6">
        <f>IFERROR(Table1[[#This Row],[pledged]]/Table1[[#This Row],[backers_count]],"N/A")</f>
        <v>62.867346938775512</v>
      </c>
      <c r="Q697">
        <f>SEARCH("/",Table1[[#This Row],[category &amp; sub-category]])-1</f>
        <v>5</v>
      </c>
      <c r="R697" t="str">
        <f>LEFT(Table1[[#This Row],[category &amp; sub-category]],Table1[[#This Row],[1st set of text formula]])</f>
        <v>music</v>
      </c>
      <c r="S697" t="str">
        <f>RIGHT(Table1[[#This Row],[category &amp; sub-category]],LEN(Table1[[#This Row],[category &amp; sub-category]])-SEARCH("/",Table1[[#This Row],[category &amp; sub-category]]))</f>
        <v>rock</v>
      </c>
      <c r="T697" s="10">
        <f>(((Table1[[#This Row],[launched_at]]/60)/60)/24)+DATE(1970,1,1)</f>
        <v>42322.25</v>
      </c>
      <c r="U697" s="10">
        <f>(((Table1[[#This Row],[deadline]]/60)/60)/24)+DATE(1970,1,1)</f>
        <v>42338.25</v>
      </c>
    </row>
    <row r="698" spans="1:2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Table1[[#This Row],[pledged]]/Table1[[#This Row],[goal]]</f>
        <v>0.59042047531992692</v>
      </c>
      <c r="P698" s="6">
        <f>IFERROR(Table1[[#This Row],[pledged]]/Table1[[#This Row],[backers_count]],"N/A")</f>
        <v>108.98537682789652</v>
      </c>
      <c r="Q698">
        <f>SEARCH("/",Table1[[#This Row],[category &amp; sub-category]])-1</f>
        <v>7</v>
      </c>
      <c r="R698" t="str">
        <f>LEFT(Table1[[#This Row],[category &amp; sub-category]],Table1[[#This Row],[1st set of text formula]])</f>
        <v>theater</v>
      </c>
      <c r="S698" t="str">
        <f>RIGHT(Table1[[#This Row],[category &amp; sub-category]],LEN(Table1[[#This Row],[category &amp; sub-category]])-SEARCH("/",Table1[[#This Row],[category &amp; sub-category]]))</f>
        <v>plays</v>
      </c>
      <c r="T698" s="10">
        <f>(((Table1[[#This Row],[launched_at]]/60)/60)/24)+DATE(1970,1,1)</f>
        <v>42114.208333333328</v>
      </c>
      <c r="U698" s="10">
        <f>(((Table1[[#This Row],[deadline]]/60)/60)/24)+DATE(1970,1,1)</f>
        <v>42115.208333333328</v>
      </c>
    </row>
    <row r="699" spans="1:2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Table1[[#This Row],[pledged]]/Table1[[#This Row],[goal]]</f>
        <v>1.5280062063615205</v>
      </c>
      <c r="P699" s="6">
        <f>IFERROR(Table1[[#This Row],[pledged]]/Table1[[#This Row],[backers_count]],"N/A")</f>
        <v>26.999314599040439</v>
      </c>
      <c r="Q699">
        <f>SEARCH("/",Table1[[#This Row],[category &amp; sub-category]])-1</f>
        <v>5</v>
      </c>
      <c r="R699" t="str">
        <f>LEFT(Table1[[#This Row],[category &amp; sub-category]],Table1[[#This Row],[1st set of text formula]])</f>
        <v>music</v>
      </c>
      <c r="S699" t="str">
        <f>RIGHT(Table1[[#This Row],[category &amp; sub-category]],LEN(Table1[[#This Row],[category &amp; sub-category]])-SEARCH("/",Table1[[#This Row],[category &amp; sub-category]]))</f>
        <v>electric music</v>
      </c>
      <c r="T699" s="10">
        <f>(((Table1[[#This Row],[launched_at]]/60)/60)/24)+DATE(1970,1,1)</f>
        <v>43190.208333333328</v>
      </c>
      <c r="U699" s="10">
        <f>(((Table1[[#This Row],[deadline]]/60)/60)/24)+DATE(1970,1,1)</f>
        <v>43192.208333333328</v>
      </c>
    </row>
    <row r="700" spans="1:2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Table1[[#This Row],[pledged]]/Table1[[#This Row],[goal]]</f>
        <v>4.466912114014252</v>
      </c>
      <c r="P700" s="6">
        <f>IFERROR(Table1[[#This Row],[pledged]]/Table1[[#This Row],[backers_count]],"N/A")</f>
        <v>65.004147943311438</v>
      </c>
      <c r="Q700">
        <f>SEARCH("/",Table1[[#This Row],[category &amp; sub-category]])-1</f>
        <v>10</v>
      </c>
      <c r="R700" t="str">
        <f>LEFT(Table1[[#This Row],[category &amp; sub-category]],Table1[[#This Row],[1st set of text formula]])</f>
        <v>technology</v>
      </c>
      <c r="S700" t="str">
        <f>RIGHT(Table1[[#This Row],[category &amp; sub-category]],LEN(Table1[[#This Row],[category &amp; sub-category]])-SEARCH("/",Table1[[#This Row],[category &amp; sub-category]]))</f>
        <v>wearables</v>
      </c>
      <c r="T700" s="10">
        <f>(((Table1[[#This Row],[launched_at]]/60)/60)/24)+DATE(1970,1,1)</f>
        <v>40871.25</v>
      </c>
      <c r="U700" s="10">
        <f>(((Table1[[#This Row],[deadline]]/60)/60)/24)+DATE(1970,1,1)</f>
        <v>40885.25</v>
      </c>
    </row>
    <row r="701" spans="1:2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Table1[[#This Row],[pledged]]/Table1[[#This Row],[goal]]</f>
        <v>0.8439189189189189</v>
      </c>
      <c r="P701" s="6">
        <f>IFERROR(Table1[[#This Row],[pledged]]/Table1[[#This Row],[backers_count]],"N/A")</f>
        <v>111.51785714285714</v>
      </c>
      <c r="Q701">
        <f>SEARCH("/",Table1[[#This Row],[category &amp; sub-category]])-1</f>
        <v>12</v>
      </c>
      <c r="R701" t="str">
        <f>LEFT(Table1[[#This Row],[category &amp; sub-category]],Table1[[#This Row],[1st set of text formula]])</f>
        <v>film &amp; video</v>
      </c>
      <c r="S701" t="str">
        <f>RIGHT(Table1[[#This Row],[category &amp; sub-category]],LEN(Table1[[#This Row],[category &amp; sub-category]])-SEARCH("/",Table1[[#This Row],[category &amp; sub-category]]))</f>
        <v>drama</v>
      </c>
      <c r="T701" s="10">
        <f>(((Table1[[#This Row],[launched_at]]/60)/60)/24)+DATE(1970,1,1)</f>
        <v>43641.208333333328</v>
      </c>
      <c r="U701" s="10">
        <f>(((Table1[[#This Row],[deadline]]/60)/60)/24)+DATE(1970,1,1)</f>
        <v>43642.208333333328</v>
      </c>
    </row>
    <row r="702" spans="1:21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Table1[[#This Row],[pledged]]/Table1[[#This Row],[goal]]</f>
        <v>0.03</v>
      </c>
      <c r="P702" s="6">
        <f>IFERROR(Table1[[#This Row],[pledged]]/Table1[[#This Row],[backers_count]],"N/A")</f>
        <v>3</v>
      </c>
      <c r="Q702">
        <f>SEARCH("/",Table1[[#This Row],[category &amp; sub-category]])-1</f>
        <v>10</v>
      </c>
      <c r="R702" t="str">
        <f>LEFT(Table1[[#This Row],[category &amp; sub-category]],Table1[[#This Row],[1st set of text formula]])</f>
        <v>technology</v>
      </c>
      <c r="S702" t="str">
        <f>RIGHT(Table1[[#This Row],[category &amp; sub-category]],LEN(Table1[[#This Row],[category &amp; sub-category]])-SEARCH("/",Table1[[#This Row],[category &amp; sub-category]]))</f>
        <v>wearables</v>
      </c>
      <c r="T702" s="10">
        <f>(((Table1[[#This Row],[launched_at]]/60)/60)/24)+DATE(1970,1,1)</f>
        <v>40203.25</v>
      </c>
      <c r="U702" s="10">
        <f>(((Table1[[#This Row],[deadline]]/60)/60)/24)+DATE(1970,1,1)</f>
        <v>40218.25</v>
      </c>
    </row>
    <row r="703" spans="1:21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Table1[[#This Row],[pledged]]/Table1[[#This Row],[goal]]</f>
        <v>1.7502692307692307</v>
      </c>
      <c r="P703" s="6">
        <f>IFERROR(Table1[[#This Row],[pledged]]/Table1[[#This Row],[backers_count]],"N/A")</f>
        <v>110.99268292682927</v>
      </c>
      <c r="Q703">
        <f>SEARCH("/",Table1[[#This Row],[category &amp; sub-category]])-1</f>
        <v>7</v>
      </c>
      <c r="R703" t="str">
        <f>LEFT(Table1[[#This Row],[category &amp; sub-category]],Table1[[#This Row],[1st set of text formula]])</f>
        <v>theater</v>
      </c>
      <c r="S703" t="str">
        <f>RIGHT(Table1[[#This Row],[category &amp; sub-category]],LEN(Table1[[#This Row],[category &amp; sub-category]])-SEARCH("/",Table1[[#This Row],[category &amp; sub-category]]))</f>
        <v>plays</v>
      </c>
      <c r="T703" s="10">
        <f>(((Table1[[#This Row],[launched_at]]/60)/60)/24)+DATE(1970,1,1)</f>
        <v>40629.208333333336</v>
      </c>
      <c r="U703" s="10">
        <f>(((Table1[[#This Row],[deadline]]/60)/60)/24)+DATE(1970,1,1)</f>
        <v>40636.208333333336</v>
      </c>
    </row>
    <row r="704" spans="1:21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Table1[[#This Row],[pledged]]/Table1[[#This Row],[goal]]</f>
        <v>0.54137931034482756</v>
      </c>
      <c r="P704" s="6">
        <f>IFERROR(Table1[[#This Row],[pledged]]/Table1[[#This Row],[backers_count]],"N/A")</f>
        <v>56.746987951807228</v>
      </c>
      <c r="Q704">
        <f>SEARCH("/",Table1[[#This Row],[category &amp; sub-category]])-1</f>
        <v>10</v>
      </c>
      <c r="R704" t="str">
        <f>LEFT(Table1[[#This Row],[category &amp; sub-category]],Table1[[#This Row],[1st set of text formula]])</f>
        <v>technology</v>
      </c>
      <c r="S704" t="str">
        <f>RIGHT(Table1[[#This Row],[category &amp; sub-category]],LEN(Table1[[#This Row],[category &amp; sub-category]])-SEARCH("/",Table1[[#This Row],[category &amp; sub-category]]))</f>
        <v>wearables</v>
      </c>
      <c r="T704" s="10">
        <f>(((Table1[[#This Row],[launched_at]]/60)/60)/24)+DATE(1970,1,1)</f>
        <v>41477.208333333336</v>
      </c>
      <c r="U704" s="10">
        <f>(((Table1[[#This Row],[deadline]]/60)/60)/24)+DATE(1970,1,1)</f>
        <v>41482.208333333336</v>
      </c>
    </row>
    <row r="705" spans="1:2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Table1[[#This Row],[pledged]]/Table1[[#This Row],[goal]]</f>
        <v>3.1187381703470032</v>
      </c>
      <c r="P705" s="6">
        <f>IFERROR(Table1[[#This Row],[pledged]]/Table1[[#This Row],[backers_count]],"N/A")</f>
        <v>97.020608439646708</v>
      </c>
      <c r="Q705">
        <f>SEARCH("/",Table1[[#This Row],[category &amp; sub-category]])-1</f>
        <v>10</v>
      </c>
      <c r="R705" t="str">
        <f>LEFT(Table1[[#This Row],[category &amp; sub-category]],Table1[[#This Row],[1st set of text formula]])</f>
        <v>publishing</v>
      </c>
      <c r="S705" t="str">
        <f>RIGHT(Table1[[#This Row],[category &amp; sub-category]],LEN(Table1[[#This Row],[category &amp; sub-category]])-SEARCH("/",Table1[[#This Row],[category &amp; sub-category]]))</f>
        <v>translations</v>
      </c>
      <c r="T705" s="10">
        <f>(((Table1[[#This Row],[launched_at]]/60)/60)/24)+DATE(1970,1,1)</f>
        <v>41020.208333333336</v>
      </c>
      <c r="U705" s="10">
        <f>(((Table1[[#This Row],[deadline]]/60)/60)/24)+DATE(1970,1,1)</f>
        <v>41037.208333333336</v>
      </c>
    </row>
    <row r="706" spans="1:21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Table1[[#This Row],[pledged]]/Table1[[#This Row],[goal]]</f>
        <v>1.2278160919540231</v>
      </c>
      <c r="P706" s="6">
        <f>IFERROR(Table1[[#This Row],[pledged]]/Table1[[#This Row],[backers_count]],"N/A")</f>
        <v>92.08620689655173</v>
      </c>
      <c r="Q706">
        <f>SEARCH("/",Table1[[#This Row],[category &amp; sub-category]])-1</f>
        <v>12</v>
      </c>
      <c r="R706" t="str">
        <f>LEFT(Table1[[#This Row],[category &amp; sub-category]],Table1[[#This Row],[1st set of text formula]])</f>
        <v>film &amp; video</v>
      </c>
      <c r="S706" t="str">
        <f>RIGHT(Table1[[#This Row],[category &amp; sub-category]],LEN(Table1[[#This Row],[category &amp; sub-category]])-SEARCH("/",Table1[[#This Row],[category &amp; sub-category]]))</f>
        <v>animation</v>
      </c>
      <c r="T706" s="10">
        <f>(((Table1[[#This Row],[launched_at]]/60)/60)/24)+DATE(1970,1,1)</f>
        <v>42555.208333333328</v>
      </c>
      <c r="U706" s="10">
        <f>(((Table1[[#This Row],[deadline]]/60)/60)/24)+DATE(1970,1,1)</f>
        <v>42570.208333333328</v>
      </c>
    </row>
    <row r="707" spans="1:2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Table1[[#This Row],[pledged]]/Table1[[#This Row],[goal]]</f>
        <v>0.99026517383618151</v>
      </c>
      <c r="P707" s="6">
        <f>IFERROR(Table1[[#This Row],[pledged]]/Table1[[#This Row],[backers_count]],"N/A")</f>
        <v>82.986666666666665</v>
      </c>
      <c r="Q707">
        <f>SEARCH("/",Table1[[#This Row],[category &amp; sub-category]])-1</f>
        <v>10</v>
      </c>
      <c r="R707" t="str">
        <f>LEFT(Table1[[#This Row],[category &amp; sub-category]],Table1[[#This Row],[1st set of text formula]])</f>
        <v>publishing</v>
      </c>
      <c r="S707" t="str">
        <f>RIGHT(Table1[[#This Row],[category &amp; sub-category]],LEN(Table1[[#This Row],[category &amp; sub-category]])-SEARCH("/",Table1[[#This Row],[category &amp; sub-category]]))</f>
        <v>nonfiction</v>
      </c>
      <c r="T707" s="10">
        <f>(((Table1[[#This Row],[launched_at]]/60)/60)/24)+DATE(1970,1,1)</f>
        <v>41619.25</v>
      </c>
      <c r="U707" s="10">
        <f>(((Table1[[#This Row],[deadline]]/60)/60)/24)+DATE(1970,1,1)</f>
        <v>41623.25</v>
      </c>
    </row>
    <row r="708" spans="1:21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Table1[[#This Row],[pledged]]/Table1[[#This Row],[goal]]</f>
        <v>1.278468634686347</v>
      </c>
      <c r="P708" s="6">
        <f>IFERROR(Table1[[#This Row],[pledged]]/Table1[[#This Row],[backers_count]],"N/A")</f>
        <v>103.03791821561339</v>
      </c>
      <c r="Q708">
        <f>SEARCH("/",Table1[[#This Row],[category &amp; sub-category]])-1</f>
        <v>10</v>
      </c>
      <c r="R708" t="str">
        <f>LEFT(Table1[[#This Row],[category &amp; sub-category]],Table1[[#This Row],[1st set of text formula]])</f>
        <v>technology</v>
      </c>
      <c r="S708" t="str">
        <f>RIGHT(Table1[[#This Row],[category &amp; sub-category]],LEN(Table1[[#This Row],[category &amp; sub-category]])-SEARCH("/",Table1[[#This Row],[category &amp; sub-category]]))</f>
        <v>web</v>
      </c>
      <c r="T708" s="10">
        <f>(((Table1[[#This Row],[launched_at]]/60)/60)/24)+DATE(1970,1,1)</f>
        <v>43471.25</v>
      </c>
      <c r="U708" s="10">
        <f>(((Table1[[#This Row],[deadline]]/60)/60)/24)+DATE(1970,1,1)</f>
        <v>43479.25</v>
      </c>
    </row>
    <row r="709" spans="1:21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Table1[[#This Row],[pledged]]/Table1[[#This Row],[goal]]</f>
        <v>1.5861643835616439</v>
      </c>
      <c r="P709" s="6">
        <f>IFERROR(Table1[[#This Row],[pledged]]/Table1[[#This Row],[backers_count]],"N/A")</f>
        <v>68.922619047619051</v>
      </c>
      <c r="Q709">
        <f>SEARCH("/",Table1[[#This Row],[category &amp; sub-category]])-1</f>
        <v>12</v>
      </c>
      <c r="R709" t="str">
        <f>LEFT(Table1[[#This Row],[category &amp; sub-category]],Table1[[#This Row],[1st set of text formula]])</f>
        <v>film &amp; video</v>
      </c>
      <c r="S709" t="str">
        <f>RIGHT(Table1[[#This Row],[category &amp; sub-category]],LEN(Table1[[#This Row],[category &amp; sub-category]])-SEARCH("/",Table1[[#This Row],[category &amp; sub-category]]))</f>
        <v>drama</v>
      </c>
      <c r="T709" s="10">
        <f>(((Table1[[#This Row],[launched_at]]/60)/60)/24)+DATE(1970,1,1)</f>
        <v>43442.25</v>
      </c>
      <c r="U709" s="10">
        <f>(((Table1[[#This Row],[deadline]]/60)/60)/24)+DATE(1970,1,1)</f>
        <v>43478.25</v>
      </c>
    </row>
    <row r="710" spans="1:2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Table1[[#This Row],[pledged]]/Table1[[#This Row],[goal]]</f>
        <v>7.0705882352941174</v>
      </c>
      <c r="P710" s="6">
        <f>IFERROR(Table1[[#This Row],[pledged]]/Table1[[#This Row],[backers_count]],"N/A")</f>
        <v>87.737226277372258</v>
      </c>
      <c r="Q710">
        <f>SEARCH("/",Table1[[#This Row],[category &amp; sub-category]])-1</f>
        <v>7</v>
      </c>
      <c r="R710" t="str">
        <f>LEFT(Table1[[#This Row],[category &amp; sub-category]],Table1[[#This Row],[1st set of text formula]])</f>
        <v>theater</v>
      </c>
      <c r="S710" t="str">
        <f>RIGHT(Table1[[#This Row],[category &amp; sub-category]],LEN(Table1[[#This Row],[category &amp; sub-category]])-SEARCH("/",Table1[[#This Row],[category &amp; sub-category]]))</f>
        <v>plays</v>
      </c>
      <c r="T710" s="10">
        <f>(((Table1[[#This Row],[launched_at]]/60)/60)/24)+DATE(1970,1,1)</f>
        <v>42877.208333333328</v>
      </c>
      <c r="U710" s="10">
        <f>(((Table1[[#This Row],[deadline]]/60)/60)/24)+DATE(1970,1,1)</f>
        <v>42887.208333333328</v>
      </c>
    </row>
    <row r="711" spans="1:2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Table1[[#This Row],[pledged]]/Table1[[#This Row],[goal]]</f>
        <v>1.4238775510204082</v>
      </c>
      <c r="P711" s="6">
        <f>IFERROR(Table1[[#This Row],[pledged]]/Table1[[#This Row],[backers_count]],"N/A")</f>
        <v>75.021505376344081</v>
      </c>
      <c r="Q711">
        <f>SEARCH("/",Table1[[#This Row],[category &amp; sub-category]])-1</f>
        <v>7</v>
      </c>
      <c r="R711" t="str">
        <f>LEFT(Table1[[#This Row],[category &amp; sub-category]],Table1[[#This Row],[1st set of text formula]])</f>
        <v>theater</v>
      </c>
      <c r="S711" t="str">
        <f>RIGHT(Table1[[#This Row],[category &amp; sub-category]],LEN(Table1[[#This Row],[category &amp; sub-category]])-SEARCH("/",Table1[[#This Row],[category &amp; sub-category]]))</f>
        <v>plays</v>
      </c>
      <c r="T711" s="10">
        <f>(((Table1[[#This Row],[launched_at]]/60)/60)/24)+DATE(1970,1,1)</f>
        <v>41018.208333333336</v>
      </c>
      <c r="U711" s="10">
        <f>(((Table1[[#This Row],[deadline]]/60)/60)/24)+DATE(1970,1,1)</f>
        <v>41025.208333333336</v>
      </c>
    </row>
    <row r="712" spans="1:21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Table1[[#This Row],[pledged]]/Table1[[#This Row],[goal]]</f>
        <v>1.4786046511627906</v>
      </c>
      <c r="P712" s="6">
        <f>IFERROR(Table1[[#This Row],[pledged]]/Table1[[#This Row],[backers_count]],"N/A")</f>
        <v>50.863999999999997</v>
      </c>
      <c r="Q712">
        <f>SEARCH("/",Table1[[#This Row],[category &amp; sub-category]])-1</f>
        <v>7</v>
      </c>
      <c r="R712" t="str">
        <f>LEFT(Table1[[#This Row],[category &amp; sub-category]],Table1[[#This Row],[1st set of text formula]])</f>
        <v>theater</v>
      </c>
      <c r="S712" t="str">
        <f>RIGHT(Table1[[#This Row],[category &amp; sub-category]],LEN(Table1[[#This Row],[category &amp; sub-category]])-SEARCH("/",Table1[[#This Row],[category &amp; sub-category]]))</f>
        <v>plays</v>
      </c>
      <c r="T712" s="10">
        <f>(((Table1[[#This Row],[launched_at]]/60)/60)/24)+DATE(1970,1,1)</f>
        <v>43295.208333333328</v>
      </c>
      <c r="U712" s="10">
        <f>(((Table1[[#This Row],[deadline]]/60)/60)/24)+DATE(1970,1,1)</f>
        <v>43302.208333333328</v>
      </c>
    </row>
    <row r="713" spans="1:21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Table1[[#This Row],[pledged]]/Table1[[#This Row],[goal]]</f>
        <v>0.20322580645161289</v>
      </c>
      <c r="P713" s="6">
        <f>IFERROR(Table1[[#This Row],[pledged]]/Table1[[#This Row],[backers_count]],"N/A")</f>
        <v>90</v>
      </c>
      <c r="Q713">
        <f>SEARCH("/",Table1[[#This Row],[category &amp; sub-category]])-1</f>
        <v>7</v>
      </c>
      <c r="R713" t="str">
        <f>LEFT(Table1[[#This Row],[category &amp; sub-category]],Table1[[#This Row],[1st set of text formula]])</f>
        <v>theater</v>
      </c>
      <c r="S713" t="str">
        <f>RIGHT(Table1[[#This Row],[category &amp; sub-category]],LEN(Table1[[#This Row],[category &amp; sub-category]])-SEARCH("/",Table1[[#This Row],[category &amp; sub-category]]))</f>
        <v>plays</v>
      </c>
      <c r="T713" s="10">
        <f>(((Table1[[#This Row],[launched_at]]/60)/60)/24)+DATE(1970,1,1)</f>
        <v>42393.25</v>
      </c>
      <c r="U713" s="10">
        <f>(((Table1[[#This Row],[deadline]]/60)/60)/24)+DATE(1970,1,1)</f>
        <v>42395.25</v>
      </c>
    </row>
    <row r="714" spans="1:21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Table1[[#This Row],[pledged]]/Table1[[#This Row],[goal]]</f>
        <v>18.40625</v>
      </c>
      <c r="P714" s="6">
        <f>IFERROR(Table1[[#This Row],[pledged]]/Table1[[#This Row],[backers_count]],"N/A")</f>
        <v>72.896039603960389</v>
      </c>
      <c r="Q714">
        <f>SEARCH("/",Table1[[#This Row],[category &amp; sub-category]])-1</f>
        <v>7</v>
      </c>
      <c r="R714" t="str">
        <f>LEFT(Table1[[#This Row],[category &amp; sub-category]],Table1[[#This Row],[1st set of text formula]])</f>
        <v>theater</v>
      </c>
      <c r="S714" t="str">
        <f>RIGHT(Table1[[#This Row],[category &amp; sub-category]],LEN(Table1[[#This Row],[category &amp; sub-category]])-SEARCH("/",Table1[[#This Row],[category &amp; sub-category]]))</f>
        <v>plays</v>
      </c>
      <c r="T714" s="10">
        <f>(((Table1[[#This Row],[launched_at]]/60)/60)/24)+DATE(1970,1,1)</f>
        <v>42559.208333333328</v>
      </c>
      <c r="U714" s="10">
        <f>(((Table1[[#This Row],[deadline]]/60)/60)/24)+DATE(1970,1,1)</f>
        <v>42600.208333333328</v>
      </c>
    </row>
    <row r="715" spans="1:2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Table1[[#This Row],[pledged]]/Table1[[#This Row],[goal]]</f>
        <v>1.6194202898550725</v>
      </c>
      <c r="P715" s="6">
        <f>IFERROR(Table1[[#This Row],[pledged]]/Table1[[#This Row],[backers_count]],"N/A")</f>
        <v>108.48543689320388</v>
      </c>
      <c r="Q715">
        <f>SEARCH("/",Table1[[#This Row],[category &amp; sub-category]])-1</f>
        <v>10</v>
      </c>
      <c r="R715" t="str">
        <f>LEFT(Table1[[#This Row],[category &amp; sub-category]],Table1[[#This Row],[1st set of text formula]])</f>
        <v>publishing</v>
      </c>
      <c r="S715" t="str">
        <f>RIGHT(Table1[[#This Row],[category &amp; sub-category]],LEN(Table1[[#This Row],[category &amp; sub-category]])-SEARCH("/",Table1[[#This Row],[category &amp; sub-category]]))</f>
        <v>radio &amp; podcasts</v>
      </c>
      <c r="T715" s="10">
        <f>(((Table1[[#This Row],[launched_at]]/60)/60)/24)+DATE(1970,1,1)</f>
        <v>42604.208333333328</v>
      </c>
      <c r="U715" s="10">
        <f>(((Table1[[#This Row],[deadline]]/60)/60)/24)+DATE(1970,1,1)</f>
        <v>42616.208333333328</v>
      </c>
    </row>
    <row r="716" spans="1:2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Table1[[#This Row],[pledged]]/Table1[[#This Row],[goal]]</f>
        <v>4.7282077922077921</v>
      </c>
      <c r="P716" s="6">
        <f>IFERROR(Table1[[#This Row],[pledged]]/Table1[[#This Row],[backers_count]],"N/A")</f>
        <v>101.98095238095237</v>
      </c>
      <c r="Q716">
        <f>SEARCH("/",Table1[[#This Row],[category &amp; sub-category]])-1</f>
        <v>5</v>
      </c>
      <c r="R716" t="str">
        <f>LEFT(Table1[[#This Row],[category &amp; sub-category]],Table1[[#This Row],[1st set of text formula]])</f>
        <v>music</v>
      </c>
      <c r="S716" t="str">
        <f>RIGHT(Table1[[#This Row],[category &amp; sub-category]],LEN(Table1[[#This Row],[category &amp; sub-category]])-SEARCH("/",Table1[[#This Row],[category &amp; sub-category]]))</f>
        <v>rock</v>
      </c>
      <c r="T716" s="10">
        <f>(((Table1[[#This Row],[launched_at]]/60)/60)/24)+DATE(1970,1,1)</f>
        <v>41870.208333333336</v>
      </c>
      <c r="U716" s="10">
        <f>(((Table1[[#This Row],[deadline]]/60)/60)/24)+DATE(1970,1,1)</f>
        <v>41871.208333333336</v>
      </c>
    </row>
    <row r="717" spans="1:2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Table1[[#This Row],[pledged]]/Table1[[#This Row],[goal]]</f>
        <v>0.24466101694915254</v>
      </c>
      <c r="P717" s="6">
        <f>IFERROR(Table1[[#This Row],[pledged]]/Table1[[#This Row],[backers_count]],"N/A")</f>
        <v>44.009146341463413</v>
      </c>
      <c r="Q717">
        <f>SEARCH("/",Table1[[#This Row],[category &amp; sub-category]])-1</f>
        <v>5</v>
      </c>
      <c r="R717" t="str">
        <f>LEFT(Table1[[#This Row],[category &amp; sub-category]],Table1[[#This Row],[1st set of text formula]])</f>
        <v>games</v>
      </c>
      <c r="S717" t="str">
        <f>RIGHT(Table1[[#This Row],[category &amp; sub-category]],LEN(Table1[[#This Row],[category &amp; sub-category]])-SEARCH("/",Table1[[#This Row],[category &amp; sub-category]]))</f>
        <v>mobile games</v>
      </c>
      <c r="T717" s="10">
        <f>(((Table1[[#This Row],[launched_at]]/60)/60)/24)+DATE(1970,1,1)</f>
        <v>40397.208333333336</v>
      </c>
      <c r="U717" s="10">
        <f>(((Table1[[#This Row],[deadline]]/60)/60)/24)+DATE(1970,1,1)</f>
        <v>40402.208333333336</v>
      </c>
    </row>
    <row r="718" spans="1:2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Table1[[#This Row],[pledged]]/Table1[[#This Row],[goal]]</f>
        <v>5.1764999999999999</v>
      </c>
      <c r="P718" s="6">
        <f>IFERROR(Table1[[#This Row],[pledged]]/Table1[[#This Row],[backers_count]],"N/A")</f>
        <v>65.942675159235662</v>
      </c>
      <c r="Q718">
        <f>SEARCH("/",Table1[[#This Row],[category &amp; sub-category]])-1</f>
        <v>7</v>
      </c>
      <c r="R718" t="str">
        <f>LEFT(Table1[[#This Row],[category &amp; sub-category]],Table1[[#This Row],[1st set of text formula]])</f>
        <v>theater</v>
      </c>
      <c r="S718" t="str">
        <f>RIGHT(Table1[[#This Row],[category &amp; sub-category]],LEN(Table1[[#This Row],[category &amp; sub-category]])-SEARCH("/",Table1[[#This Row],[category &amp; sub-category]]))</f>
        <v>plays</v>
      </c>
      <c r="T718" s="10">
        <f>(((Table1[[#This Row],[launched_at]]/60)/60)/24)+DATE(1970,1,1)</f>
        <v>41465.208333333336</v>
      </c>
      <c r="U718" s="10">
        <f>(((Table1[[#This Row],[deadline]]/60)/60)/24)+DATE(1970,1,1)</f>
        <v>41493.208333333336</v>
      </c>
    </row>
    <row r="719" spans="1:21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Table1[[#This Row],[pledged]]/Table1[[#This Row],[goal]]</f>
        <v>2.4764285714285714</v>
      </c>
      <c r="P719" s="6">
        <f>IFERROR(Table1[[#This Row],[pledged]]/Table1[[#This Row],[backers_count]],"N/A")</f>
        <v>24.987387387387386</v>
      </c>
      <c r="Q719">
        <f>SEARCH("/",Table1[[#This Row],[category &amp; sub-category]])-1</f>
        <v>12</v>
      </c>
      <c r="R719" t="str">
        <f>LEFT(Table1[[#This Row],[category &amp; sub-category]],Table1[[#This Row],[1st set of text formula]])</f>
        <v>film &amp; video</v>
      </c>
      <c r="S719" t="str">
        <f>RIGHT(Table1[[#This Row],[category &amp; sub-category]],LEN(Table1[[#This Row],[category &amp; sub-category]])-SEARCH("/",Table1[[#This Row],[category &amp; sub-category]]))</f>
        <v>documentary</v>
      </c>
      <c r="T719" s="10">
        <f>(((Table1[[#This Row],[launched_at]]/60)/60)/24)+DATE(1970,1,1)</f>
        <v>40777.208333333336</v>
      </c>
      <c r="U719" s="10">
        <f>(((Table1[[#This Row],[deadline]]/60)/60)/24)+DATE(1970,1,1)</f>
        <v>40798.208333333336</v>
      </c>
    </row>
    <row r="720" spans="1:2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Table1[[#This Row],[pledged]]/Table1[[#This Row],[goal]]</f>
        <v>1.0020481927710843</v>
      </c>
      <c r="P720" s="6">
        <f>IFERROR(Table1[[#This Row],[pledged]]/Table1[[#This Row],[backers_count]],"N/A")</f>
        <v>28.003367003367003</v>
      </c>
      <c r="Q720">
        <f>SEARCH("/",Table1[[#This Row],[category &amp; sub-category]])-1</f>
        <v>10</v>
      </c>
      <c r="R720" t="str">
        <f>LEFT(Table1[[#This Row],[category &amp; sub-category]],Table1[[#This Row],[1st set of text formula]])</f>
        <v>technology</v>
      </c>
      <c r="S720" t="str">
        <f>RIGHT(Table1[[#This Row],[category &amp; sub-category]],LEN(Table1[[#This Row],[category &amp; sub-category]])-SEARCH("/",Table1[[#This Row],[category &amp; sub-category]]))</f>
        <v>wearables</v>
      </c>
      <c r="T720" s="10">
        <f>(((Table1[[#This Row],[launched_at]]/60)/60)/24)+DATE(1970,1,1)</f>
        <v>41442.208333333336</v>
      </c>
      <c r="U720" s="10">
        <f>(((Table1[[#This Row],[deadline]]/60)/60)/24)+DATE(1970,1,1)</f>
        <v>41468.208333333336</v>
      </c>
    </row>
    <row r="721" spans="1:2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Table1[[#This Row],[pledged]]/Table1[[#This Row],[goal]]</f>
        <v>1.53</v>
      </c>
      <c r="P721" s="6">
        <f>IFERROR(Table1[[#This Row],[pledged]]/Table1[[#This Row],[backers_count]],"N/A")</f>
        <v>85.829268292682926</v>
      </c>
      <c r="Q721">
        <f>SEARCH("/",Table1[[#This Row],[category &amp; sub-category]])-1</f>
        <v>10</v>
      </c>
      <c r="R721" t="str">
        <f>LEFT(Table1[[#This Row],[category &amp; sub-category]],Table1[[#This Row],[1st set of text formula]])</f>
        <v>publishing</v>
      </c>
      <c r="S721" t="str">
        <f>RIGHT(Table1[[#This Row],[category &amp; sub-category]],LEN(Table1[[#This Row],[category &amp; sub-category]])-SEARCH("/",Table1[[#This Row],[category &amp; sub-category]]))</f>
        <v>fiction</v>
      </c>
      <c r="T721" s="10">
        <f>(((Table1[[#This Row],[launched_at]]/60)/60)/24)+DATE(1970,1,1)</f>
        <v>41058.208333333336</v>
      </c>
      <c r="U721" s="10">
        <f>(((Table1[[#This Row],[deadline]]/60)/60)/24)+DATE(1970,1,1)</f>
        <v>41069.208333333336</v>
      </c>
    </row>
    <row r="722" spans="1:21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Table1[[#This Row],[pledged]]/Table1[[#This Row],[goal]]</f>
        <v>0.37091954022988505</v>
      </c>
      <c r="P722" s="6">
        <f>IFERROR(Table1[[#This Row],[pledged]]/Table1[[#This Row],[backers_count]],"N/A")</f>
        <v>84.921052631578945</v>
      </c>
      <c r="Q722">
        <f>SEARCH("/",Table1[[#This Row],[category &amp; sub-category]])-1</f>
        <v>7</v>
      </c>
      <c r="R722" t="str">
        <f>LEFT(Table1[[#This Row],[category &amp; sub-category]],Table1[[#This Row],[1st set of text formula]])</f>
        <v>theater</v>
      </c>
      <c r="S722" t="str">
        <f>RIGHT(Table1[[#This Row],[category &amp; sub-category]],LEN(Table1[[#This Row],[category &amp; sub-category]])-SEARCH("/",Table1[[#This Row],[category &amp; sub-category]]))</f>
        <v>plays</v>
      </c>
      <c r="T722" s="10">
        <f>(((Table1[[#This Row],[launched_at]]/60)/60)/24)+DATE(1970,1,1)</f>
        <v>43152.25</v>
      </c>
      <c r="U722" s="10">
        <f>(((Table1[[#This Row],[deadline]]/60)/60)/24)+DATE(1970,1,1)</f>
        <v>43166.25</v>
      </c>
    </row>
    <row r="723" spans="1:2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Table1[[#This Row],[pledged]]/Table1[[#This Row],[goal]]</f>
        <v>4.3923948220064728E-2</v>
      </c>
      <c r="P723" s="6">
        <f>IFERROR(Table1[[#This Row],[pledged]]/Table1[[#This Row],[backers_count]],"N/A")</f>
        <v>90.483333333333334</v>
      </c>
      <c r="Q723">
        <f>SEARCH("/",Table1[[#This Row],[category &amp; sub-category]])-1</f>
        <v>5</v>
      </c>
      <c r="R723" t="str">
        <f>LEFT(Table1[[#This Row],[category &amp; sub-category]],Table1[[#This Row],[1st set of text formula]])</f>
        <v>music</v>
      </c>
      <c r="S723" t="str">
        <f>RIGHT(Table1[[#This Row],[category &amp; sub-category]],LEN(Table1[[#This Row],[category &amp; sub-category]])-SEARCH("/",Table1[[#This Row],[category &amp; sub-category]]))</f>
        <v>rock</v>
      </c>
      <c r="T723" s="10">
        <f>(((Table1[[#This Row],[launched_at]]/60)/60)/24)+DATE(1970,1,1)</f>
        <v>43194.208333333328</v>
      </c>
      <c r="U723" s="10">
        <f>(((Table1[[#This Row],[deadline]]/60)/60)/24)+DATE(1970,1,1)</f>
        <v>43200.208333333328</v>
      </c>
    </row>
    <row r="724" spans="1:2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Table1[[#This Row],[pledged]]/Table1[[#This Row],[goal]]</f>
        <v>1.5650721649484536</v>
      </c>
      <c r="P724" s="6">
        <f>IFERROR(Table1[[#This Row],[pledged]]/Table1[[#This Row],[backers_count]],"N/A")</f>
        <v>25.00197628458498</v>
      </c>
      <c r="Q724">
        <f>SEARCH("/",Table1[[#This Row],[category &amp; sub-category]])-1</f>
        <v>12</v>
      </c>
      <c r="R724" t="str">
        <f>LEFT(Table1[[#This Row],[category &amp; sub-category]],Table1[[#This Row],[1st set of text formula]])</f>
        <v>film &amp; video</v>
      </c>
      <c r="S724" t="str">
        <f>RIGHT(Table1[[#This Row],[category &amp; sub-category]],LEN(Table1[[#This Row],[category &amp; sub-category]])-SEARCH("/",Table1[[#This Row],[category &amp; sub-category]]))</f>
        <v>documentary</v>
      </c>
      <c r="T724" s="10">
        <f>(((Table1[[#This Row],[launched_at]]/60)/60)/24)+DATE(1970,1,1)</f>
        <v>43045.25</v>
      </c>
      <c r="U724" s="10">
        <f>(((Table1[[#This Row],[deadline]]/60)/60)/24)+DATE(1970,1,1)</f>
        <v>43072.25</v>
      </c>
    </row>
    <row r="725" spans="1:2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Table1[[#This Row],[pledged]]/Table1[[#This Row],[goal]]</f>
        <v>2.704081632653061</v>
      </c>
      <c r="P725" s="6">
        <f>IFERROR(Table1[[#This Row],[pledged]]/Table1[[#This Row],[backers_count]],"N/A")</f>
        <v>92.013888888888886</v>
      </c>
      <c r="Q725">
        <f>SEARCH("/",Table1[[#This Row],[category &amp; sub-category]])-1</f>
        <v>7</v>
      </c>
      <c r="R725" t="str">
        <f>LEFT(Table1[[#This Row],[category &amp; sub-category]],Table1[[#This Row],[1st set of text formula]])</f>
        <v>theater</v>
      </c>
      <c r="S725" t="str">
        <f>RIGHT(Table1[[#This Row],[category &amp; sub-category]],LEN(Table1[[#This Row],[category &amp; sub-category]])-SEARCH("/",Table1[[#This Row],[category &amp; sub-category]]))</f>
        <v>plays</v>
      </c>
      <c r="T725" s="10">
        <f>(((Table1[[#This Row],[launched_at]]/60)/60)/24)+DATE(1970,1,1)</f>
        <v>42431.25</v>
      </c>
      <c r="U725" s="10">
        <f>(((Table1[[#This Row],[deadline]]/60)/60)/24)+DATE(1970,1,1)</f>
        <v>42452.208333333328</v>
      </c>
    </row>
    <row r="726" spans="1:21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Table1[[#This Row],[pledged]]/Table1[[#This Row],[goal]]</f>
        <v>1.3405952380952382</v>
      </c>
      <c r="P726" s="6">
        <f>IFERROR(Table1[[#This Row],[pledged]]/Table1[[#This Row],[backers_count]],"N/A")</f>
        <v>93.066115702479337</v>
      </c>
      <c r="Q726">
        <f>SEARCH("/",Table1[[#This Row],[category &amp; sub-category]])-1</f>
        <v>7</v>
      </c>
      <c r="R726" t="str">
        <f>LEFT(Table1[[#This Row],[category &amp; sub-category]],Table1[[#This Row],[1st set of text formula]])</f>
        <v>theater</v>
      </c>
      <c r="S726" t="str">
        <f>RIGHT(Table1[[#This Row],[category &amp; sub-category]],LEN(Table1[[#This Row],[category &amp; sub-category]])-SEARCH("/",Table1[[#This Row],[category &amp; sub-category]]))</f>
        <v>plays</v>
      </c>
      <c r="T726" s="10">
        <f>(((Table1[[#This Row],[launched_at]]/60)/60)/24)+DATE(1970,1,1)</f>
        <v>41934.208333333336</v>
      </c>
      <c r="U726" s="10">
        <f>(((Table1[[#This Row],[deadline]]/60)/60)/24)+DATE(1970,1,1)</f>
        <v>41936.208333333336</v>
      </c>
    </row>
    <row r="727" spans="1:2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Table1[[#This Row],[pledged]]/Table1[[#This Row],[goal]]</f>
        <v>0.50398033126293995</v>
      </c>
      <c r="P727" s="6">
        <f>IFERROR(Table1[[#This Row],[pledged]]/Table1[[#This Row],[backers_count]],"N/A")</f>
        <v>61.008145363408524</v>
      </c>
      <c r="Q727">
        <f>SEARCH("/",Table1[[#This Row],[category &amp; sub-category]])-1</f>
        <v>5</v>
      </c>
      <c r="R727" t="str">
        <f>LEFT(Table1[[#This Row],[category &amp; sub-category]],Table1[[#This Row],[1st set of text formula]])</f>
        <v>games</v>
      </c>
      <c r="S727" t="str">
        <f>RIGHT(Table1[[#This Row],[category &amp; sub-category]],LEN(Table1[[#This Row],[category &amp; sub-category]])-SEARCH("/",Table1[[#This Row],[category &amp; sub-category]]))</f>
        <v>mobile games</v>
      </c>
      <c r="T727" s="10">
        <f>(((Table1[[#This Row],[launched_at]]/60)/60)/24)+DATE(1970,1,1)</f>
        <v>41958.25</v>
      </c>
      <c r="U727" s="10">
        <f>(((Table1[[#This Row],[deadline]]/60)/60)/24)+DATE(1970,1,1)</f>
        <v>41960.25</v>
      </c>
    </row>
    <row r="728" spans="1:2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Table1[[#This Row],[pledged]]/Table1[[#This Row],[goal]]</f>
        <v>0.88815837937384901</v>
      </c>
      <c r="P728" s="6">
        <f>IFERROR(Table1[[#This Row],[pledged]]/Table1[[#This Row],[backers_count]],"N/A")</f>
        <v>92.036259541984734</v>
      </c>
      <c r="Q728">
        <f>SEARCH("/",Table1[[#This Row],[category &amp; sub-category]])-1</f>
        <v>7</v>
      </c>
      <c r="R728" t="str">
        <f>LEFT(Table1[[#This Row],[category &amp; sub-category]],Table1[[#This Row],[1st set of text formula]])</f>
        <v>theater</v>
      </c>
      <c r="S728" t="str">
        <f>RIGHT(Table1[[#This Row],[category &amp; sub-category]],LEN(Table1[[#This Row],[category &amp; sub-category]])-SEARCH("/",Table1[[#This Row],[category &amp; sub-category]]))</f>
        <v>plays</v>
      </c>
      <c r="T728" s="10">
        <f>(((Table1[[#This Row],[launched_at]]/60)/60)/24)+DATE(1970,1,1)</f>
        <v>40476.208333333336</v>
      </c>
      <c r="U728" s="10">
        <f>(((Table1[[#This Row],[deadline]]/60)/60)/24)+DATE(1970,1,1)</f>
        <v>40482.208333333336</v>
      </c>
    </row>
    <row r="729" spans="1:2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Table1[[#This Row],[pledged]]/Table1[[#This Row],[goal]]</f>
        <v>1.65</v>
      </c>
      <c r="P729" s="6">
        <f>IFERROR(Table1[[#This Row],[pledged]]/Table1[[#This Row],[backers_count]],"N/A")</f>
        <v>81.132596685082873</v>
      </c>
      <c r="Q729">
        <f>SEARCH("/",Table1[[#This Row],[category &amp; sub-category]])-1</f>
        <v>10</v>
      </c>
      <c r="R729" t="str">
        <f>LEFT(Table1[[#This Row],[category &amp; sub-category]],Table1[[#This Row],[1st set of text formula]])</f>
        <v>technology</v>
      </c>
      <c r="S729" t="str">
        <f>RIGHT(Table1[[#This Row],[category &amp; sub-category]],LEN(Table1[[#This Row],[category &amp; sub-category]])-SEARCH("/",Table1[[#This Row],[category &amp; sub-category]]))</f>
        <v>web</v>
      </c>
      <c r="T729" s="10">
        <f>(((Table1[[#This Row],[launched_at]]/60)/60)/24)+DATE(1970,1,1)</f>
        <v>43485.25</v>
      </c>
      <c r="U729" s="10">
        <f>(((Table1[[#This Row],[deadline]]/60)/60)/24)+DATE(1970,1,1)</f>
        <v>43543.208333333328</v>
      </c>
    </row>
    <row r="730" spans="1:21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Table1[[#This Row],[pledged]]/Table1[[#This Row],[goal]]</f>
        <v>0.17499999999999999</v>
      </c>
      <c r="P730" s="6">
        <f>IFERROR(Table1[[#This Row],[pledged]]/Table1[[#This Row],[backers_count]],"N/A")</f>
        <v>73.5</v>
      </c>
      <c r="Q730">
        <f>SEARCH("/",Table1[[#This Row],[category &amp; sub-category]])-1</f>
        <v>7</v>
      </c>
      <c r="R730" t="str">
        <f>LEFT(Table1[[#This Row],[category &amp; sub-category]],Table1[[#This Row],[1st set of text formula]])</f>
        <v>theater</v>
      </c>
      <c r="S730" t="str">
        <f>RIGHT(Table1[[#This Row],[category &amp; sub-category]],LEN(Table1[[#This Row],[category &amp; sub-category]])-SEARCH("/",Table1[[#This Row],[category &amp; sub-category]]))</f>
        <v>plays</v>
      </c>
      <c r="T730" s="10">
        <f>(((Table1[[#This Row],[launched_at]]/60)/60)/24)+DATE(1970,1,1)</f>
        <v>42515.208333333328</v>
      </c>
      <c r="U730" s="10">
        <f>(((Table1[[#This Row],[deadline]]/60)/60)/24)+DATE(1970,1,1)</f>
        <v>42526.208333333328</v>
      </c>
    </row>
    <row r="731" spans="1:21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Table1[[#This Row],[pledged]]/Table1[[#This Row],[goal]]</f>
        <v>1.8566071428571429</v>
      </c>
      <c r="P731" s="6">
        <f>IFERROR(Table1[[#This Row],[pledged]]/Table1[[#This Row],[backers_count]],"N/A")</f>
        <v>85.221311475409834</v>
      </c>
      <c r="Q731">
        <f>SEARCH("/",Table1[[#This Row],[category &amp; sub-category]])-1</f>
        <v>12</v>
      </c>
      <c r="R731" t="str">
        <f>LEFT(Table1[[#This Row],[category &amp; sub-category]],Table1[[#This Row],[1st set of text formula]])</f>
        <v>film &amp; video</v>
      </c>
      <c r="S731" t="str">
        <f>RIGHT(Table1[[#This Row],[category &amp; sub-category]],LEN(Table1[[#This Row],[category &amp; sub-category]])-SEARCH("/",Table1[[#This Row],[category &amp; sub-category]]))</f>
        <v>drama</v>
      </c>
      <c r="T731" s="10">
        <f>(((Table1[[#This Row],[launched_at]]/60)/60)/24)+DATE(1970,1,1)</f>
        <v>41309.25</v>
      </c>
      <c r="U731" s="10">
        <f>(((Table1[[#This Row],[deadline]]/60)/60)/24)+DATE(1970,1,1)</f>
        <v>41311.25</v>
      </c>
    </row>
    <row r="732" spans="1:2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Table1[[#This Row],[pledged]]/Table1[[#This Row],[goal]]</f>
        <v>4.1266319444444441</v>
      </c>
      <c r="P732" s="6">
        <f>IFERROR(Table1[[#This Row],[pledged]]/Table1[[#This Row],[backers_count]],"N/A")</f>
        <v>110.96825396825396</v>
      </c>
      <c r="Q732">
        <f>SEARCH("/",Table1[[#This Row],[category &amp; sub-category]])-1</f>
        <v>10</v>
      </c>
      <c r="R732" t="str">
        <f>LEFT(Table1[[#This Row],[category &amp; sub-category]],Table1[[#This Row],[1st set of text formula]])</f>
        <v>technology</v>
      </c>
      <c r="S732" t="str">
        <f>RIGHT(Table1[[#This Row],[category &amp; sub-category]],LEN(Table1[[#This Row],[category &amp; sub-category]])-SEARCH("/",Table1[[#This Row],[category &amp; sub-category]]))</f>
        <v>wearables</v>
      </c>
      <c r="T732" s="10">
        <f>(((Table1[[#This Row],[launched_at]]/60)/60)/24)+DATE(1970,1,1)</f>
        <v>42147.208333333328</v>
      </c>
      <c r="U732" s="10">
        <f>(((Table1[[#This Row],[deadline]]/60)/60)/24)+DATE(1970,1,1)</f>
        <v>42153.208333333328</v>
      </c>
    </row>
    <row r="733" spans="1:2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Table1[[#This Row],[pledged]]/Table1[[#This Row],[goal]]</f>
        <v>0.90249999999999997</v>
      </c>
      <c r="P733" s="6">
        <f>IFERROR(Table1[[#This Row],[pledged]]/Table1[[#This Row],[backers_count]],"N/A")</f>
        <v>32.968036529680369</v>
      </c>
      <c r="Q733">
        <f>SEARCH("/",Table1[[#This Row],[category &amp; sub-category]])-1</f>
        <v>10</v>
      </c>
      <c r="R733" t="str">
        <f>LEFT(Table1[[#This Row],[category &amp; sub-category]],Table1[[#This Row],[1st set of text formula]])</f>
        <v>technology</v>
      </c>
      <c r="S733" t="str">
        <f>RIGHT(Table1[[#This Row],[category &amp; sub-category]],LEN(Table1[[#This Row],[category &amp; sub-category]])-SEARCH("/",Table1[[#This Row],[category &amp; sub-category]]))</f>
        <v>web</v>
      </c>
      <c r="T733" s="10">
        <f>(((Table1[[#This Row],[launched_at]]/60)/60)/24)+DATE(1970,1,1)</f>
        <v>42939.208333333328</v>
      </c>
      <c r="U733" s="10">
        <f>(((Table1[[#This Row],[deadline]]/60)/60)/24)+DATE(1970,1,1)</f>
        <v>42940.208333333328</v>
      </c>
    </row>
    <row r="734" spans="1:2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Table1[[#This Row],[pledged]]/Table1[[#This Row],[goal]]</f>
        <v>0.91984615384615387</v>
      </c>
      <c r="P734" s="6">
        <f>IFERROR(Table1[[#This Row],[pledged]]/Table1[[#This Row],[backers_count]],"N/A")</f>
        <v>96.005352363960753</v>
      </c>
      <c r="Q734">
        <f>SEARCH("/",Table1[[#This Row],[category &amp; sub-category]])-1</f>
        <v>5</v>
      </c>
      <c r="R734" t="str">
        <f>LEFT(Table1[[#This Row],[category &amp; sub-category]],Table1[[#This Row],[1st set of text formula]])</f>
        <v>music</v>
      </c>
      <c r="S734" t="str">
        <f>RIGHT(Table1[[#This Row],[category &amp; sub-category]],LEN(Table1[[#This Row],[category &amp; sub-category]])-SEARCH("/",Table1[[#This Row],[category &amp; sub-category]]))</f>
        <v>rock</v>
      </c>
      <c r="T734" s="10">
        <f>(((Table1[[#This Row],[launched_at]]/60)/60)/24)+DATE(1970,1,1)</f>
        <v>42816.208333333328</v>
      </c>
      <c r="U734" s="10">
        <f>(((Table1[[#This Row],[deadline]]/60)/60)/24)+DATE(1970,1,1)</f>
        <v>42839.208333333328</v>
      </c>
    </row>
    <row r="735" spans="1:2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Table1[[#This Row],[pledged]]/Table1[[#This Row],[goal]]</f>
        <v>5.2700632911392402</v>
      </c>
      <c r="P735" s="6">
        <f>IFERROR(Table1[[#This Row],[pledged]]/Table1[[#This Row],[backers_count]],"N/A")</f>
        <v>84.96632653061225</v>
      </c>
      <c r="Q735">
        <f>SEARCH("/",Table1[[#This Row],[category &amp; sub-category]])-1</f>
        <v>5</v>
      </c>
      <c r="R735" t="str">
        <f>LEFT(Table1[[#This Row],[category &amp; sub-category]],Table1[[#This Row],[1st set of text formula]])</f>
        <v>music</v>
      </c>
      <c r="S735" t="str">
        <f>RIGHT(Table1[[#This Row],[category &amp; sub-category]],LEN(Table1[[#This Row],[category &amp; sub-category]])-SEARCH("/",Table1[[#This Row],[category &amp; sub-category]]))</f>
        <v>metal</v>
      </c>
      <c r="T735" s="10">
        <f>(((Table1[[#This Row],[launched_at]]/60)/60)/24)+DATE(1970,1,1)</f>
        <v>41844.208333333336</v>
      </c>
      <c r="U735" s="10">
        <f>(((Table1[[#This Row],[deadline]]/60)/60)/24)+DATE(1970,1,1)</f>
        <v>41857.208333333336</v>
      </c>
    </row>
    <row r="736" spans="1:2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Table1[[#This Row],[pledged]]/Table1[[#This Row],[goal]]</f>
        <v>3.1914285714285713</v>
      </c>
      <c r="P736" s="6">
        <f>IFERROR(Table1[[#This Row],[pledged]]/Table1[[#This Row],[backers_count]],"N/A")</f>
        <v>25.007462686567163</v>
      </c>
      <c r="Q736">
        <f>SEARCH("/",Table1[[#This Row],[category &amp; sub-category]])-1</f>
        <v>7</v>
      </c>
      <c r="R736" t="str">
        <f>LEFT(Table1[[#This Row],[category &amp; sub-category]],Table1[[#This Row],[1st set of text formula]])</f>
        <v>theater</v>
      </c>
      <c r="S736" t="str">
        <f>RIGHT(Table1[[#This Row],[category &amp; sub-category]],LEN(Table1[[#This Row],[category &amp; sub-category]])-SEARCH("/",Table1[[#This Row],[category &amp; sub-category]]))</f>
        <v>plays</v>
      </c>
      <c r="T736" s="10">
        <f>(((Table1[[#This Row],[launched_at]]/60)/60)/24)+DATE(1970,1,1)</f>
        <v>42763.25</v>
      </c>
      <c r="U736" s="10">
        <f>(((Table1[[#This Row],[deadline]]/60)/60)/24)+DATE(1970,1,1)</f>
        <v>42775.25</v>
      </c>
    </row>
    <row r="737" spans="1:21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Table1[[#This Row],[pledged]]/Table1[[#This Row],[goal]]</f>
        <v>3.5418867924528303</v>
      </c>
      <c r="P737" s="6">
        <f>IFERROR(Table1[[#This Row],[pledged]]/Table1[[#This Row],[backers_count]],"N/A")</f>
        <v>65.998995479658461</v>
      </c>
      <c r="Q737">
        <f>SEARCH("/",Table1[[#This Row],[category &amp; sub-category]])-1</f>
        <v>11</v>
      </c>
      <c r="R737" t="str">
        <f>LEFT(Table1[[#This Row],[category &amp; sub-category]],Table1[[#This Row],[1st set of text formula]])</f>
        <v>photography</v>
      </c>
      <c r="S737" t="str">
        <f>RIGHT(Table1[[#This Row],[category &amp; sub-category]],LEN(Table1[[#This Row],[category &amp; sub-category]])-SEARCH("/",Table1[[#This Row],[category &amp; sub-category]]))</f>
        <v>photography books</v>
      </c>
      <c r="T737" s="10">
        <f>(((Table1[[#This Row],[launched_at]]/60)/60)/24)+DATE(1970,1,1)</f>
        <v>42459.208333333328</v>
      </c>
      <c r="U737" s="10">
        <f>(((Table1[[#This Row],[deadline]]/60)/60)/24)+DATE(1970,1,1)</f>
        <v>42466.208333333328</v>
      </c>
    </row>
    <row r="738" spans="1:2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Table1[[#This Row],[pledged]]/Table1[[#This Row],[goal]]</f>
        <v>0.32896103896103895</v>
      </c>
      <c r="P738" s="6">
        <f>IFERROR(Table1[[#This Row],[pledged]]/Table1[[#This Row],[backers_count]],"N/A")</f>
        <v>87.34482758620689</v>
      </c>
      <c r="Q738">
        <f>SEARCH("/",Table1[[#This Row],[category &amp; sub-category]])-1</f>
        <v>10</v>
      </c>
      <c r="R738" t="str">
        <f>LEFT(Table1[[#This Row],[category &amp; sub-category]],Table1[[#This Row],[1st set of text formula]])</f>
        <v>publishing</v>
      </c>
      <c r="S738" t="str">
        <f>RIGHT(Table1[[#This Row],[category &amp; sub-category]],LEN(Table1[[#This Row],[category &amp; sub-category]])-SEARCH("/",Table1[[#This Row],[category &amp; sub-category]]))</f>
        <v>nonfiction</v>
      </c>
      <c r="T738" s="10">
        <f>(((Table1[[#This Row],[launched_at]]/60)/60)/24)+DATE(1970,1,1)</f>
        <v>42055.25</v>
      </c>
      <c r="U738" s="10">
        <f>(((Table1[[#This Row],[deadline]]/60)/60)/24)+DATE(1970,1,1)</f>
        <v>42059.25</v>
      </c>
    </row>
    <row r="739" spans="1:21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Table1[[#This Row],[pledged]]/Table1[[#This Row],[goal]]</f>
        <v>1.358918918918919</v>
      </c>
      <c r="P739" s="6">
        <f>IFERROR(Table1[[#This Row],[pledged]]/Table1[[#This Row],[backers_count]],"N/A")</f>
        <v>27.933333333333334</v>
      </c>
      <c r="Q739">
        <f>SEARCH("/",Table1[[#This Row],[category &amp; sub-category]])-1</f>
        <v>5</v>
      </c>
      <c r="R739" t="str">
        <f>LEFT(Table1[[#This Row],[category &amp; sub-category]],Table1[[#This Row],[1st set of text formula]])</f>
        <v>music</v>
      </c>
      <c r="S739" t="str">
        <f>RIGHT(Table1[[#This Row],[category &amp; sub-category]],LEN(Table1[[#This Row],[category &amp; sub-category]])-SEARCH("/",Table1[[#This Row],[category &amp; sub-category]]))</f>
        <v>indie rock</v>
      </c>
      <c r="T739" s="10">
        <f>(((Table1[[#This Row],[launched_at]]/60)/60)/24)+DATE(1970,1,1)</f>
        <v>42685.25</v>
      </c>
      <c r="U739" s="10">
        <f>(((Table1[[#This Row],[deadline]]/60)/60)/24)+DATE(1970,1,1)</f>
        <v>42697.25</v>
      </c>
    </row>
    <row r="740" spans="1:2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Table1[[#This Row],[pledged]]/Table1[[#This Row],[goal]]</f>
        <v>2.0843373493975904E-2</v>
      </c>
      <c r="P740" s="6">
        <f>IFERROR(Table1[[#This Row],[pledged]]/Table1[[#This Row],[backers_count]],"N/A")</f>
        <v>103.8</v>
      </c>
      <c r="Q740">
        <f>SEARCH("/",Table1[[#This Row],[category &amp; sub-category]])-1</f>
        <v>7</v>
      </c>
      <c r="R740" t="str">
        <f>LEFT(Table1[[#This Row],[category &amp; sub-category]],Table1[[#This Row],[1st set of text formula]])</f>
        <v>theater</v>
      </c>
      <c r="S740" t="str">
        <f>RIGHT(Table1[[#This Row],[category &amp; sub-category]],LEN(Table1[[#This Row],[category &amp; sub-category]])-SEARCH("/",Table1[[#This Row],[category &amp; sub-category]]))</f>
        <v>plays</v>
      </c>
      <c r="T740" s="10">
        <f>(((Table1[[#This Row],[launched_at]]/60)/60)/24)+DATE(1970,1,1)</f>
        <v>41959.25</v>
      </c>
      <c r="U740" s="10">
        <f>(((Table1[[#This Row],[deadline]]/60)/60)/24)+DATE(1970,1,1)</f>
        <v>41981.25</v>
      </c>
    </row>
    <row r="741" spans="1:2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Table1[[#This Row],[pledged]]/Table1[[#This Row],[goal]]</f>
        <v>0.61</v>
      </c>
      <c r="P741" s="6">
        <f>IFERROR(Table1[[#This Row],[pledged]]/Table1[[#This Row],[backers_count]],"N/A")</f>
        <v>31.937172774869111</v>
      </c>
      <c r="Q741">
        <f>SEARCH("/",Table1[[#This Row],[category &amp; sub-category]])-1</f>
        <v>5</v>
      </c>
      <c r="R741" t="str">
        <f>LEFT(Table1[[#This Row],[category &amp; sub-category]],Table1[[#This Row],[1st set of text formula]])</f>
        <v>music</v>
      </c>
      <c r="S741" t="str">
        <f>RIGHT(Table1[[#This Row],[category &amp; sub-category]],LEN(Table1[[#This Row],[category &amp; sub-category]])-SEARCH("/",Table1[[#This Row],[category &amp; sub-category]]))</f>
        <v>indie rock</v>
      </c>
      <c r="T741" s="10">
        <f>(((Table1[[#This Row],[launched_at]]/60)/60)/24)+DATE(1970,1,1)</f>
        <v>41089.208333333336</v>
      </c>
      <c r="U741" s="10">
        <f>(((Table1[[#This Row],[deadline]]/60)/60)/24)+DATE(1970,1,1)</f>
        <v>41090.208333333336</v>
      </c>
    </row>
    <row r="742" spans="1:2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Table1[[#This Row],[pledged]]/Table1[[#This Row],[goal]]</f>
        <v>0.30037735849056602</v>
      </c>
      <c r="P742" s="6">
        <f>IFERROR(Table1[[#This Row],[pledged]]/Table1[[#This Row],[backers_count]],"N/A")</f>
        <v>99.5</v>
      </c>
      <c r="Q742">
        <f>SEARCH("/",Table1[[#This Row],[category &amp; sub-category]])-1</f>
        <v>7</v>
      </c>
      <c r="R742" t="str">
        <f>LEFT(Table1[[#This Row],[category &amp; sub-category]],Table1[[#This Row],[1st set of text formula]])</f>
        <v>theater</v>
      </c>
      <c r="S742" t="str">
        <f>RIGHT(Table1[[#This Row],[category &amp; sub-category]],LEN(Table1[[#This Row],[category &amp; sub-category]])-SEARCH("/",Table1[[#This Row],[category &amp; sub-category]]))</f>
        <v>plays</v>
      </c>
      <c r="T742" s="10">
        <f>(((Table1[[#This Row],[launched_at]]/60)/60)/24)+DATE(1970,1,1)</f>
        <v>42769.25</v>
      </c>
      <c r="U742" s="10">
        <f>(((Table1[[#This Row],[deadline]]/60)/60)/24)+DATE(1970,1,1)</f>
        <v>42772.25</v>
      </c>
    </row>
    <row r="743" spans="1:2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Table1[[#This Row],[pledged]]/Table1[[#This Row],[goal]]</f>
        <v>11.791666666666666</v>
      </c>
      <c r="P743" s="6">
        <f>IFERROR(Table1[[#This Row],[pledged]]/Table1[[#This Row],[backers_count]],"N/A")</f>
        <v>108.84615384615384</v>
      </c>
      <c r="Q743">
        <f>SEARCH("/",Table1[[#This Row],[category &amp; sub-category]])-1</f>
        <v>7</v>
      </c>
      <c r="R743" t="str">
        <f>LEFT(Table1[[#This Row],[category &amp; sub-category]],Table1[[#This Row],[1st set of text formula]])</f>
        <v>theater</v>
      </c>
      <c r="S743" t="str">
        <f>RIGHT(Table1[[#This Row],[category &amp; sub-category]],LEN(Table1[[#This Row],[category &amp; sub-category]])-SEARCH("/",Table1[[#This Row],[category &amp; sub-category]]))</f>
        <v>plays</v>
      </c>
      <c r="T743" s="10">
        <f>(((Table1[[#This Row],[launched_at]]/60)/60)/24)+DATE(1970,1,1)</f>
        <v>40321.208333333336</v>
      </c>
      <c r="U743" s="10">
        <f>(((Table1[[#This Row],[deadline]]/60)/60)/24)+DATE(1970,1,1)</f>
        <v>40322.208333333336</v>
      </c>
    </row>
    <row r="744" spans="1:2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Table1[[#This Row],[pledged]]/Table1[[#This Row],[goal]]</f>
        <v>11.260833333333334</v>
      </c>
      <c r="P744" s="6">
        <f>IFERROR(Table1[[#This Row],[pledged]]/Table1[[#This Row],[backers_count]],"N/A")</f>
        <v>110.76229508196721</v>
      </c>
      <c r="Q744">
        <f>SEARCH("/",Table1[[#This Row],[category &amp; sub-category]])-1</f>
        <v>5</v>
      </c>
      <c r="R744" t="str">
        <f>LEFT(Table1[[#This Row],[category &amp; sub-category]],Table1[[#This Row],[1st set of text formula]])</f>
        <v>music</v>
      </c>
      <c r="S744" t="str">
        <f>RIGHT(Table1[[#This Row],[category &amp; sub-category]],LEN(Table1[[#This Row],[category &amp; sub-category]])-SEARCH("/",Table1[[#This Row],[category &amp; sub-category]]))</f>
        <v>electric music</v>
      </c>
      <c r="T744" s="10">
        <f>(((Table1[[#This Row],[launched_at]]/60)/60)/24)+DATE(1970,1,1)</f>
        <v>40197.25</v>
      </c>
      <c r="U744" s="10">
        <f>(((Table1[[#This Row],[deadline]]/60)/60)/24)+DATE(1970,1,1)</f>
        <v>40239.25</v>
      </c>
    </row>
    <row r="745" spans="1:21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Table1[[#This Row],[pledged]]/Table1[[#This Row],[goal]]</f>
        <v>0.12923076923076923</v>
      </c>
      <c r="P745" s="6">
        <f>IFERROR(Table1[[#This Row],[pledged]]/Table1[[#This Row],[backers_count]],"N/A")</f>
        <v>29.647058823529413</v>
      </c>
      <c r="Q745">
        <f>SEARCH("/",Table1[[#This Row],[category &amp; sub-category]])-1</f>
        <v>7</v>
      </c>
      <c r="R745" t="str">
        <f>LEFT(Table1[[#This Row],[category &amp; sub-category]],Table1[[#This Row],[1st set of text formula]])</f>
        <v>theater</v>
      </c>
      <c r="S745" t="str">
        <f>RIGHT(Table1[[#This Row],[category &amp; sub-category]],LEN(Table1[[#This Row],[category &amp; sub-category]])-SEARCH("/",Table1[[#This Row],[category &amp; sub-category]]))</f>
        <v>plays</v>
      </c>
      <c r="T745" s="10">
        <f>(((Table1[[#This Row],[launched_at]]/60)/60)/24)+DATE(1970,1,1)</f>
        <v>42298.208333333328</v>
      </c>
      <c r="U745" s="10">
        <f>(((Table1[[#This Row],[deadline]]/60)/60)/24)+DATE(1970,1,1)</f>
        <v>42304.208333333328</v>
      </c>
    </row>
    <row r="746" spans="1:2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Table1[[#This Row],[pledged]]/Table1[[#This Row],[goal]]</f>
        <v>7.12</v>
      </c>
      <c r="P746" s="6">
        <f>IFERROR(Table1[[#This Row],[pledged]]/Table1[[#This Row],[backers_count]],"N/A")</f>
        <v>101.71428571428571</v>
      </c>
      <c r="Q746">
        <f>SEARCH("/",Table1[[#This Row],[category &amp; sub-category]])-1</f>
        <v>7</v>
      </c>
      <c r="R746" t="str">
        <f>LEFT(Table1[[#This Row],[category &amp; sub-category]],Table1[[#This Row],[1st set of text formula]])</f>
        <v>theater</v>
      </c>
      <c r="S746" t="str">
        <f>RIGHT(Table1[[#This Row],[category &amp; sub-category]],LEN(Table1[[#This Row],[category &amp; sub-category]])-SEARCH("/",Table1[[#This Row],[category &amp; sub-category]]))</f>
        <v>plays</v>
      </c>
      <c r="T746" s="10">
        <f>(((Table1[[#This Row],[launched_at]]/60)/60)/24)+DATE(1970,1,1)</f>
        <v>43322.208333333328</v>
      </c>
      <c r="U746" s="10">
        <f>(((Table1[[#This Row],[deadline]]/60)/60)/24)+DATE(1970,1,1)</f>
        <v>43324.208333333328</v>
      </c>
    </row>
    <row r="747" spans="1:21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Table1[[#This Row],[pledged]]/Table1[[#This Row],[goal]]</f>
        <v>0.30304347826086958</v>
      </c>
      <c r="P747" s="6">
        <f>IFERROR(Table1[[#This Row],[pledged]]/Table1[[#This Row],[backers_count]],"N/A")</f>
        <v>61.5</v>
      </c>
      <c r="Q747">
        <f>SEARCH("/",Table1[[#This Row],[category &amp; sub-category]])-1</f>
        <v>10</v>
      </c>
      <c r="R747" t="str">
        <f>LEFT(Table1[[#This Row],[category &amp; sub-category]],Table1[[#This Row],[1st set of text formula]])</f>
        <v>technology</v>
      </c>
      <c r="S747" t="str">
        <f>RIGHT(Table1[[#This Row],[category &amp; sub-category]],LEN(Table1[[#This Row],[category &amp; sub-category]])-SEARCH("/",Table1[[#This Row],[category &amp; sub-category]]))</f>
        <v>wearables</v>
      </c>
      <c r="T747" s="10">
        <f>(((Table1[[#This Row],[launched_at]]/60)/60)/24)+DATE(1970,1,1)</f>
        <v>40328.208333333336</v>
      </c>
      <c r="U747" s="10">
        <f>(((Table1[[#This Row],[deadline]]/60)/60)/24)+DATE(1970,1,1)</f>
        <v>40355.208333333336</v>
      </c>
    </row>
    <row r="748" spans="1:2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Table1[[#This Row],[pledged]]/Table1[[#This Row],[goal]]</f>
        <v>2.1250896057347672</v>
      </c>
      <c r="P748" s="6">
        <f>IFERROR(Table1[[#This Row],[pledged]]/Table1[[#This Row],[backers_count]],"N/A")</f>
        <v>35</v>
      </c>
      <c r="Q748">
        <f>SEARCH("/",Table1[[#This Row],[category &amp; sub-category]])-1</f>
        <v>10</v>
      </c>
      <c r="R748" t="str">
        <f>LEFT(Table1[[#This Row],[category &amp; sub-category]],Table1[[#This Row],[1st set of text formula]])</f>
        <v>technology</v>
      </c>
      <c r="S748" t="str">
        <f>RIGHT(Table1[[#This Row],[category &amp; sub-category]],LEN(Table1[[#This Row],[category &amp; sub-category]])-SEARCH("/",Table1[[#This Row],[category &amp; sub-category]]))</f>
        <v>web</v>
      </c>
      <c r="T748" s="10">
        <f>(((Table1[[#This Row],[launched_at]]/60)/60)/24)+DATE(1970,1,1)</f>
        <v>40825.208333333336</v>
      </c>
      <c r="U748" s="10">
        <f>(((Table1[[#This Row],[deadline]]/60)/60)/24)+DATE(1970,1,1)</f>
        <v>40830.208333333336</v>
      </c>
    </row>
    <row r="749" spans="1:2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Table1[[#This Row],[pledged]]/Table1[[#This Row],[goal]]</f>
        <v>2.2885714285714287</v>
      </c>
      <c r="P749" s="6">
        <f>IFERROR(Table1[[#This Row],[pledged]]/Table1[[#This Row],[backers_count]],"N/A")</f>
        <v>40.049999999999997</v>
      </c>
      <c r="Q749">
        <f>SEARCH("/",Table1[[#This Row],[category &amp; sub-category]])-1</f>
        <v>7</v>
      </c>
      <c r="R749" t="str">
        <f>LEFT(Table1[[#This Row],[category &amp; sub-category]],Table1[[#This Row],[1st set of text formula]])</f>
        <v>theater</v>
      </c>
      <c r="S749" t="str">
        <f>RIGHT(Table1[[#This Row],[category &amp; sub-category]],LEN(Table1[[#This Row],[category &amp; sub-category]])-SEARCH("/",Table1[[#This Row],[category &amp; sub-category]]))</f>
        <v>plays</v>
      </c>
      <c r="T749" s="10">
        <f>(((Table1[[#This Row],[launched_at]]/60)/60)/24)+DATE(1970,1,1)</f>
        <v>40423.208333333336</v>
      </c>
      <c r="U749" s="10">
        <f>(((Table1[[#This Row],[deadline]]/60)/60)/24)+DATE(1970,1,1)</f>
        <v>40434.208333333336</v>
      </c>
    </row>
    <row r="750" spans="1:2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Table1[[#This Row],[pledged]]/Table1[[#This Row],[goal]]</f>
        <v>0.34959979476654696</v>
      </c>
      <c r="P750" s="6">
        <f>IFERROR(Table1[[#This Row],[pledged]]/Table1[[#This Row],[backers_count]],"N/A")</f>
        <v>110.97231270358306</v>
      </c>
      <c r="Q750">
        <f>SEARCH("/",Table1[[#This Row],[category &amp; sub-category]])-1</f>
        <v>12</v>
      </c>
      <c r="R750" t="str">
        <f>LEFT(Table1[[#This Row],[category &amp; sub-category]],Table1[[#This Row],[1st set of text formula]])</f>
        <v>film &amp; video</v>
      </c>
      <c r="S750" t="str">
        <f>RIGHT(Table1[[#This Row],[category &amp; sub-category]],LEN(Table1[[#This Row],[category &amp; sub-category]])-SEARCH("/",Table1[[#This Row],[category &amp; sub-category]]))</f>
        <v>animation</v>
      </c>
      <c r="T750" s="10">
        <f>(((Table1[[#This Row],[launched_at]]/60)/60)/24)+DATE(1970,1,1)</f>
        <v>40238.25</v>
      </c>
      <c r="U750" s="10">
        <f>(((Table1[[#This Row],[deadline]]/60)/60)/24)+DATE(1970,1,1)</f>
        <v>40263.208333333336</v>
      </c>
    </row>
    <row r="751" spans="1:2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Table1[[#This Row],[pledged]]/Table1[[#This Row],[goal]]</f>
        <v>1.5729069767441861</v>
      </c>
      <c r="P751" s="6">
        <f>IFERROR(Table1[[#This Row],[pledged]]/Table1[[#This Row],[backers_count]],"N/A")</f>
        <v>36.959016393442624</v>
      </c>
      <c r="Q751">
        <f>SEARCH("/",Table1[[#This Row],[category &amp; sub-category]])-1</f>
        <v>10</v>
      </c>
      <c r="R751" t="str">
        <f>LEFT(Table1[[#This Row],[category &amp; sub-category]],Table1[[#This Row],[1st set of text formula]])</f>
        <v>technology</v>
      </c>
      <c r="S751" t="str">
        <f>RIGHT(Table1[[#This Row],[category &amp; sub-category]],LEN(Table1[[#This Row],[category &amp; sub-category]])-SEARCH("/",Table1[[#This Row],[category &amp; sub-category]]))</f>
        <v>wearables</v>
      </c>
      <c r="T751" s="10">
        <f>(((Table1[[#This Row],[launched_at]]/60)/60)/24)+DATE(1970,1,1)</f>
        <v>41920.208333333336</v>
      </c>
      <c r="U751" s="10">
        <f>(((Table1[[#This Row],[deadline]]/60)/60)/24)+DATE(1970,1,1)</f>
        <v>41932.208333333336</v>
      </c>
    </row>
    <row r="752" spans="1:2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Table1[[#This Row],[pledged]]/Table1[[#This Row],[goal]]</f>
        <v>0.01</v>
      </c>
      <c r="P752" s="6">
        <f>IFERROR(Table1[[#This Row],[pledged]]/Table1[[#This Row],[backers_count]],"N/A")</f>
        <v>1</v>
      </c>
      <c r="Q752">
        <f>SEARCH("/",Table1[[#This Row],[category &amp; sub-category]])-1</f>
        <v>5</v>
      </c>
      <c r="R752" t="str">
        <f>LEFT(Table1[[#This Row],[category &amp; sub-category]],Table1[[#This Row],[1st set of text formula]])</f>
        <v>music</v>
      </c>
      <c r="S752" t="str">
        <f>RIGHT(Table1[[#This Row],[category &amp; sub-category]],LEN(Table1[[#This Row],[category &amp; sub-category]])-SEARCH("/",Table1[[#This Row],[category &amp; sub-category]]))</f>
        <v>electric music</v>
      </c>
      <c r="T752" s="10">
        <f>(((Table1[[#This Row],[launched_at]]/60)/60)/24)+DATE(1970,1,1)</f>
        <v>40360.208333333336</v>
      </c>
      <c r="U752" s="10">
        <f>(((Table1[[#This Row],[deadline]]/60)/60)/24)+DATE(1970,1,1)</f>
        <v>40385.208333333336</v>
      </c>
    </row>
    <row r="753" spans="1:2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Table1[[#This Row],[pledged]]/Table1[[#This Row],[goal]]</f>
        <v>2.3230555555555554</v>
      </c>
      <c r="P753" s="6">
        <f>IFERROR(Table1[[#This Row],[pledged]]/Table1[[#This Row],[backers_count]],"N/A")</f>
        <v>30.974074074074075</v>
      </c>
      <c r="Q753">
        <f>SEARCH("/",Table1[[#This Row],[category &amp; sub-category]])-1</f>
        <v>10</v>
      </c>
      <c r="R753" t="str">
        <f>LEFT(Table1[[#This Row],[category &amp; sub-category]],Table1[[#This Row],[1st set of text formula]])</f>
        <v>publishing</v>
      </c>
      <c r="S753" t="str">
        <f>RIGHT(Table1[[#This Row],[category &amp; sub-category]],LEN(Table1[[#This Row],[category &amp; sub-category]])-SEARCH("/",Table1[[#This Row],[category &amp; sub-category]]))</f>
        <v>nonfiction</v>
      </c>
      <c r="T753" s="10">
        <f>(((Table1[[#This Row],[launched_at]]/60)/60)/24)+DATE(1970,1,1)</f>
        <v>42446.208333333328</v>
      </c>
      <c r="U753" s="10">
        <f>(((Table1[[#This Row],[deadline]]/60)/60)/24)+DATE(1970,1,1)</f>
        <v>42461.208333333328</v>
      </c>
    </row>
    <row r="754" spans="1:2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Table1[[#This Row],[pledged]]/Table1[[#This Row],[goal]]</f>
        <v>0.92448275862068963</v>
      </c>
      <c r="P754" s="6">
        <f>IFERROR(Table1[[#This Row],[pledged]]/Table1[[#This Row],[backers_count]],"N/A")</f>
        <v>47.035087719298247</v>
      </c>
      <c r="Q754">
        <f>SEARCH("/",Table1[[#This Row],[category &amp; sub-category]])-1</f>
        <v>7</v>
      </c>
      <c r="R754" t="str">
        <f>LEFT(Table1[[#This Row],[category &amp; sub-category]],Table1[[#This Row],[1st set of text formula]])</f>
        <v>theater</v>
      </c>
      <c r="S754" t="str">
        <f>RIGHT(Table1[[#This Row],[category &amp; sub-category]],LEN(Table1[[#This Row],[category &amp; sub-category]])-SEARCH("/",Table1[[#This Row],[category &amp; sub-category]]))</f>
        <v>plays</v>
      </c>
      <c r="T754" s="10">
        <f>(((Table1[[#This Row],[launched_at]]/60)/60)/24)+DATE(1970,1,1)</f>
        <v>40395.208333333336</v>
      </c>
      <c r="U754" s="10">
        <f>(((Table1[[#This Row],[deadline]]/60)/60)/24)+DATE(1970,1,1)</f>
        <v>40413.208333333336</v>
      </c>
    </row>
    <row r="755" spans="1:2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Table1[[#This Row],[pledged]]/Table1[[#This Row],[goal]]</f>
        <v>2.5670212765957445</v>
      </c>
      <c r="P755" s="6">
        <f>IFERROR(Table1[[#This Row],[pledged]]/Table1[[#This Row],[backers_count]],"N/A")</f>
        <v>88.065693430656935</v>
      </c>
      <c r="Q755">
        <f>SEARCH("/",Table1[[#This Row],[category &amp; sub-category]])-1</f>
        <v>11</v>
      </c>
      <c r="R755" t="str">
        <f>LEFT(Table1[[#This Row],[category &amp; sub-category]],Table1[[#This Row],[1st set of text formula]])</f>
        <v>photography</v>
      </c>
      <c r="S755" t="str">
        <f>RIGHT(Table1[[#This Row],[category &amp; sub-category]],LEN(Table1[[#This Row],[category &amp; sub-category]])-SEARCH("/",Table1[[#This Row],[category &amp; sub-category]]))</f>
        <v>photography books</v>
      </c>
      <c r="T755" s="10">
        <f>(((Table1[[#This Row],[launched_at]]/60)/60)/24)+DATE(1970,1,1)</f>
        <v>40321.208333333336</v>
      </c>
      <c r="U755" s="10">
        <f>(((Table1[[#This Row],[deadline]]/60)/60)/24)+DATE(1970,1,1)</f>
        <v>40336.208333333336</v>
      </c>
    </row>
    <row r="756" spans="1:2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Table1[[#This Row],[pledged]]/Table1[[#This Row],[goal]]</f>
        <v>1.6847017045454546</v>
      </c>
      <c r="P756" s="6">
        <f>IFERROR(Table1[[#This Row],[pledged]]/Table1[[#This Row],[backers_count]],"N/A")</f>
        <v>37.005616224648989</v>
      </c>
      <c r="Q756">
        <f>SEARCH("/",Table1[[#This Row],[category &amp; sub-category]])-1</f>
        <v>7</v>
      </c>
      <c r="R756" t="str">
        <f>LEFT(Table1[[#This Row],[category &amp; sub-category]],Table1[[#This Row],[1st set of text formula]])</f>
        <v>theater</v>
      </c>
      <c r="S756" t="str">
        <f>RIGHT(Table1[[#This Row],[category &amp; sub-category]],LEN(Table1[[#This Row],[category &amp; sub-category]])-SEARCH("/",Table1[[#This Row],[category &amp; sub-category]]))</f>
        <v>plays</v>
      </c>
      <c r="T756" s="10">
        <f>(((Table1[[#This Row],[launched_at]]/60)/60)/24)+DATE(1970,1,1)</f>
        <v>41210.208333333336</v>
      </c>
      <c r="U756" s="10">
        <f>(((Table1[[#This Row],[deadline]]/60)/60)/24)+DATE(1970,1,1)</f>
        <v>41263.25</v>
      </c>
    </row>
    <row r="757" spans="1:2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Table1[[#This Row],[pledged]]/Table1[[#This Row],[goal]]</f>
        <v>1.6657777777777778</v>
      </c>
      <c r="P757" s="6">
        <f>IFERROR(Table1[[#This Row],[pledged]]/Table1[[#This Row],[backers_count]],"N/A")</f>
        <v>26.027777777777779</v>
      </c>
      <c r="Q757">
        <f>SEARCH("/",Table1[[#This Row],[category &amp; sub-category]])-1</f>
        <v>7</v>
      </c>
      <c r="R757" t="str">
        <f>LEFT(Table1[[#This Row],[category &amp; sub-category]],Table1[[#This Row],[1st set of text formula]])</f>
        <v>theater</v>
      </c>
      <c r="S757" t="str">
        <f>RIGHT(Table1[[#This Row],[category &amp; sub-category]],LEN(Table1[[#This Row],[category &amp; sub-category]])-SEARCH("/",Table1[[#This Row],[category &amp; sub-category]]))</f>
        <v>plays</v>
      </c>
      <c r="T757" s="10">
        <f>(((Table1[[#This Row],[launched_at]]/60)/60)/24)+DATE(1970,1,1)</f>
        <v>43096.25</v>
      </c>
      <c r="U757" s="10">
        <f>(((Table1[[#This Row],[deadline]]/60)/60)/24)+DATE(1970,1,1)</f>
        <v>43108.25</v>
      </c>
    </row>
    <row r="758" spans="1:2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Table1[[#This Row],[pledged]]/Table1[[#This Row],[goal]]</f>
        <v>7.7207692307692311</v>
      </c>
      <c r="P758" s="6">
        <f>IFERROR(Table1[[#This Row],[pledged]]/Table1[[#This Row],[backers_count]],"N/A")</f>
        <v>67.817567567567565</v>
      </c>
      <c r="Q758">
        <f>SEARCH("/",Table1[[#This Row],[category &amp; sub-category]])-1</f>
        <v>7</v>
      </c>
      <c r="R758" t="str">
        <f>LEFT(Table1[[#This Row],[category &amp; sub-category]],Table1[[#This Row],[1st set of text formula]])</f>
        <v>theater</v>
      </c>
      <c r="S758" t="str">
        <f>RIGHT(Table1[[#This Row],[category &amp; sub-category]],LEN(Table1[[#This Row],[category &amp; sub-category]])-SEARCH("/",Table1[[#This Row],[category &amp; sub-category]]))</f>
        <v>plays</v>
      </c>
      <c r="T758" s="10">
        <f>(((Table1[[#This Row],[launched_at]]/60)/60)/24)+DATE(1970,1,1)</f>
        <v>42024.25</v>
      </c>
      <c r="U758" s="10">
        <f>(((Table1[[#This Row],[deadline]]/60)/60)/24)+DATE(1970,1,1)</f>
        <v>42030.25</v>
      </c>
    </row>
    <row r="759" spans="1:2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Table1[[#This Row],[pledged]]/Table1[[#This Row],[goal]]</f>
        <v>4.0685714285714285</v>
      </c>
      <c r="P759" s="6">
        <f>IFERROR(Table1[[#This Row],[pledged]]/Table1[[#This Row],[backers_count]],"N/A")</f>
        <v>49.964912280701753</v>
      </c>
      <c r="Q759">
        <f>SEARCH("/",Table1[[#This Row],[category &amp; sub-category]])-1</f>
        <v>12</v>
      </c>
      <c r="R759" t="str">
        <f>LEFT(Table1[[#This Row],[category &amp; sub-category]],Table1[[#This Row],[1st set of text formula]])</f>
        <v>film &amp; video</v>
      </c>
      <c r="S759" t="str">
        <f>RIGHT(Table1[[#This Row],[category &amp; sub-category]],LEN(Table1[[#This Row],[category &amp; sub-category]])-SEARCH("/",Table1[[#This Row],[category &amp; sub-category]]))</f>
        <v>drama</v>
      </c>
      <c r="T759" s="10">
        <f>(((Table1[[#This Row],[launched_at]]/60)/60)/24)+DATE(1970,1,1)</f>
        <v>40675.208333333336</v>
      </c>
      <c r="U759" s="10">
        <f>(((Table1[[#This Row],[deadline]]/60)/60)/24)+DATE(1970,1,1)</f>
        <v>40679.208333333336</v>
      </c>
    </row>
    <row r="760" spans="1:2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Table1[[#This Row],[pledged]]/Table1[[#This Row],[goal]]</f>
        <v>5.6420608108108112</v>
      </c>
      <c r="P760" s="6">
        <f>IFERROR(Table1[[#This Row],[pledged]]/Table1[[#This Row],[backers_count]],"N/A")</f>
        <v>110.01646903820817</v>
      </c>
      <c r="Q760">
        <f>SEARCH("/",Table1[[#This Row],[category &amp; sub-category]])-1</f>
        <v>5</v>
      </c>
      <c r="R760" t="str">
        <f>LEFT(Table1[[#This Row],[category &amp; sub-category]],Table1[[#This Row],[1st set of text formula]])</f>
        <v>music</v>
      </c>
      <c r="S760" t="str">
        <f>RIGHT(Table1[[#This Row],[category &amp; sub-category]],LEN(Table1[[#This Row],[category &amp; sub-category]])-SEARCH("/",Table1[[#This Row],[category &amp; sub-category]]))</f>
        <v>rock</v>
      </c>
      <c r="T760" s="10">
        <f>(((Table1[[#This Row],[launched_at]]/60)/60)/24)+DATE(1970,1,1)</f>
        <v>41936.208333333336</v>
      </c>
      <c r="U760" s="10">
        <f>(((Table1[[#This Row],[deadline]]/60)/60)/24)+DATE(1970,1,1)</f>
        <v>41945.208333333336</v>
      </c>
    </row>
    <row r="761" spans="1:21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Table1[[#This Row],[pledged]]/Table1[[#This Row],[goal]]</f>
        <v>0.6842686567164179</v>
      </c>
      <c r="P761" s="6">
        <f>IFERROR(Table1[[#This Row],[pledged]]/Table1[[#This Row],[backers_count]],"N/A")</f>
        <v>89.964678178963894</v>
      </c>
      <c r="Q761">
        <f>SEARCH("/",Table1[[#This Row],[category &amp; sub-category]])-1</f>
        <v>5</v>
      </c>
      <c r="R761" t="str">
        <f>LEFT(Table1[[#This Row],[category &amp; sub-category]],Table1[[#This Row],[1st set of text formula]])</f>
        <v>music</v>
      </c>
      <c r="S761" t="str">
        <f>RIGHT(Table1[[#This Row],[category &amp; sub-category]],LEN(Table1[[#This Row],[category &amp; sub-category]])-SEARCH("/",Table1[[#This Row],[category &amp; sub-category]]))</f>
        <v>electric music</v>
      </c>
      <c r="T761" s="10">
        <f>(((Table1[[#This Row],[launched_at]]/60)/60)/24)+DATE(1970,1,1)</f>
        <v>43136.25</v>
      </c>
      <c r="U761" s="10">
        <f>(((Table1[[#This Row],[deadline]]/60)/60)/24)+DATE(1970,1,1)</f>
        <v>43166.25</v>
      </c>
    </row>
    <row r="762" spans="1:2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Table1[[#This Row],[pledged]]/Table1[[#This Row],[goal]]</f>
        <v>0.34351966873706002</v>
      </c>
      <c r="P762" s="6">
        <f>IFERROR(Table1[[#This Row],[pledged]]/Table1[[#This Row],[backers_count]],"N/A")</f>
        <v>79.009523809523813</v>
      </c>
      <c r="Q762">
        <f>SEARCH("/",Table1[[#This Row],[category &amp; sub-category]])-1</f>
        <v>5</v>
      </c>
      <c r="R762" t="str">
        <f>LEFT(Table1[[#This Row],[category &amp; sub-category]],Table1[[#This Row],[1st set of text formula]])</f>
        <v>games</v>
      </c>
      <c r="S762" t="str">
        <f>RIGHT(Table1[[#This Row],[category &amp; sub-category]],LEN(Table1[[#This Row],[category &amp; sub-category]])-SEARCH("/",Table1[[#This Row],[category &amp; sub-category]]))</f>
        <v>video games</v>
      </c>
      <c r="T762" s="10">
        <f>(((Table1[[#This Row],[launched_at]]/60)/60)/24)+DATE(1970,1,1)</f>
        <v>43678.208333333328</v>
      </c>
      <c r="U762" s="10">
        <f>(((Table1[[#This Row],[deadline]]/60)/60)/24)+DATE(1970,1,1)</f>
        <v>43707.208333333328</v>
      </c>
    </row>
    <row r="763" spans="1:2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Table1[[#This Row],[pledged]]/Table1[[#This Row],[goal]]</f>
        <v>6.5545454545454547</v>
      </c>
      <c r="P763" s="6">
        <f>IFERROR(Table1[[#This Row],[pledged]]/Table1[[#This Row],[backers_count]],"N/A")</f>
        <v>86.867469879518069</v>
      </c>
      <c r="Q763">
        <f>SEARCH("/",Table1[[#This Row],[category &amp; sub-category]])-1</f>
        <v>5</v>
      </c>
      <c r="R763" t="str">
        <f>LEFT(Table1[[#This Row],[category &amp; sub-category]],Table1[[#This Row],[1st set of text formula]])</f>
        <v>music</v>
      </c>
      <c r="S763" t="str">
        <f>RIGHT(Table1[[#This Row],[category &amp; sub-category]],LEN(Table1[[#This Row],[category &amp; sub-category]])-SEARCH("/",Table1[[#This Row],[category &amp; sub-category]]))</f>
        <v>rock</v>
      </c>
      <c r="T763" s="10">
        <f>(((Table1[[#This Row],[launched_at]]/60)/60)/24)+DATE(1970,1,1)</f>
        <v>42938.208333333328</v>
      </c>
      <c r="U763" s="10">
        <f>(((Table1[[#This Row],[deadline]]/60)/60)/24)+DATE(1970,1,1)</f>
        <v>42943.208333333328</v>
      </c>
    </row>
    <row r="764" spans="1:2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Table1[[#This Row],[pledged]]/Table1[[#This Row],[goal]]</f>
        <v>1.7725714285714285</v>
      </c>
      <c r="P764" s="6">
        <f>IFERROR(Table1[[#This Row],[pledged]]/Table1[[#This Row],[backers_count]],"N/A")</f>
        <v>62.04</v>
      </c>
      <c r="Q764">
        <f>SEARCH("/",Table1[[#This Row],[category &amp; sub-category]])-1</f>
        <v>5</v>
      </c>
      <c r="R764" t="str">
        <f>LEFT(Table1[[#This Row],[category &amp; sub-category]],Table1[[#This Row],[1st set of text formula]])</f>
        <v>music</v>
      </c>
      <c r="S764" t="str">
        <f>RIGHT(Table1[[#This Row],[category &amp; sub-category]],LEN(Table1[[#This Row],[category &amp; sub-category]])-SEARCH("/",Table1[[#This Row],[category &amp; sub-category]]))</f>
        <v>jazz</v>
      </c>
      <c r="T764" s="10">
        <f>(((Table1[[#This Row],[launched_at]]/60)/60)/24)+DATE(1970,1,1)</f>
        <v>41241.25</v>
      </c>
      <c r="U764" s="10">
        <f>(((Table1[[#This Row],[deadline]]/60)/60)/24)+DATE(1970,1,1)</f>
        <v>41252.25</v>
      </c>
    </row>
    <row r="765" spans="1:2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Table1[[#This Row],[pledged]]/Table1[[#This Row],[goal]]</f>
        <v>1.1317857142857144</v>
      </c>
      <c r="P765" s="6">
        <f>IFERROR(Table1[[#This Row],[pledged]]/Table1[[#This Row],[backers_count]],"N/A")</f>
        <v>26.970212765957445</v>
      </c>
      <c r="Q765">
        <f>SEARCH("/",Table1[[#This Row],[category &amp; sub-category]])-1</f>
        <v>7</v>
      </c>
      <c r="R765" t="str">
        <f>LEFT(Table1[[#This Row],[category &amp; sub-category]],Table1[[#This Row],[1st set of text formula]])</f>
        <v>theater</v>
      </c>
      <c r="S765" t="str">
        <f>RIGHT(Table1[[#This Row],[category &amp; sub-category]],LEN(Table1[[#This Row],[category &amp; sub-category]])-SEARCH("/",Table1[[#This Row],[category &amp; sub-category]]))</f>
        <v>plays</v>
      </c>
      <c r="T765" s="10">
        <f>(((Table1[[#This Row],[launched_at]]/60)/60)/24)+DATE(1970,1,1)</f>
        <v>41037.208333333336</v>
      </c>
      <c r="U765" s="10">
        <f>(((Table1[[#This Row],[deadline]]/60)/60)/24)+DATE(1970,1,1)</f>
        <v>41072.208333333336</v>
      </c>
    </row>
    <row r="766" spans="1:21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Table1[[#This Row],[pledged]]/Table1[[#This Row],[goal]]</f>
        <v>7.2818181818181822</v>
      </c>
      <c r="P766" s="6">
        <f>IFERROR(Table1[[#This Row],[pledged]]/Table1[[#This Row],[backers_count]],"N/A")</f>
        <v>54.121621621621621</v>
      </c>
      <c r="Q766">
        <f>SEARCH("/",Table1[[#This Row],[category &amp; sub-category]])-1</f>
        <v>5</v>
      </c>
      <c r="R766" t="str">
        <f>LEFT(Table1[[#This Row],[category &amp; sub-category]],Table1[[#This Row],[1st set of text formula]])</f>
        <v>music</v>
      </c>
      <c r="S766" t="str">
        <f>RIGHT(Table1[[#This Row],[category &amp; sub-category]],LEN(Table1[[#This Row],[category &amp; sub-category]])-SEARCH("/",Table1[[#This Row],[category &amp; sub-category]]))</f>
        <v>rock</v>
      </c>
      <c r="T766" s="10">
        <f>(((Table1[[#This Row],[launched_at]]/60)/60)/24)+DATE(1970,1,1)</f>
        <v>40676.208333333336</v>
      </c>
      <c r="U766" s="10">
        <f>(((Table1[[#This Row],[deadline]]/60)/60)/24)+DATE(1970,1,1)</f>
        <v>40684.208333333336</v>
      </c>
    </row>
    <row r="767" spans="1:2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Table1[[#This Row],[pledged]]/Table1[[#This Row],[goal]]</f>
        <v>2.0833333333333335</v>
      </c>
      <c r="P767" s="6">
        <f>IFERROR(Table1[[#This Row],[pledged]]/Table1[[#This Row],[backers_count]],"N/A")</f>
        <v>41.035353535353536</v>
      </c>
      <c r="Q767">
        <f>SEARCH("/",Table1[[#This Row],[category &amp; sub-category]])-1</f>
        <v>5</v>
      </c>
      <c r="R767" t="str">
        <f>LEFT(Table1[[#This Row],[category &amp; sub-category]],Table1[[#This Row],[1st set of text formula]])</f>
        <v>music</v>
      </c>
      <c r="S767" t="str">
        <f>RIGHT(Table1[[#This Row],[category &amp; sub-category]],LEN(Table1[[#This Row],[category &amp; sub-category]])-SEARCH("/",Table1[[#This Row],[category &amp; sub-category]]))</f>
        <v>indie rock</v>
      </c>
      <c r="T767" s="10">
        <f>(((Table1[[#This Row],[launched_at]]/60)/60)/24)+DATE(1970,1,1)</f>
        <v>42840.208333333328</v>
      </c>
      <c r="U767" s="10">
        <f>(((Table1[[#This Row],[deadline]]/60)/60)/24)+DATE(1970,1,1)</f>
        <v>42865.208333333328</v>
      </c>
    </row>
    <row r="768" spans="1:21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Table1[[#This Row],[pledged]]/Table1[[#This Row],[goal]]</f>
        <v>0.31171232876712329</v>
      </c>
      <c r="P768" s="6">
        <f>IFERROR(Table1[[#This Row],[pledged]]/Table1[[#This Row],[backers_count]],"N/A")</f>
        <v>55.052419354838712</v>
      </c>
      <c r="Q768">
        <f>SEARCH("/",Table1[[#This Row],[category &amp; sub-category]])-1</f>
        <v>12</v>
      </c>
      <c r="R768" t="str">
        <f>LEFT(Table1[[#This Row],[category &amp; sub-category]],Table1[[#This Row],[1st set of text formula]])</f>
        <v>film &amp; video</v>
      </c>
      <c r="S768" t="str">
        <f>RIGHT(Table1[[#This Row],[category &amp; sub-category]],LEN(Table1[[#This Row],[category &amp; sub-category]])-SEARCH("/",Table1[[#This Row],[category &amp; sub-category]]))</f>
        <v>science fiction</v>
      </c>
      <c r="T768" s="10">
        <f>(((Table1[[#This Row],[launched_at]]/60)/60)/24)+DATE(1970,1,1)</f>
        <v>43362.208333333328</v>
      </c>
      <c r="U768" s="10">
        <f>(((Table1[[#This Row],[deadline]]/60)/60)/24)+DATE(1970,1,1)</f>
        <v>43363.208333333328</v>
      </c>
    </row>
    <row r="769" spans="1:2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Table1[[#This Row],[pledged]]/Table1[[#This Row],[goal]]</f>
        <v>0.56967078189300413</v>
      </c>
      <c r="P769" s="6">
        <f>IFERROR(Table1[[#This Row],[pledged]]/Table1[[#This Row],[backers_count]],"N/A")</f>
        <v>107.93762183235867</v>
      </c>
      <c r="Q769">
        <f>SEARCH("/",Table1[[#This Row],[category &amp; sub-category]])-1</f>
        <v>10</v>
      </c>
      <c r="R769" t="str">
        <f>LEFT(Table1[[#This Row],[category &amp; sub-category]],Table1[[#This Row],[1st set of text formula]])</f>
        <v>publishing</v>
      </c>
      <c r="S769" t="str">
        <f>RIGHT(Table1[[#This Row],[category &amp; sub-category]],LEN(Table1[[#This Row],[category &amp; sub-category]])-SEARCH("/",Table1[[#This Row],[category &amp; sub-category]]))</f>
        <v>translations</v>
      </c>
      <c r="T769" s="10">
        <f>(((Table1[[#This Row],[launched_at]]/60)/60)/24)+DATE(1970,1,1)</f>
        <v>42283.208333333328</v>
      </c>
      <c r="U769" s="10">
        <f>(((Table1[[#This Row],[deadline]]/60)/60)/24)+DATE(1970,1,1)</f>
        <v>42328.25</v>
      </c>
    </row>
    <row r="770" spans="1:2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Table1[[#This Row],[pledged]]/Table1[[#This Row],[goal]]</f>
        <v>2.31</v>
      </c>
      <c r="P770" s="6">
        <f>IFERROR(Table1[[#This Row],[pledged]]/Table1[[#This Row],[backers_count]],"N/A")</f>
        <v>73.92</v>
      </c>
      <c r="Q770">
        <f>SEARCH("/",Table1[[#This Row],[category &amp; sub-category]])-1</f>
        <v>7</v>
      </c>
      <c r="R770" t="str">
        <f>LEFT(Table1[[#This Row],[category &amp; sub-category]],Table1[[#This Row],[1st set of text formula]])</f>
        <v>theater</v>
      </c>
      <c r="S770" t="str">
        <f>RIGHT(Table1[[#This Row],[category &amp; sub-category]],LEN(Table1[[#This Row],[category &amp; sub-category]])-SEARCH("/",Table1[[#This Row],[category &amp; sub-category]]))</f>
        <v>plays</v>
      </c>
      <c r="T770" s="10">
        <f>(((Table1[[#This Row],[launched_at]]/60)/60)/24)+DATE(1970,1,1)</f>
        <v>41619.25</v>
      </c>
      <c r="U770" s="10">
        <f>(((Table1[[#This Row],[deadline]]/60)/60)/24)+DATE(1970,1,1)</f>
        <v>41634.25</v>
      </c>
    </row>
    <row r="771" spans="1:2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Table1[[#This Row],[pledged]]/Table1[[#This Row],[goal]]</f>
        <v>0.86867834394904464</v>
      </c>
      <c r="P771" s="6">
        <f>IFERROR(Table1[[#This Row],[pledged]]/Table1[[#This Row],[backers_count]],"N/A")</f>
        <v>31.995894428152493</v>
      </c>
      <c r="Q771">
        <f>SEARCH("/",Table1[[#This Row],[category &amp; sub-category]])-1</f>
        <v>5</v>
      </c>
      <c r="R771" t="str">
        <f>LEFT(Table1[[#This Row],[category &amp; sub-category]],Table1[[#This Row],[1st set of text formula]])</f>
        <v>games</v>
      </c>
      <c r="S771" t="str">
        <f>RIGHT(Table1[[#This Row],[category &amp; sub-category]],LEN(Table1[[#This Row],[category &amp; sub-category]])-SEARCH("/",Table1[[#This Row],[category &amp; sub-category]]))</f>
        <v>video games</v>
      </c>
      <c r="T771" s="10">
        <f>(((Table1[[#This Row],[launched_at]]/60)/60)/24)+DATE(1970,1,1)</f>
        <v>41501.208333333336</v>
      </c>
      <c r="U771" s="10">
        <f>(((Table1[[#This Row],[deadline]]/60)/60)/24)+DATE(1970,1,1)</f>
        <v>41527.208333333336</v>
      </c>
    </row>
    <row r="772" spans="1:2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Table1[[#This Row],[pledged]]/Table1[[#This Row],[goal]]</f>
        <v>2.7074418604651163</v>
      </c>
      <c r="P772" s="6">
        <f>IFERROR(Table1[[#This Row],[pledged]]/Table1[[#This Row],[backers_count]],"N/A")</f>
        <v>53.898148148148145</v>
      </c>
      <c r="Q772">
        <f>SEARCH("/",Table1[[#This Row],[category &amp; sub-category]])-1</f>
        <v>7</v>
      </c>
      <c r="R772" t="str">
        <f>LEFT(Table1[[#This Row],[category &amp; sub-category]],Table1[[#This Row],[1st set of text formula]])</f>
        <v>theater</v>
      </c>
      <c r="S772" t="str">
        <f>RIGHT(Table1[[#This Row],[category &amp; sub-category]],LEN(Table1[[#This Row],[category &amp; sub-category]])-SEARCH("/",Table1[[#This Row],[category &amp; sub-category]]))</f>
        <v>plays</v>
      </c>
      <c r="T772" s="10">
        <f>(((Table1[[#This Row],[launched_at]]/60)/60)/24)+DATE(1970,1,1)</f>
        <v>41743.208333333336</v>
      </c>
      <c r="U772" s="10">
        <f>(((Table1[[#This Row],[deadline]]/60)/60)/24)+DATE(1970,1,1)</f>
        <v>41750.208333333336</v>
      </c>
    </row>
    <row r="773" spans="1:2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Table1[[#This Row],[pledged]]/Table1[[#This Row],[goal]]</f>
        <v>0.49446428571428569</v>
      </c>
      <c r="P773" s="6">
        <f>IFERROR(Table1[[#This Row],[pledged]]/Table1[[#This Row],[backers_count]],"N/A")</f>
        <v>106.5</v>
      </c>
      <c r="Q773">
        <f>SEARCH("/",Table1[[#This Row],[category &amp; sub-category]])-1</f>
        <v>7</v>
      </c>
      <c r="R773" t="str">
        <f>LEFT(Table1[[#This Row],[category &amp; sub-category]],Table1[[#This Row],[1st set of text formula]])</f>
        <v>theater</v>
      </c>
      <c r="S773" t="str">
        <f>RIGHT(Table1[[#This Row],[category &amp; sub-category]],LEN(Table1[[#This Row],[category &amp; sub-category]])-SEARCH("/",Table1[[#This Row],[category &amp; sub-category]]))</f>
        <v>plays</v>
      </c>
      <c r="T773" s="10">
        <f>(((Table1[[#This Row],[launched_at]]/60)/60)/24)+DATE(1970,1,1)</f>
        <v>43491.25</v>
      </c>
      <c r="U773" s="10">
        <f>(((Table1[[#This Row],[deadline]]/60)/60)/24)+DATE(1970,1,1)</f>
        <v>43518.25</v>
      </c>
    </row>
    <row r="774" spans="1:2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Table1[[#This Row],[pledged]]/Table1[[#This Row],[goal]]</f>
        <v>1.1335962566844919</v>
      </c>
      <c r="P774" s="6">
        <f>IFERROR(Table1[[#This Row],[pledged]]/Table1[[#This Row],[backers_count]],"N/A")</f>
        <v>32.999805409612762</v>
      </c>
      <c r="Q774">
        <f>SEARCH("/",Table1[[#This Row],[category &amp; sub-category]])-1</f>
        <v>5</v>
      </c>
      <c r="R774" t="str">
        <f>LEFT(Table1[[#This Row],[category &amp; sub-category]],Table1[[#This Row],[1st set of text formula]])</f>
        <v>music</v>
      </c>
      <c r="S774" t="str">
        <f>RIGHT(Table1[[#This Row],[category &amp; sub-category]],LEN(Table1[[#This Row],[category &amp; sub-category]])-SEARCH("/",Table1[[#This Row],[category &amp; sub-category]]))</f>
        <v>indie rock</v>
      </c>
      <c r="T774" s="10">
        <f>(((Table1[[#This Row],[launched_at]]/60)/60)/24)+DATE(1970,1,1)</f>
        <v>43505.25</v>
      </c>
      <c r="U774" s="10">
        <f>(((Table1[[#This Row],[deadline]]/60)/60)/24)+DATE(1970,1,1)</f>
        <v>43509.25</v>
      </c>
    </row>
    <row r="775" spans="1:2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Table1[[#This Row],[pledged]]/Table1[[#This Row],[goal]]</f>
        <v>1.9055555555555554</v>
      </c>
      <c r="P775" s="6">
        <f>IFERROR(Table1[[#This Row],[pledged]]/Table1[[#This Row],[backers_count]],"N/A")</f>
        <v>43.00254993625159</v>
      </c>
      <c r="Q775">
        <f>SEARCH("/",Table1[[#This Row],[category &amp; sub-category]])-1</f>
        <v>7</v>
      </c>
      <c r="R775" t="str">
        <f>LEFT(Table1[[#This Row],[category &amp; sub-category]],Table1[[#This Row],[1st set of text formula]])</f>
        <v>theater</v>
      </c>
      <c r="S775" t="str">
        <f>RIGHT(Table1[[#This Row],[category &amp; sub-category]],LEN(Table1[[#This Row],[category &amp; sub-category]])-SEARCH("/",Table1[[#This Row],[category &amp; sub-category]]))</f>
        <v>plays</v>
      </c>
      <c r="T775" s="10">
        <f>(((Table1[[#This Row],[launched_at]]/60)/60)/24)+DATE(1970,1,1)</f>
        <v>42838.208333333328</v>
      </c>
      <c r="U775" s="10">
        <f>(((Table1[[#This Row],[deadline]]/60)/60)/24)+DATE(1970,1,1)</f>
        <v>42848.208333333328</v>
      </c>
    </row>
    <row r="776" spans="1:2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Table1[[#This Row],[pledged]]/Table1[[#This Row],[goal]]</f>
        <v>1.355</v>
      </c>
      <c r="P776" s="6">
        <f>IFERROR(Table1[[#This Row],[pledged]]/Table1[[#This Row],[backers_count]],"N/A")</f>
        <v>86.858974358974365</v>
      </c>
      <c r="Q776">
        <f>SEARCH("/",Table1[[#This Row],[category &amp; sub-category]])-1</f>
        <v>10</v>
      </c>
      <c r="R776" t="str">
        <f>LEFT(Table1[[#This Row],[category &amp; sub-category]],Table1[[#This Row],[1st set of text formula]])</f>
        <v>technology</v>
      </c>
      <c r="S776" t="str">
        <f>RIGHT(Table1[[#This Row],[category &amp; sub-category]],LEN(Table1[[#This Row],[category &amp; sub-category]])-SEARCH("/",Table1[[#This Row],[category &amp; sub-category]]))</f>
        <v>web</v>
      </c>
      <c r="T776" s="10">
        <f>(((Table1[[#This Row],[launched_at]]/60)/60)/24)+DATE(1970,1,1)</f>
        <v>42513.208333333328</v>
      </c>
      <c r="U776" s="10">
        <f>(((Table1[[#This Row],[deadline]]/60)/60)/24)+DATE(1970,1,1)</f>
        <v>42554.208333333328</v>
      </c>
    </row>
    <row r="777" spans="1:21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Table1[[#This Row],[pledged]]/Table1[[#This Row],[goal]]</f>
        <v>0.10297872340425532</v>
      </c>
      <c r="P777" s="6">
        <f>IFERROR(Table1[[#This Row],[pledged]]/Table1[[#This Row],[backers_count]],"N/A")</f>
        <v>96.8</v>
      </c>
      <c r="Q777">
        <f>SEARCH("/",Table1[[#This Row],[category &amp; sub-category]])-1</f>
        <v>5</v>
      </c>
      <c r="R777" t="str">
        <f>LEFT(Table1[[#This Row],[category &amp; sub-category]],Table1[[#This Row],[1st set of text formula]])</f>
        <v>music</v>
      </c>
      <c r="S777" t="str">
        <f>RIGHT(Table1[[#This Row],[category &amp; sub-category]],LEN(Table1[[#This Row],[category &amp; sub-category]])-SEARCH("/",Table1[[#This Row],[category &amp; sub-category]]))</f>
        <v>rock</v>
      </c>
      <c r="T777" s="10">
        <f>(((Table1[[#This Row],[launched_at]]/60)/60)/24)+DATE(1970,1,1)</f>
        <v>41949.25</v>
      </c>
      <c r="U777" s="10">
        <f>(((Table1[[#This Row],[deadline]]/60)/60)/24)+DATE(1970,1,1)</f>
        <v>41959.25</v>
      </c>
    </row>
    <row r="778" spans="1:2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Table1[[#This Row],[pledged]]/Table1[[#This Row],[goal]]</f>
        <v>0.65544223826714798</v>
      </c>
      <c r="P778" s="6">
        <f>IFERROR(Table1[[#This Row],[pledged]]/Table1[[#This Row],[backers_count]],"N/A")</f>
        <v>32.995456610631528</v>
      </c>
      <c r="Q778">
        <f>SEARCH("/",Table1[[#This Row],[category &amp; sub-category]])-1</f>
        <v>7</v>
      </c>
      <c r="R778" t="str">
        <f>LEFT(Table1[[#This Row],[category &amp; sub-category]],Table1[[#This Row],[1st set of text formula]])</f>
        <v>theater</v>
      </c>
      <c r="S778" t="str">
        <f>RIGHT(Table1[[#This Row],[category &amp; sub-category]],LEN(Table1[[#This Row],[category &amp; sub-category]])-SEARCH("/",Table1[[#This Row],[category &amp; sub-category]]))</f>
        <v>plays</v>
      </c>
      <c r="T778" s="10">
        <f>(((Table1[[#This Row],[launched_at]]/60)/60)/24)+DATE(1970,1,1)</f>
        <v>43650.208333333328</v>
      </c>
      <c r="U778" s="10">
        <f>(((Table1[[#This Row],[deadline]]/60)/60)/24)+DATE(1970,1,1)</f>
        <v>43668.208333333328</v>
      </c>
    </row>
    <row r="779" spans="1:2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Table1[[#This Row],[pledged]]/Table1[[#This Row],[goal]]</f>
        <v>0.49026652452025588</v>
      </c>
      <c r="P779" s="6">
        <f>IFERROR(Table1[[#This Row],[pledged]]/Table1[[#This Row],[backers_count]],"N/A")</f>
        <v>68.028106508875737</v>
      </c>
      <c r="Q779">
        <f>SEARCH("/",Table1[[#This Row],[category &amp; sub-category]])-1</f>
        <v>7</v>
      </c>
      <c r="R779" t="str">
        <f>LEFT(Table1[[#This Row],[category &amp; sub-category]],Table1[[#This Row],[1st set of text formula]])</f>
        <v>theater</v>
      </c>
      <c r="S779" t="str">
        <f>RIGHT(Table1[[#This Row],[category &amp; sub-category]],LEN(Table1[[#This Row],[category &amp; sub-category]])-SEARCH("/",Table1[[#This Row],[category &amp; sub-category]]))</f>
        <v>plays</v>
      </c>
      <c r="T779" s="10">
        <f>(((Table1[[#This Row],[launched_at]]/60)/60)/24)+DATE(1970,1,1)</f>
        <v>40809.208333333336</v>
      </c>
      <c r="U779" s="10">
        <f>(((Table1[[#This Row],[deadline]]/60)/60)/24)+DATE(1970,1,1)</f>
        <v>40838.208333333336</v>
      </c>
    </row>
    <row r="780" spans="1:2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Table1[[#This Row],[pledged]]/Table1[[#This Row],[goal]]</f>
        <v>7.8792307692307695</v>
      </c>
      <c r="P780" s="6">
        <f>IFERROR(Table1[[#This Row],[pledged]]/Table1[[#This Row],[backers_count]],"N/A")</f>
        <v>58.867816091954026</v>
      </c>
      <c r="Q780">
        <f>SEARCH("/",Table1[[#This Row],[category &amp; sub-category]])-1</f>
        <v>12</v>
      </c>
      <c r="R780" t="str">
        <f>LEFT(Table1[[#This Row],[category &amp; sub-category]],Table1[[#This Row],[1st set of text formula]])</f>
        <v>film &amp; video</v>
      </c>
      <c r="S780" t="str">
        <f>RIGHT(Table1[[#This Row],[category &amp; sub-category]],LEN(Table1[[#This Row],[category &amp; sub-category]])-SEARCH("/",Table1[[#This Row],[category &amp; sub-category]]))</f>
        <v>animation</v>
      </c>
      <c r="T780" s="10">
        <f>(((Table1[[#This Row],[launched_at]]/60)/60)/24)+DATE(1970,1,1)</f>
        <v>40768.208333333336</v>
      </c>
      <c r="U780" s="10">
        <f>(((Table1[[#This Row],[deadline]]/60)/60)/24)+DATE(1970,1,1)</f>
        <v>40773.208333333336</v>
      </c>
    </row>
    <row r="781" spans="1:2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Table1[[#This Row],[pledged]]/Table1[[#This Row],[goal]]</f>
        <v>0.80306347746090156</v>
      </c>
      <c r="P781" s="6">
        <f>IFERROR(Table1[[#This Row],[pledged]]/Table1[[#This Row],[backers_count]],"N/A")</f>
        <v>105.04572803850782</v>
      </c>
      <c r="Q781">
        <f>SEARCH("/",Table1[[#This Row],[category &amp; sub-category]])-1</f>
        <v>7</v>
      </c>
      <c r="R781" t="str">
        <f>LEFT(Table1[[#This Row],[category &amp; sub-category]],Table1[[#This Row],[1st set of text formula]])</f>
        <v>theater</v>
      </c>
      <c r="S781" t="str">
        <f>RIGHT(Table1[[#This Row],[category &amp; sub-category]],LEN(Table1[[#This Row],[category &amp; sub-category]])-SEARCH("/",Table1[[#This Row],[category &amp; sub-category]]))</f>
        <v>plays</v>
      </c>
      <c r="T781" s="10">
        <f>(((Table1[[#This Row],[launched_at]]/60)/60)/24)+DATE(1970,1,1)</f>
        <v>42230.208333333328</v>
      </c>
      <c r="U781" s="10">
        <f>(((Table1[[#This Row],[deadline]]/60)/60)/24)+DATE(1970,1,1)</f>
        <v>42239.208333333328</v>
      </c>
    </row>
    <row r="782" spans="1:2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Table1[[#This Row],[pledged]]/Table1[[#This Row],[goal]]</f>
        <v>1.0629411764705883</v>
      </c>
      <c r="P782" s="6">
        <f>IFERROR(Table1[[#This Row],[pledged]]/Table1[[#This Row],[backers_count]],"N/A")</f>
        <v>33.054878048780488</v>
      </c>
      <c r="Q782">
        <f>SEARCH("/",Table1[[#This Row],[category &amp; sub-category]])-1</f>
        <v>12</v>
      </c>
      <c r="R782" t="str">
        <f>LEFT(Table1[[#This Row],[category &amp; sub-category]],Table1[[#This Row],[1st set of text formula]])</f>
        <v>film &amp; video</v>
      </c>
      <c r="S782" t="str">
        <f>RIGHT(Table1[[#This Row],[category &amp; sub-category]],LEN(Table1[[#This Row],[category &amp; sub-category]])-SEARCH("/",Table1[[#This Row],[category &amp; sub-category]]))</f>
        <v>drama</v>
      </c>
      <c r="T782" s="10">
        <f>(((Table1[[#This Row],[launched_at]]/60)/60)/24)+DATE(1970,1,1)</f>
        <v>42573.208333333328</v>
      </c>
      <c r="U782" s="10">
        <f>(((Table1[[#This Row],[deadline]]/60)/60)/24)+DATE(1970,1,1)</f>
        <v>42592.208333333328</v>
      </c>
    </row>
    <row r="783" spans="1:2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Table1[[#This Row],[pledged]]/Table1[[#This Row],[goal]]</f>
        <v>0.50735632183908042</v>
      </c>
      <c r="P783" s="6">
        <f>IFERROR(Table1[[#This Row],[pledged]]/Table1[[#This Row],[backers_count]],"N/A")</f>
        <v>78.821428571428569</v>
      </c>
      <c r="Q783">
        <f>SEARCH("/",Table1[[#This Row],[category &amp; sub-category]])-1</f>
        <v>7</v>
      </c>
      <c r="R783" t="str">
        <f>LEFT(Table1[[#This Row],[category &amp; sub-category]],Table1[[#This Row],[1st set of text formula]])</f>
        <v>theater</v>
      </c>
      <c r="S783" t="str">
        <f>RIGHT(Table1[[#This Row],[category &amp; sub-category]],LEN(Table1[[#This Row],[category &amp; sub-category]])-SEARCH("/",Table1[[#This Row],[category &amp; sub-category]]))</f>
        <v>plays</v>
      </c>
      <c r="T783" s="10">
        <f>(((Table1[[#This Row],[launched_at]]/60)/60)/24)+DATE(1970,1,1)</f>
        <v>40482.208333333336</v>
      </c>
      <c r="U783" s="10">
        <f>(((Table1[[#This Row],[deadline]]/60)/60)/24)+DATE(1970,1,1)</f>
        <v>40533.25</v>
      </c>
    </row>
    <row r="784" spans="1:2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Table1[[#This Row],[pledged]]/Table1[[#This Row],[goal]]</f>
        <v>2.153137254901961</v>
      </c>
      <c r="P784" s="6">
        <f>IFERROR(Table1[[#This Row],[pledged]]/Table1[[#This Row],[backers_count]],"N/A")</f>
        <v>68.204968944099377</v>
      </c>
      <c r="Q784">
        <f>SEARCH("/",Table1[[#This Row],[category &amp; sub-category]])-1</f>
        <v>12</v>
      </c>
      <c r="R784" t="str">
        <f>LEFT(Table1[[#This Row],[category &amp; sub-category]],Table1[[#This Row],[1st set of text formula]])</f>
        <v>film &amp; video</v>
      </c>
      <c r="S784" t="str">
        <f>RIGHT(Table1[[#This Row],[category &amp; sub-category]],LEN(Table1[[#This Row],[category &amp; sub-category]])-SEARCH("/",Table1[[#This Row],[category &amp; sub-category]]))</f>
        <v>animation</v>
      </c>
      <c r="T784" s="10">
        <f>(((Table1[[#This Row],[launched_at]]/60)/60)/24)+DATE(1970,1,1)</f>
        <v>40603.25</v>
      </c>
      <c r="U784" s="10">
        <f>(((Table1[[#This Row],[deadline]]/60)/60)/24)+DATE(1970,1,1)</f>
        <v>40631.208333333336</v>
      </c>
    </row>
    <row r="785" spans="1:2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Table1[[#This Row],[pledged]]/Table1[[#This Row],[goal]]</f>
        <v>1.4122972972972974</v>
      </c>
      <c r="P785" s="6">
        <f>IFERROR(Table1[[#This Row],[pledged]]/Table1[[#This Row],[backers_count]],"N/A")</f>
        <v>75.731884057971016</v>
      </c>
      <c r="Q785">
        <f>SEARCH("/",Table1[[#This Row],[category &amp; sub-category]])-1</f>
        <v>5</v>
      </c>
      <c r="R785" t="str">
        <f>LEFT(Table1[[#This Row],[category &amp; sub-category]],Table1[[#This Row],[1st set of text formula]])</f>
        <v>music</v>
      </c>
      <c r="S785" t="str">
        <f>RIGHT(Table1[[#This Row],[category &amp; sub-category]],LEN(Table1[[#This Row],[category &amp; sub-category]])-SEARCH("/",Table1[[#This Row],[category &amp; sub-category]]))</f>
        <v>rock</v>
      </c>
      <c r="T785" s="10">
        <f>(((Table1[[#This Row],[launched_at]]/60)/60)/24)+DATE(1970,1,1)</f>
        <v>41625.25</v>
      </c>
      <c r="U785" s="10">
        <f>(((Table1[[#This Row],[deadline]]/60)/60)/24)+DATE(1970,1,1)</f>
        <v>41632.25</v>
      </c>
    </row>
    <row r="786" spans="1:2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Table1[[#This Row],[pledged]]/Table1[[#This Row],[goal]]</f>
        <v>1.1533745781777278</v>
      </c>
      <c r="P786" s="6">
        <f>IFERROR(Table1[[#This Row],[pledged]]/Table1[[#This Row],[backers_count]],"N/A")</f>
        <v>30.996070133010882</v>
      </c>
      <c r="Q786">
        <f>SEARCH("/",Table1[[#This Row],[category &amp; sub-category]])-1</f>
        <v>10</v>
      </c>
      <c r="R786" t="str">
        <f>LEFT(Table1[[#This Row],[category &amp; sub-category]],Table1[[#This Row],[1st set of text formula]])</f>
        <v>technology</v>
      </c>
      <c r="S786" t="str">
        <f>RIGHT(Table1[[#This Row],[category &amp; sub-category]],LEN(Table1[[#This Row],[category &amp; sub-category]])-SEARCH("/",Table1[[#This Row],[category &amp; sub-category]]))</f>
        <v>web</v>
      </c>
      <c r="T786" s="10">
        <f>(((Table1[[#This Row],[launched_at]]/60)/60)/24)+DATE(1970,1,1)</f>
        <v>42435.25</v>
      </c>
      <c r="U786" s="10">
        <f>(((Table1[[#This Row],[deadline]]/60)/60)/24)+DATE(1970,1,1)</f>
        <v>42446.208333333328</v>
      </c>
    </row>
    <row r="787" spans="1:21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Table1[[#This Row],[pledged]]/Table1[[#This Row],[goal]]</f>
        <v>1.9311940298507462</v>
      </c>
      <c r="P787" s="6">
        <f>IFERROR(Table1[[#This Row],[pledged]]/Table1[[#This Row],[backers_count]],"N/A")</f>
        <v>101.88188976377953</v>
      </c>
      <c r="Q787">
        <f>SEARCH("/",Table1[[#This Row],[category &amp; sub-category]])-1</f>
        <v>12</v>
      </c>
      <c r="R787" t="str">
        <f>LEFT(Table1[[#This Row],[category &amp; sub-category]],Table1[[#This Row],[1st set of text formula]])</f>
        <v>film &amp; video</v>
      </c>
      <c r="S787" t="str">
        <f>RIGHT(Table1[[#This Row],[category &amp; sub-category]],LEN(Table1[[#This Row],[category &amp; sub-category]])-SEARCH("/",Table1[[#This Row],[category &amp; sub-category]]))</f>
        <v>animation</v>
      </c>
      <c r="T787" s="10">
        <f>(((Table1[[#This Row],[launched_at]]/60)/60)/24)+DATE(1970,1,1)</f>
        <v>43582.208333333328</v>
      </c>
      <c r="U787" s="10">
        <f>(((Table1[[#This Row],[deadline]]/60)/60)/24)+DATE(1970,1,1)</f>
        <v>43616.208333333328</v>
      </c>
    </row>
    <row r="788" spans="1:2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Table1[[#This Row],[pledged]]/Table1[[#This Row],[goal]]</f>
        <v>7.2973333333333334</v>
      </c>
      <c r="P788" s="6">
        <f>IFERROR(Table1[[#This Row],[pledged]]/Table1[[#This Row],[backers_count]],"N/A")</f>
        <v>52.879227053140099</v>
      </c>
      <c r="Q788">
        <f>SEARCH("/",Table1[[#This Row],[category &amp; sub-category]])-1</f>
        <v>5</v>
      </c>
      <c r="R788" t="str">
        <f>LEFT(Table1[[#This Row],[category &amp; sub-category]],Table1[[#This Row],[1st set of text formula]])</f>
        <v>music</v>
      </c>
      <c r="S788" t="str">
        <f>RIGHT(Table1[[#This Row],[category &amp; sub-category]],LEN(Table1[[#This Row],[category &amp; sub-category]])-SEARCH("/",Table1[[#This Row],[category &amp; sub-category]]))</f>
        <v>jazz</v>
      </c>
      <c r="T788" s="10">
        <f>(((Table1[[#This Row],[launched_at]]/60)/60)/24)+DATE(1970,1,1)</f>
        <v>43186.208333333328</v>
      </c>
      <c r="U788" s="10">
        <f>(((Table1[[#This Row],[deadline]]/60)/60)/24)+DATE(1970,1,1)</f>
        <v>43193.208333333328</v>
      </c>
    </row>
    <row r="789" spans="1:2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Table1[[#This Row],[pledged]]/Table1[[#This Row],[goal]]</f>
        <v>0.99663398692810456</v>
      </c>
      <c r="P789" s="6">
        <f>IFERROR(Table1[[#This Row],[pledged]]/Table1[[#This Row],[backers_count]],"N/A")</f>
        <v>71.005820721769496</v>
      </c>
      <c r="Q789">
        <f>SEARCH("/",Table1[[#This Row],[category &amp; sub-category]])-1</f>
        <v>5</v>
      </c>
      <c r="R789" t="str">
        <f>LEFT(Table1[[#This Row],[category &amp; sub-category]],Table1[[#This Row],[1st set of text formula]])</f>
        <v>music</v>
      </c>
      <c r="S789" t="str">
        <f>RIGHT(Table1[[#This Row],[category &amp; sub-category]],LEN(Table1[[#This Row],[category &amp; sub-category]])-SEARCH("/",Table1[[#This Row],[category &amp; sub-category]]))</f>
        <v>rock</v>
      </c>
      <c r="T789" s="10">
        <f>(((Table1[[#This Row],[launched_at]]/60)/60)/24)+DATE(1970,1,1)</f>
        <v>40684.208333333336</v>
      </c>
      <c r="U789" s="10">
        <f>(((Table1[[#This Row],[deadline]]/60)/60)/24)+DATE(1970,1,1)</f>
        <v>40693.208333333336</v>
      </c>
    </row>
    <row r="790" spans="1:2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Table1[[#This Row],[pledged]]/Table1[[#This Row],[goal]]</f>
        <v>0.88166666666666671</v>
      </c>
      <c r="P790" s="6">
        <f>IFERROR(Table1[[#This Row],[pledged]]/Table1[[#This Row],[backers_count]],"N/A")</f>
        <v>102.38709677419355</v>
      </c>
      <c r="Q790">
        <f>SEARCH("/",Table1[[#This Row],[category &amp; sub-category]])-1</f>
        <v>12</v>
      </c>
      <c r="R790" t="str">
        <f>LEFT(Table1[[#This Row],[category &amp; sub-category]],Table1[[#This Row],[1st set of text formula]])</f>
        <v>film &amp; video</v>
      </c>
      <c r="S790" t="str">
        <f>RIGHT(Table1[[#This Row],[category &amp; sub-category]],LEN(Table1[[#This Row],[category &amp; sub-category]])-SEARCH("/",Table1[[#This Row],[category &amp; sub-category]]))</f>
        <v>animation</v>
      </c>
      <c r="T790" s="10">
        <f>(((Table1[[#This Row],[launched_at]]/60)/60)/24)+DATE(1970,1,1)</f>
        <v>41202.208333333336</v>
      </c>
      <c r="U790" s="10">
        <f>(((Table1[[#This Row],[deadline]]/60)/60)/24)+DATE(1970,1,1)</f>
        <v>41223.25</v>
      </c>
    </row>
    <row r="791" spans="1:2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Table1[[#This Row],[pledged]]/Table1[[#This Row],[goal]]</f>
        <v>0.37233333333333335</v>
      </c>
      <c r="P791" s="6">
        <f>IFERROR(Table1[[#This Row],[pledged]]/Table1[[#This Row],[backers_count]],"N/A")</f>
        <v>74.466666666666669</v>
      </c>
      <c r="Q791">
        <f>SEARCH("/",Table1[[#This Row],[category &amp; sub-category]])-1</f>
        <v>7</v>
      </c>
      <c r="R791" t="str">
        <f>LEFT(Table1[[#This Row],[category &amp; sub-category]],Table1[[#This Row],[1st set of text formula]])</f>
        <v>theater</v>
      </c>
      <c r="S791" t="str">
        <f>RIGHT(Table1[[#This Row],[category &amp; sub-category]],LEN(Table1[[#This Row],[category &amp; sub-category]])-SEARCH("/",Table1[[#This Row],[category &amp; sub-category]]))</f>
        <v>plays</v>
      </c>
      <c r="T791" s="10">
        <f>(((Table1[[#This Row],[launched_at]]/60)/60)/24)+DATE(1970,1,1)</f>
        <v>41786.208333333336</v>
      </c>
      <c r="U791" s="10">
        <f>(((Table1[[#This Row],[deadline]]/60)/60)/24)+DATE(1970,1,1)</f>
        <v>41823.208333333336</v>
      </c>
    </row>
    <row r="792" spans="1:2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Table1[[#This Row],[pledged]]/Table1[[#This Row],[goal]]</f>
        <v>0.30540075309306081</v>
      </c>
      <c r="P792" s="6">
        <f>IFERROR(Table1[[#This Row],[pledged]]/Table1[[#This Row],[backers_count]],"N/A")</f>
        <v>51.009883198562441</v>
      </c>
      <c r="Q792">
        <f>SEARCH("/",Table1[[#This Row],[category &amp; sub-category]])-1</f>
        <v>7</v>
      </c>
      <c r="R792" t="str">
        <f>LEFT(Table1[[#This Row],[category &amp; sub-category]],Table1[[#This Row],[1st set of text formula]])</f>
        <v>theater</v>
      </c>
      <c r="S792" t="str">
        <f>RIGHT(Table1[[#This Row],[category &amp; sub-category]],LEN(Table1[[#This Row],[category &amp; sub-category]])-SEARCH("/",Table1[[#This Row],[category &amp; sub-category]]))</f>
        <v>plays</v>
      </c>
      <c r="T792" s="10">
        <f>(((Table1[[#This Row],[launched_at]]/60)/60)/24)+DATE(1970,1,1)</f>
        <v>40223.25</v>
      </c>
      <c r="U792" s="10">
        <f>(((Table1[[#This Row],[deadline]]/60)/60)/24)+DATE(1970,1,1)</f>
        <v>40229.25</v>
      </c>
    </row>
    <row r="793" spans="1:2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Table1[[#This Row],[pledged]]/Table1[[#This Row],[goal]]</f>
        <v>0.25714285714285712</v>
      </c>
      <c r="P793" s="6">
        <f>IFERROR(Table1[[#This Row],[pledged]]/Table1[[#This Row],[backers_count]],"N/A")</f>
        <v>90</v>
      </c>
      <c r="Q793">
        <f>SEARCH("/",Table1[[#This Row],[category &amp; sub-category]])-1</f>
        <v>4</v>
      </c>
      <c r="R793" t="str">
        <f>LEFT(Table1[[#This Row],[category &amp; sub-category]],Table1[[#This Row],[1st set of text formula]])</f>
        <v>food</v>
      </c>
      <c r="S793" t="str">
        <f>RIGHT(Table1[[#This Row],[category &amp; sub-category]],LEN(Table1[[#This Row],[category &amp; sub-category]])-SEARCH("/",Table1[[#This Row],[category &amp; sub-category]]))</f>
        <v>food trucks</v>
      </c>
      <c r="T793" s="10">
        <f>(((Table1[[#This Row],[launched_at]]/60)/60)/24)+DATE(1970,1,1)</f>
        <v>42715.25</v>
      </c>
      <c r="U793" s="10">
        <f>(((Table1[[#This Row],[deadline]]/60)/60)/24)+DATE(1970,1,1)</f>
        <v>42731.25</v>
      </c>
    </row>
    <row r="794" spans="1:2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Table1[[#This Row],[pledged]]/Table1[[#This Row],[goal]]</f>
        <v>0.34</v>
      </c>
      <c r="P794" s="6">
        <f>IFERROR(Table1[[#This Row],[pledged]]/Table1[[#This Row],[backers_count]],"N/A")</f>
        <v>97.142857142857139</v>
      </c>
      <c r="Q794">
        <f>SEARCH("/",Table1[[#This Row],[category &amp; sub-category]])-1</f>
        <v>7</v>
      </c>
      <c r="R794" t="str">
        <f>LEFT(Table1[[#This Row],[category &amp; sub-category]],Table1[[#This Row],[1st set of text formula]])</f>
        <v>theater</v>
      </c>
      <c r="S794" t="str">
        <f>RIGHT(Table1[[#This Row],[category &amp; sub-category]],LEN(Table1[[#This Row],[category &amp; sub-category]])-SEARCH("/",Table1[[#This Row],[category &amp; sub-category]]))</f>
        <v>plays</v>
      </c>
      <c r="T794" s="10">
        <f>(((Table1[[#This Row],[launched_at]]/60)/60)/24)+DATE(1970,1,1)</f>
        <v>41451.208333333336</v>
      </c>
      <c r="U794" s="10">
        <f>(((Table1[[#This Row],[deadline]]/60)/60)/24)+DATE(1970,1,1)</f>
        <v>41479.208333333336</v>
      </c>
    </row>
    <row r="795" spans="1:2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Table1[[#This Row],[pledged]]/Table1[[#This Row],[goal]]</f>
        <v>11.859090909090909</v>
      </c>
      <c r="P795" s="6">
        <f>IFERROR(Table1[[#This Row],[pledged]]/Table1[[#This Row],[backers_count]],"N/A")</f>
        <v>72.071823204419886</v>
      </c>
      <c r="Q795">
        <f>SEARCH("/",Table1[[#This Row],[category &amp; sub-category]])-1</f>
        <v>10</v>
      </c>
      <c r="R795" t="str">
        <f>LEFT(Table1[[#This Row],[category &amp; sub-category]],Table1[[#This Row],[1st set of text formula]])</f>
        <v>publishing</v>
      </c>
      <c r="S795" t="str">
        <f>RIGHT(Table1[[#This Row],[category &amp; sub-category]],LEN(Table1[[#This Row],[category &amp; sub-category]])-SEARCH("/",Table1[[#This Row],[category &amp; sub-category]]))</f>
        <v>nonfiction</v>
      </c>
      <c r="T795" s="10">
        <f>(((Table1[[#This Row],[launched_at]]/60)/60)/24)+DATE(1970,1,1)</f>
        <v>41450.208333333336</v>
      </c>
      <c r="U795" s="10">
        <f>(((Table1[[#This Row],[deadline]]/60)/60)/24)+DATE(1970,1,1)</f>
        <v>41454.208333333336</v>
      </c>
    </row>
    <row r="796" spans="1:2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Table1[[#This Row],[pledged]]/Table1[[#This Row],[goal]]</f>
        <v>1.2539393939393939</v>
      </c>
      <c r="P796" s="6">
        <f>IFERROR(Table1[[#This Row],[pledged]]/Table1[[#This Row],[backers_count]],"N/A")</f>
        <v>75.236363636363635</v>
      </c>
      <c r="Q796">
        <f>SEARCH("/",Table1[[#This Row],[category &amp; sub-category]])-1</f>
        <v>5</v>
      </c>
      <c r="R796" t="str">
        <f>LEFT(Table1[[#This Row],[category &amp; sub-category]],Table1[[#This Row],[1st set of text formula]])</f>
        <v>music</v>
      </c>
      <c r="S796" t="str">
        <f>RIGHT(Table1[[#This Row],[category &amp; sub-category]],LEN(Table1[[#This Row],[category &amp; sub-category]])-SEARCH("/",Table1[[#This Row],[category &amp; sub-category]]))</f>
        <v>rock</v>
      </c>
      <c r="T796" s="10">
        <f>(((Table1[[#This Row],[launched_at]]/60)/60)/24)+DATE(1970,1,1)</f>
        <v>43091.25</v>
      </c>
      <c r="U796" s="10">
        <f>(((Table1[[#This Row],[deadline]]/60)/60)/24)+DATE(1970,1,1)</f>
        <v>43103.25</v>
      </c>
    </row>
    <row r="797" spans="1:21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Table1[[#This Row],[pledged]]/Table1[[#This Row],[goal]]</f>
        <v>0.14394366197183098</v>
      </c>
      <c r="P797" s="6">
        <f>IFERROR(Table1[[#This Row],[pledged]]/Table1[[#This Row],[backers_count]],"N/A")</f>
        <v>32.967741935483872</v>
      </c>
      <c r="Q797">
        <f>SEARCH("/",Table1[[#This Row],[category &amp; sub-category]])-1</f>
        <v>12</v>
      </c>
      <c r="R797" t="str">
        <f>LEFT(Table1[[#This Row],[category &amp; sub-category]],Table1[[#This Row],[1st set of text formula]])</f>
        <v>film &amp; video</v>
      </c>
      <c r="S797" t="str">
        <f>RIGHT(Table1[[#This Row],[category &amp; sub-category]],LEN(Table1[[#This Row],[category &amp; sub-category]])-SEARCH("/",Table1[[#This Row],[category &amp; sub-category]]))</f>
        <v>drama</v>
      </c>
      <c r="T797" s="10">
        <f>(((Table1[[#This Row],[launched_at]]/60)/60)/24)+DATE(1970,1,1)</f>
        <v>42675.208333333328</v>
      </c>
      <c r="U797" s="10">
        <f>(((Table1[[#This Row],[deadline]]/60)/60)/24)+DATE(1970,1,1)</f>
        <v>42678.208333333328</v>
      </c>
    </row>
    <row r="798" spans="1:2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Table1[[#This Row],[pledged]]/Table1[[#This Row],[goal]]</f>
        <v>0.54807692307692313</v>
      </c>
      <c r="P798" s="6">
        <f>IFERROR(Table1[[#This Row],[pledged]]/Table1[[#This Row],[backers_count]],"N/A")</f>
        <v>54.807692307692307</v>
      </c>
      <c r="Q798">
        <f>SEARCH("/",Table1[[#This Row],[category &amp; sub-category]])-1</f>
        <v>5</v>
      </c>
      <c r="R798" t="str">
        <f>LEFT(Table1[[#This Row],[category &amp; sub-category]],Table1[[#This Row],[1st set of text formula]])</f>
        <v>games</v>
      </c>
      <c r="S798" t="str">
        <f>RIGHT(Table1[[#This Row],[category &amp; sub-category]],LEN(Table1[[#This Row],[category &amp; sub-category]])-SEARCH("/",Table1[[#This Row],[category &amp; sub-category]]))</f>
        <v>mobile games</v>
      </c>
      <c r="T798" s="10">
        <f>(((Table1[[#This Row],[launched_at]]/60)/60)/24)+DATE(1970,1,1)</f>
        <v>41859.208333333336</v>
      </c>
      <c r="U798" s="10">
        <f>(((Table1[[#This Row],[deadline]]/60)/60)/24)+DATE(1970,1,1)</f>
        <v>41866.208333333336</v>
      </c>
    </row>
    <row r="799" spans="1:2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Table1[[#This Row],[pledged]]/Table1[[#This Row],[goal]]</f>
        <v>1.0963157894736841</v>
      </c>
      <c r="P799" s="6">
        <f>IFERROR(Table1[[#This Row],[pledged]]/Table1[[#This Row],[backers_count]],"N/A")</f>
        <v>45.037837837837834</v>
      </c>
      <c r="Q799">
        <f>SEARCH("/",Table1[[#This Row],[category &amp; sub-category]])-1</f>
        <v>10</v>
      </c>
      <c r="R799" t="str">
        <f>LEFT(Table1[[#This Row],[category &amp; sub-category]],Table1[[#This Row],[1st set of text formula]])</f>
        <v>technology</v>
      </c>
      <c r="S799" t="str">
        <f>RIGHT(Table1[[#This Row],[category &amp; sub-category]],LEN(Table1[[#This Row],[category &amp; sub-category]])-SEARCH("/",Table1[[#This Row],[category &amp; sub-category]]))</f>
        <v>web</v>
      </c>
      <c r="T799" s="10">
        <f>(((Table1[[#This Row],[launched_at]]/60)/60)/24)+DATE(1970,1,1)</f>
        <v>43464.25</v>
      </c>
      <c r="U799" s="10">
        <f>(((Table1[[#This Row],[deadline]]/60)/60)/24)+DATE(1970,1,1)</f>
        <v>43487.25</v>
      </c>
    </row>
    <row r="800" spans="1:2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Table1[[#This Row],[pledged]]/Table1[[#This Row],[goal]]</f>
        <v>1.8847058823529412</v>
      </c>
      <c r="P800" s="6">
        <f>IFERROR(Table1[[#This Row],[pledged]]/Table1[[#This Row],[backers_count]],"N/A")</f>
        <v>52.958677685950413</v>
      </c>
      <c r="Q800">
        <f>SEARCH("/",Table1[[#This Row],[category &amp; sub-category]])-1</f>
        <v>7</v>
      </c>
      <c r="R800" t="str">
        <f>LEFT(Table1[[#This Row],[category &amp; sub-category]],Table1[[#This Row],[1st set of text formula]])</f>
        <v>theater</v>
      </c>
      <c r="S800" t="str">
        <f>RIGHT(Table1[[#This Row],[category &amp; sub-category]],LEN(Table1[[#This Row],[category &amp; sub-category]])-SEARCH("/",Table1[[#This Row],[category &amp; sub-category]]))</f>
        <v>plays</v>
      </c>
      <c r="T800" s="10">
        <f>(((Table1[[#This Row],[launched_at]]/60)/60)/24)+DATE(1970,1,1)</f>
        <v>41060.208333333336</v>
      </c>
      <c r="U800" s="10">
        <f>(((Table1[[#This Row],[deadline]]/60)/60)/24)+DATE(1970,1,1)</f>
        <v>41088.208333333336</v>
      </c>
    </row>
    <row r="801" spans="1:2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Table1[[#This Row],[pledged]]/Table1[[#This Row],[goal]]</f>
        <v>0.87008284023668636</v>
      </c>
      <c r="P801" s="6">
        <f>IFERROR(Table1[[#This Row],[pledged]]/Table1[[#This Row],[backers_count]],"N/A")</f>
        <v>60.017959183673469</v>
      </c>
      <c r="Q801">
        <f>SEARCH("/",Table1[[#This Row],[category &amp; sub-category]])-1</f>
        <v>7</v>
      </c>
      <c r="R801" t="str">
        <f>LEFT(Table1[[#This Row],[category &amp; sub-category]],Table1[[#This Row],[1st set of text formula]])</f>
        <v>theater</v>
      </c>
      <c r="S801" t="str">
        <f>RIGHT(Table1[[#This Row],[category &amp; sub-category]],LEN(Table1[[#This Row],[category &amp; sub-category]])-SEARCH("/",Table1[[#This Row],[category &amp; sub-category]]))</f>
        <v>plays</v>
      </c>
      <c r="T801" s="10">
        <f>(((Table1[[#This Row],[launched_at]]/60)/60)/24)+DATE(1970,1,1)</f>
        <v>42399.25</v>
      </c>
      <c r="U801" s="10">
        <f>(((Table1[[#This Row],[deadline]]/60)/60)/24)+DATE(1970,1,1)</f>
        <v>42403.25</v>
      </c>
    </row>
    <row r="802" spans="1:2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Table1[[#This Row],[pledged]]/Table1[[#This Row],[goal]]</f>
        <v>0.01</v>
      </c>
      <c r="P802" s="6">
        <f>IFERROR(Table1[[#This Row],[pledged]]/Table1[[#This Row],[backers_count]],"N/A")</f>
        <v>1</v>
      </c>
      <c r="Q802">
        <f>SEARCH("/",Table1[[#This Row],[category &amp; sub-category]])-1</f>
        <v>5</v>
      </c>
      <c r="R802" t="str">
        <f>LEFT(Table1[[#This Row],[category &amp; sub-category]],Table1[[#This Row],[1st set of text formula]])</f>
        <v>music</v>
      </c>
      <c r="S802" t="str">
        <f>RIGHT(Table1[[#This Row],[category &amp; sub-category]],LEN(Table1[[#This Row],[category &amp; sub-category]])-SEARCH("/",Table1[[#This Row],[category &amp; sub-category]]))</f>
        <v>rock</v>
      </c>
      <c r="T802" s="10">
        <f>(((Table1[[#This Row],[launched_at]]/60)/60)/24)+DATE(1970,1,1)</f>
        <v>42167.208333333328</v>
      </c>
      <c r="U802" s="10">
        <f>(((Table1[[#This Row],[deadline]]/60)/60)/24)+DATE(1970,1,1)</f>
        <v>42171.208333333328</v>
      </c>
    </row>
    <row r="803" spans="1:2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Table1[[#This Row],[pledged]]/Table1[[#This Row],[goal]]</f>
        <v>2.0291304347826089</v>
      </c>
      <c r="P803" s="6">
        <f>IFERROR(Table1[[#This Row],[pledged]]/Table1[[#This Row],[backers_count]],"N/A")</f>
        <v>44.028301886792455</v>
      </c>
      <c r="Q803">
        <f>SEARCH("/",Table1[[#This Row],[category &amp; sub-category]])-1</f>
        <v>11</v>
      </c>
      <c r="R803" t="str">
        <f>LEFT(Table1[[#This Row],[category &amp; sub-category]],Table1[[#This Row],[1st set of text formula]])</f>
        <v>photography</v>
      </c>
      <c r="S803" t="str">
        <f>RIGHT(Table1[[#This Row],[category &amp; sub-category]],LEN(Table1[[#This Row],[category &amp; sub-category]])-SEARCH("/",Table1[[#This Row],[category &amp; sub-category]]))</f>
        <v>photography books</v>
      </c>
      <c r="T803" s="10">
        <f>(((Table1[[#This Row],[launched_at]]/60)/60)/24)+DATE(1970,1,1)</f>
        <v>43830.25</v>
      </c>
      <c r="U803" s="10">
        <f>(((Table1[[#This Row],[deadline]]/60)/60)/24)+DATE(1970,1,1)</f>
        <v>43852.25</v>
      </c>
    </row>
    <row r="804" spans="1:21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Table1[[#This Row],[pledged]]/Table1[[#This Row],[goal]]</f>
        <v>1.9703225806451612</v>
      </c>
      <c r="P804" s="6">
        <f>IFERROR(Table1[[#This Row],[pledged]]/Table1[[#This Row],[backers_count]],"N/A")</f>
        <v>86.028169014084511</v>
      </c>
      <c r="Q804">
        <f>SEARCH("/",Table1[[#This Row],[category &amp; sub-category]])-1</f>
        <v>11</v>
      </c>
      <c r="R804" t="str">
        <f>LEFT(Table1[[#This Row],[category &amp; sub-category]],Table1[[#This Row],[1st set of text formula]])</f>
        <v>photography</v>
      </c>
      <c r="S804" t="str">
        <f>RIGHT(Table1[[#This Row],[category &amp; sub-category]],LEN(Table1[[#This Row],[category &amp; sub-category]])-SEARCH("/",Table1[[#This Row],[category &amp; sub-category]]))</f>
        <v>photography books</v>
      </c>
      <c r="T804" s="10">
        <f>(((Table1[[#This Row],[launched_at]]/60)/60)/24)+DATE(1970,1,1)</f>
        <v>43650.208333333328</v>
      </c>
      <c r="U804" s="10">
        <f>(((Table1[[#This Row],[deadline]]/60)/60)/24)+DATE(1970,1,1)</f>
        <v>43652.208333333328</v>
      </c>
    </row>
    <row r="805" spans="1:21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Table1[[#This Row],[pledged]]/Table1[[#This Row],[goal]]</f>
        <v>1.07</v>
      </c>
      <c r="P805" s="6">
        <f>IFERROR(Table1[[#This Row],[pledged]]/Table1[[#This Row],[backers_count]],"N/A")</f>
        <v>28.012875536480685</v>
      </c>
      <c r="Q805">
        <f>SEARCH("/",Table1[[#This Row],[category &amp; sub-category]])-1</f>
        <v>7</v>
      </c>
      <c r="R805" t="str">
        <f>LEFT(Table1[[#This Row],[category &amp; sub-category]],Table1[[#This Row],[1st set of text formula]])</f>
        <v>theater</v>
      </c>
      <c r="S805" t="str">
        <f>RIGHT(Table1[[#This Row],[category &amp; sub-category]],LEN(Table1[[#This Row],[category &amp; sub-category]])-SEARCH("/",Table1[[#This Row],[category &amp; sub-category]]))</f>
        <v>plays</v>
      </c>
      <c r="T805" s="10">
        <f>(((Table1[[#This Row],[launched_at]]/60)/60)/24)+DATE(1970,1,1)</f>
        <v>43492.25</v>
      </c>
      <c r="U805" s="10">
        <f>(((Table1[[#This Row],[deadline]]/60)/60)/24)+DATE(1970,1,1)</f>
        <v>43526.25</v>
      </c>
    </row>
    <row r="806" spans="1:2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Table1[[#This Row],[pledged]]/Table1[[#This Row],[goal]]</f>
        <v>2.6873076923076922</v>
      </c>
      <c r="P806" s="6">
        <f>IFERROR(Table1[[#This Row],[pledged]]/Table1[[#This Row],[backers_count]],"N/A")</f>
        <v>32.050458715596328</v>
      </c>
      <c r="Q806">
        <f>SEARCH("/",Table1[[#This Row],[category &amp; sub-category]])-1</f>
        <v>5</v>
      </c>
      <c r="R806" t="str">
        <f>LEFT(Table1[[#This Row],[category &amp; sub-category]],Table1[[#This Row],[1st set of text formula]])</f>
        <v>music</v>
      </c>
      <c r="S806" t="str">
        <f>RIGHT(Table1[[#This Row],[category &amp; sub-category]],LEN(Table1[[#This Row],[category &amp; sub-category]])-SEARCH("/",Table1[[#This Row],[category &amp; sub-category]]))</f>
        <v>rock</v>
      </c>
      <c r="T806" s="10">
        <f>(((Table1[[#This Row],[launched_at]]/60)/60)/24)+DATE(1970,1,1)</f>
        <v>43102.25</v>
      </c>
      <c r="U806" s="10">
        <f>(((Table1[[#This Row],[deadline]]/60)/60)/24)+DATE(1970,1,1)</f>
        <v>43122.25</v>
      </c>
    </row>
    <row r="807" spans="1:21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Table1[[#This Row],[pledged]]/Table1[[#This Row],[goal]]</f>
        <v>0.50845360824742269</v>
      </c>
      <c r="P807" s="6">
        <f>IFERROR(Table1[[#This Row],[pledged]]/Table1[[#This Row],[backers_count]],"N/A")</f>
        <v>73.611940298507463</v>
      </c>
      <c r="Q807">
        <f>SEARCH("/",Table1[[#This Row],[category &amp; sub-category]])-1</f>
        <v>12</v>
      </c>
      <c r="R807" t="str">
        <f>LEFT(Table1[[#This Row],[category &amp; sub-category]],Table1[[#This Row],[1st set of text formula]])</f>
        <v>film &amp; video</v>
      </c>
      <c r="S807" t="str">
        <f>RIGHT(Table1[[#This Row],[category &amp; sub-category]],LEN(Table1[[#This Row],[category &amp; sub-category]])-SEARCH("/",Table1[[#This Row],[category &amp; sub-category]]))</f>
        <v>documentary</v>
      </c>
      <c r="T807" s="10">
        <f>(((Table1[[#This Row],[launched_at]]/60)/60)/24)+DATE(1970,1,1)</f>
        <v>41958.25</v>
      </c>
      <c r="U807" s="10">
        <f>(((Table1[[#This Row],[deadline]]/60)/60)/24)+DATE(1970,1,1)</f>
        <v>42009.25</v>
      </c>
    </row>
    <row r="808" spans="1:2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Table1[[#This Row],[pledged]]/Table1[[#This Row],[goal]]</f>
        <v>11.802857142857142</v>
      </c>
      <c r="P808" s="6">
        <f>IFERROR(Table1[[#This Row],[pledged]]/Table1[[#This Row],[backers_count]],"N/A")</f>
        <v>108.71052631578948</v>
      </c>
      <c r="Q808">
        <f>SEARCH("/",Table1[[#This Row],[category &amp; sub-category]])-1</f>
        <v>12</v>
      </c>
      <c r="R808" t="str">
        <f>LEFT(Table1[[#This Row],[category &amp; sub-category]],Table1[[#This Row],[1st set of text formula]])</f>
        <v>film &amp; video</v>
      </c>
      <c r="S808" t="str">
        <f>RIGHT(Table1[[#This Row],[category &amp; sub-category]],LEN(Table1[[#This Row],[category &amp; sub-category]])-SEARCH("/",Table1[[#This Row],[category &amp; sub-category]]))</f>
        <v>drama</v>
      </c>
      <c r="T808" s="10">
        <f>(((Table1[[#This Row],[launched_at]]/60)/60)/24)+DATE(1970,1,1)</f>
        <v>40973.25</v>
      </c>
      <c r="U808" s="10">
        <f>(((Table1[[#This Row],[deadline]]/60)/60)/24)+DATE(1970,1,1)</f>
        <v>40997.208333333336</v>
      </c>
    </row>
    <row r="809" spans="1:2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Table1[[#This Row],[pledged]]/Table1[[#This Row],[goal]]</f>
        <v>2.64</v>
      </c>
      <c r="P809" s="6">
        <f>IFERROR(Table1[[#This Row],[pledged]]/Table1[[#This Row],[backers_count]],"N/A")</f>
        <v>42.97674418604651</v>
      </c>
      <c r="Q809">
        <f>SEARCH("/",Table1[[#This Row],[category &amp; sub-category]])-1</f>
        <v>7</v>
      </c>
      <c r="R809" t="str">
        <f>LEFT(Table1[[#This Row],[category &amp; sub-category]],Table1[[#This Row],[1st set of text formula]])</f>
        <v>theater</v>
      </c>
      <c r="S809" t="str">
        <f>RIGHT(Table1[[#This Row],[category &amp; sub-category]],LEN(Table1[[#This Row],[category &amp; sub-category]])-SEARCH("/",Table1[[#This Row],[category &amp; sub-category]]))</f>
        <v>plays</v>
      </c>
      <c r="T809" s="10">
        <f>(((Table1[[#This Row],[launched_at]]/60)/60)/24)+DATE(1970,1,1)</f>
        <v>43753.208333333328</v>
      </c>
      <c r="U809" s="10">
        <f>(((Table1[[#This Row],[deadline]]/60)/60)/24)+DATE(1970,1,1)</f>
        <v>43797.25</v>
      </c>
    </row>
    <row r="810" spans="1:2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Table1[[#This Row],[pledged]]/Table1[[#This Row],[goal]]</f>
        <v>0.30442307692307691</v>
      </c>
      <c r="P810" s="6">
        <f>IFERROR(Table1[[#This Row],[pledged]]/Table1[[#This Row],[backers_count]],"N/A")</f>
        <v>83.315789473684205</v>
      </c>
      <c r="Q810">
        <f>SEARCH("/",Table1[[#This Row],[category &amp; sub-category]])-1</f>
        <v>4</v>
      </c>
      <c r="R810" t="str">
        <f>LEFT(Table1[[#This Row],[category &amp; sub-category]],Table1[[#This Row],[1st set of text formula]])</f>
        <v>food</v>
      </c>
      <c r="S810" t="str">
        <f>RIGHT(Table1[[#This Row],[category &amp; sub-category]],LEN(Table1[[#This Row],[category &amp; sub-category]])-SEARCH("/",Table1[[#This Row],[category &amp; sub-category]]))</f>
        <v>food trucks</v>
      </c>
      <c r="T810" s="10">
        <f>(((Table1[[#This Row],[launched_at]]/60)/60)/24)+DATE(1970,1,1)</f>
        <v>42507.208333333328</v>
      </c>
      <c r="U810" s="10">
        <f>(((Table1[[#This Row],[deadline]]/60)/60)/24)+DATE(1970,1,1)</f>
        <v>42524.208333333328</v>
      </c>
    </row>
    <row r="811" spans="1:2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Table1[[#This Row],[pledged]]/Table1[[#This Row],[goal]]</f>
        <v>0.62880681818181816</v>
      </c>
      <c r="P811" s="6">
        <f>IFERROR(Table1[[#This Row],[pledged]]/Table1[[#This Row],[backers_count]],"N/A")</f>
        <v>42</v>
      </c>
      <c r="Q811">
        <f>SEARCH("/",Table1[[#This Row],[category &amp; sub-category]])-1</f>
        <v>12</v>
      </c>
      <c r="R811" t="str">
        <f>LEFT(Table1[[#This Row],[category &amp; sub-category]],Table1[[#This Row],[1st set of text formula]])</f>
        <v>film &amp; video</v>
      </c>
      <c r="S811" t="str">
        <f>RIGHT(Table1[[#This Row],[category &amp; sub-category]],LEN(Table1[[#This Row],[category &amp; sub-category]])-SEARCH("/",Table1[[#This Row],[category &amp; sub-category]]))</f>
        <v>documentary</v>
      </c>
      <c r="T811" s="10">
        <f>(((Table1[[#This Row],[launched_at]]/60)/60)/24)+DATE(1970,1,1)</f>
        <v>41135.208333333336</v>
      </c>
      <c r="U811" s="10">
        <f>(((Table1[[#This Row],[deadline]]/60)/60)/24)+DATE(1970,1,1)</f>
        <v>41136.208333333336</v>
      </c>
    </row>
    <row r="812" spans="1:2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Table1[[#This Row],[pledged]]/Table1[[#This Row],[goal]]</f>
        <v>1.9312499999999999</v>
      </c>
      <c r="P812" s="6">
        <f>IFERROR(Table1[[#This Row],[pledged]]/Table1[[#This Row],[backers_count]],"N/A")</f>
        <v>55.927601809954751</v>
      </c>
      <c r="Q812">
        <f>SEARCH("/",Table1[[#This Row],[category &amp; sub-category]])-1</f>
        <v>7</v>
      </c>
      <c r="R812" t="str">
        <f>LEFT(Table1[[#This Row],[category &amp; sub-category]],Table1[[#This Row],[1st set of text formula]])</f>
        <v>theater</v>
      </c>
      <c r="S812" t="str">
        <f>RIGHT(Table1[[#This Row],[category &amp; sub-category]],LEN(Table1[[#This Row],[category &amp; sub-category]])-SEARCH("/",Table1[[#This Row],[category &amp; sub-category]]))</f>
        <v>plays</v>
      </c>
      <c r="T812" s="10">
        <f>(((Table1[[#This Row],[launched_at]]/60)/60)/24)+DATE(1970,1,1)</f>
        <v>43067.25</v>
      </c>
      <c r="U812" s="10">
        <f>(((Table1[[#This Row],[deadline]]/60)/60)/24)+DATE(1970,1,1)</f>
        <v>43077.25</v>
      </c>
    </row>
    <row r="813" spans="1:2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Table1[[#This Row],[pledged]]/Table1[[#This Row],[goal]]</f>
        <v>0.77102702702702708</v>
      </c>
      <c r="P813" s="6">
        <f>IFERROR(Table1[[#This Row],[pledged]]/Table1[[#This Row],[backers_count]],"N/A")</f>
        <v>105.03681885125184</v>
      </c>
      <c r="Q813">
        <f>SEARCH("/",Table1[[#This Row],[category &amp; sub-category]])-1</f>
        <v>5</v>
      </c>
      <c r="R813" t="str">
        <f>LEFT(Table1[[#This Row],[category &amp; sub-category]],Table1[[#This Row],[1st set of text formula]])</f>
        <v>games</v>
      </c>
      <c r="S813" t="str">
        <f>RIGHT(Table1[[#This Row],[category &amp; sub-category]],LEN(Table1[[#This Row],[category &amp; sub-category]])-SEARCH("/",Table1[[#This Row],[category &amp; sub-category]]))</f>
        <v>video games</v>
      </c>
      <c r="T813" s="10">
        <f>(((Table1[[#This Row],[launched_at]]/60)/60)/24)+DATE(1970,1,1)</f>
        <v>42378.25</v>
      </c>
      <c r="U813" s="10">
        <f>(((Table1[[#This Row],[deadline]]/60)/60)/24)+DATE(1970,1,1)</f>
        <v>42380.25</v>
      </c>
    </row>
    <row r="814" spans="1:2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Table1[[#This Row],[pledged]]/Table1[[#This Row],[goal]]</f>
        <v>2.2552763819095478</v>
      </c>
      <c r="P814" s="6">
        <f>IFERROR(Table1[[#This Row],[pledged]]/Table1[[#This Row],[backers_count]],"N/A")</f>
        <v>48</v>
      </c>
      <c r="Q814">
        <f>SEARCH("/",Table1[[#This Row],[category &amp; sub-category]])-1</f>
        <v>10</v>
      </c>
      <c r="R814" t="str">
        <f>LEFT(Table1[[#This Row],[category &amp; sub-category]],Table1[[#This Row],[1st set of text formula]])</f>
        <v>publishing</v>
      </c>
      <c r="S814" t="str">
        <f>RIGHT(Table1[[#This Row],[category &amp; sub-category]],LEN(Table1[[#This Row],[category &amp; sub-category]])-SEARCH("/",Table1[[#This Row],[category &amp; sub-category]]))</f>
        <v>nonfiction</v>
      </c>
      <c r="T814" s="10">
        <f>(((Table1[[#This Row],[launched_at]]/60)/60)/24)+DATE(1970,1,1)</f>
        <v>43206.208333333328</v>
      </c>
      <c r="U814" s="10">
        <f>(((Table1[[#This Row],[deadline]]/60)/60)/24)+DATE(1970,1,1)</f>
        <v>43211.208333333328</v>
      </c>
    </row>
    <row r="815" spans="1:2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Table1[[#This Row],[pledged]]/Table1[[#This Row],[goal]]</f>
        <v>2.3940625</v>
      </c>
      <c r="P815" s="6">
        <f>IFERROR(Table1[[#This Row],[pledged]]/Table1[[#This Row],[backers_count]],"N/A")</f>
        <v>112.66176470588235</v>
      </c>
      <c r="Q815">
        <f>SEARCH("/",Table1[[#This Row],[category &amp; sub-category]])-1</f>
        <v>5</v>
      </c>
      <c r="R815" t="str">
        <f>LEFT(Table1[[#This Row],[category &amp; sub-category]],Table1[[#This Row],[1st set of text formula]])</f>
        <v>games</v>
      </c>
      <c r="S815" t="str">
        <f>RIGHT(Table1[[#This Row],[category &amp; sub-category]],LEN(Table1[[#This Row],[category &amp; sub-category]])-SEARCH("/",Table1[[#This Row],[category &amp; sub-category]]))</f>
        <v>video games</v>
      </c>
      <c r="T815" s="10">
        <f>(((Table1[[#This Row],[launched_at]]/60)/60)/24)+DATE(1970,1,1)</f>
        <v>41148.208333333336</v>
      </c>
      <c r="U815" s="10">
        <f>(((Table1[[#This Row],[deadline]]/60)/60)/24)+DATE(1970,1,1)</f>
        <v>41158.208333333336</v>
      </c>
    </row>
    <row r="816" spans="1:2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Table1[[#This Row],[pledged]]/Table1[[#This Row],[goal]]</f>
        <v>0.921875</v>
      </c>
      <c r="P816" s="6">
        <f>IFERROR(Table1[[#This Row],[pledged]]/Table1[[#This Row],[backers_count]],"N/A")</f>
        <v>81.944444444444443</v>
      </c>
      <c r="Q816">
        <f>SEARCH("/",Table1[[#This Row],[category &amp; sub-category]])-1</f>
        <v>5</v>
      </c>
      <c r="R816" t="str">
        <f>LEFT(Table1[[#This Row],[category &amp; sub-category]],Table1[[#This Row],[1st set of text formula]])</f>
        <v>music</v>
      </c>
      <c r="S816" t="str">
        <f>RIGHT(Table1[[#This Row],[category &amp; sub-category]],LEN(Table1[[#This Row],[category &amp; sub-category]])-SEARCH("/",Table1[[#This Row],[category &amp; sub-category]]))</f>
        <v>rock</v>
      </c>
      <c r="T816" s="10">
        <f>(((Table1[[#This Row],[launched_at]]/60)/60)/24)+DATE(1970,1,1)</f>
        <v>42517.208333333328</v>
      </c>
      <c r="U816" s="10">
        <f>(((Table1[[#This Row],[deadline]]/60)/60)/24)+DATE(1970,1,1)</f>
        <v>42519.208333333328</v>
      </c>
    </row>
    <row r="817" spans="1:21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Table1[[#This Row],[pledged]]/Table1[[#This Row],[goal]]</f>
        <v>1.3023333333333333</v>
      </c>
      <c r="P817" s="6">
        <f>IFERROR(Table1[[#This Row],[pledged]]/Table1[[#This Row],[backers_count]],"N/A")</f>
        <v>64.049180327868854</v>
      </c>
      <c r="Q817">
        <f>SEARCH("/",Table1[[#This Row],[category &amp; sub-category]])-1</f>
        <v>5</v>
      </c>
      <c r="R817" t="str">
        <f>LEFT(Table1[[#This Row],[category &amp; sub-category]],Table1[[#This Row],[1st set of text formula]])</f>
        <v>music</v>
      </c>
      <c r="S817" t="str">
        <f>RIGHT(Table1[[#This Row],[category &amp; sub-category]],LEN(Table1[[#This Row],[category &amp; sub-category]])-SEARCH("/",Table1[[#This Row],[category &amp; sub-category]]))</f>
        <v>rock</v>
      </c>
      <c r="T817" s="10">
        <f>(((Table1[[#This Row],[launched_at]]/60)/60)/24)+DATE(1970,1,1)</f>
        <v>43068.25</v>
      </c>
      <c r="U817" s="10">
        <f>(((Table1[[#This Row],[deadline]]/60)/60)/24)+DATE(1970,1,1)</f>
        <v>43094.25</v>
      </c>
    </row>
    <row r="818" spans="1:2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Table1[[#This Row],[pledged]]/Table1[[#This Row],[goal]]</f>
        <v>6.1521739130434785</v>
      </c>
      <c r="P818" s="6">
        <f>IFERROR(Table1[[#This Row],[pledged]]/Table1[[#This Row],[backers_count]],"N/A")</f>
        <v>106.39097744360902</v>
      </c>
      <c r="Q818">
        <f>SEARCH("/",Table1[[#This Row],[category &amp; sub-category]])-1</f>
        <v>7</v>
      </c>
      <c r="R818" t="str">
        <f>LEFT(Table1[[#This Row],[category &amp; sub-category]],Table1[[#This Row],[1st set of text formula]])</f>
        <v>theater</v>
      </c>
      <c r="S818" t="str">
        <f>RIGHT(Table1[[#This Row],[category &amp; sub-category]],LEN(Table1[[#This Row],[category &amp; sub-category]])-SEARCH("/",Table1[[#This Row],[category &amp; sub-category]]))</f>
        <v>plays</v>
      </c>
      <c r="T818" s="10">
        <f>(((Table1[[#This Row],[launched_at]]/60)/60)/24)+DATE(1970,1,1)</f>
        <v>41680.25</v>
      </c>
      <c r="U818" s="10">
        <f>(((Table1[[#This Row],[deadline]]/60)/60)/24)+DATE(1970,1,1)</f>
        <v>41682.25</v>
      </c>
    </row>
    <row r="819" spans="1:2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Table1[[#This Row],[pledged]]/Table1[[#This Row],[goal]]</f>
        <v>3.687953216374269</v>
      </c>
      <c r="P819" s="6">
        <f>IFERROR(Table1[[#This Row],[pledged]]/Table1[[#This Row],[backers_count]],"N/A")</f>
        <v>76.011249497790274</v>
      </c>
      <c r="Q819">
        <f>SEARCH("/",Table1[[#This Row],[category &amp; sub-category]])-1</f>
        <v>10</v>
      </c>
      <c r="R819" t="str">
        <f>LEFT(Table1[[#This Row],[category &amp; sub-category]],Table1[[#This Row],[1st set of text formula]])</f>
        <v>publishing</v>
      </c>
      <c r="S819" t="str">
        <f>RIGHT(Table1[[#This Row],[category &amp; sub-category]],LEN(Table1[[#This Row],[category &amp; sub-category]])-SEARCH("/",Table1[[#This Row],[category &amp; sub-category]]))</f>
        <v>nonfiction</v>
      </c>
      <c r="T819" s="10">
        <f>(((Table1[[#This Row],[launched_at]]/60)/60)/24)+DATE(1970,1,1)</f>
        <v>43589.208333333328</v>
      </c>
      <c r="U819" s="10">
        <f>(((Table1[[#This Row],[deadline]]/60)/60)/24)+DATE(1970,1,1)</f>
        <v>43617.208333333328</v>
      </c>
    </row>
    <row r="820" spans="1:2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Table1[[#This Row],[pledged]]/Table1[[#This Row],[goal]]</f>
        <v>10.948571428571428</v>
      </c>
      <c r="P820" s="6">
        <f>IFERROR(Table1[[#This Row],[pledged]]/Table1[[#This Row],[backers_count]],"N/A")</f>
        <v>111.07246376811594</v>
      </c>
      <c r="Q820">
        <f>SEARCH("/",Table1[[#This Row],[category &amp; sub-category]])-1</f>
        <v>7</v>
      </c>
      <c r="R820" t="str">
        <f>LEFT(Table1[[#This Row],[category &amp; sub-category]],Table1[[#This Row],[1st set of text formula]])</f>
        <v>theater</v>
      </c>
      <c r="S820" t="str">
        <f>RIGHT(Table1[[#This Row],[category &amp; sub-category]],LEN(Table1[[#This Row],[category &amp; sub-category]])-SEARCH("/",Table1[[#This Row],[category &amp; sub-category]]))</f>
        <v>plays</v>
      </c>
      <c r="T820" s="10">
        <f>(((Table1[[#This Row],[launched_at]]/60)/60)/24)+DATE(1970,1,1)</f>
        <v>43486.25</v>
      </c>
      <c r="U820" s="10">
        <f>(((Table1[[#This Row],[deadline]]/60)/60)/24)+DATE(1970,1,1)</f>
        <v>43499.25</v>
      </c>
    </row>
    <row r="821" spans="1:21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Table1[[#This Row],[pledged]]/Table1[[#This Row],[goal]]</f>
        <v>0.50662921348314605</v>
      </c>
      <c r="P821" s="6">
        <f>IFERROR(Table1[[#This Row],[pledged]]/Table1[[#This Row],[backers_count]],"N/A")</f>
        <v>95.936170212765958</v>
      </c>
      <c r="Q821">
        <f>SEARCH("/",Table1[[#This Row],[category &amp; sub-category]])-1</f>
        <v>5</v>
      </c>
      <c r="R821" t="str">
        <f>LEFT(Table1[[#This Row],[category &amp; sub-category]],Table1[[#This Row],[1st set of text formula]])</f>
        <v>games</v>
      </c>
      <c r="S821" t="str">
        <f>RIGHT(Table1[[#This Row],[category &amp; sub-category]],LEN(Table1[[#This Row],[category &amp; sub-category]])-SEARCH("/",Table1[[#This Row],[category &amp; sub-category]]))</f>
        <v>video games</v>
      </c>
      <c r="T821" s="10">
        <f>(((Table1[[#This Row],[launched_at]]/60)/60)/24)+DATE(1970,1,1)</f>
        <v>41237.25</v>
      </c>
      <c r="U821" s="10">
        <f>(((Table1[[#This Row],[deadline]]/60)/60)/24)+DATE(1970,1,1)</f>
        <v>41252.25</v>
      </c>
    </row>
    <row r="822" spans="1:2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Table1[[#This Row],[pledged]]/Table1[[#This Row],[goal]]</f>
        <v>8.0060000000000002</v>
      </c>
      <c r="P822" s="6">
        <f>IFERROR(Table1[[#This Row],[pledged]]/Table1[[#This Row],[backers_count]],"N/A")</f>
        <v>43.043010752688176</v>
      </c>
      <c r="Q822">
        <f>SEARCH("/",Table1[[#This Row],[category &amp; sub-category]])-1</f>
        <v>5</v>
      </c>
      <c r="R822" t="str">
        <f>LEFT(Table1[[#This Row],[category &amp; sub-category]],Table1[[#This Row],[1st set of text formula]])</f>
        <v>music</v>
      </c>
      <c r="S822" t="str">
        <f>RIGHT(Table1[[#This Row],[category &amp; sub-category]],LEN(Table1[[#This Row],[category &amp; sub-category]])-SEARCH("/",Table1[[#This Row],[category &amp; sub-category]]))</f>
        <v>rock</v>
      </c>
      <c r="T822" s="10">
        <f>(((Table1[[#This Row],[launched_at]]/60)/60)/24)+DATE(1970,1,1)</f>
        <v>43310.208333333328</v>
      </c>
      <c r="U822" s="10">
        <f>(((Table1[[#This Row],[deadline]]/60)/60)/24)+DATE(1970,1,1)</f>
        <v>43323.208333333328</v>
      </c>
    </row>
    <row r="823" spans="1:2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Table1[[#This Row],[pledged]]/Table1[[#This Row],[goal]]</f>
        <v>2.9128571428571428</v>
      </c>
      <c r="P823" s="6">
        <f>IFERROR(Table1[[#This Row],[pledged]]/Table1[[#This Row],[backers_count]],"N/A")</f>
        <v>67.966666666666669</v>
      </c>
      <c r="Q823">
        <f>SEARCH("/",Table1[[#This Row],[category &amp; sub-category]])-1</f>
        <v>12</v>
      </c>
      <c r="R823" t="str">
        <f>LEFT(Table1[[#This Row],[category &amp; sub-category]],Table1[[#This Row],[1st set of text formula]])</f>
        <v>film &amp; video</v>
      </c>
      <c r="S823" t="str">
        <f>RIGHT(Table1[[#This Row],[category &amp; sub-category]],LEN(Table1[[#This Row],[category &amp; sub-category]])-SEARCH("/",Table1[[#This Row],[category &amp; sub-category]]))</f>
        <v>documentary</v>
      </c>
      <c r="T823" s="10">
        <f>(((Table1[[#This Row],[launched_at]]/60)/60)/24)+DATE(1970,1,1)</f>
        <v>42794.25</v>
      </c>
      <c r="U823" s="10">
        <f>(((Table1[[#This Row],[deadline]]/60)/60)/24)+DATE(1970,1,1)</f>
        <v>42807.208333333328</v>
      </c>
    </row>
    <row r="824" spans="1:2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Table1[[#This Row],[pledged]]/Table1[[#This Row],[goal]]</f>
        <v>3.4996666666666667</v>
      </c>
      <c r="P824" s="6">
        <f>IFERROR(Table1[[#This Row],[pledged]]/Table1[[#This Row],[backers_count]],"N/A")</f>
        <v>89.991428571428571</v>
      </c>
      <c r="Q824">
        <f>SEARCH("/",Table1[[#This Row],[category &amp; sub-category]])-1</f>
        <v>5</v>
      </c>
      <c r="R824" t="str">
        <f>LEFT(Table1[[#This Row],[category &amp; sub-category]],Table1[[#This Row],[1st set of text formula]])</f>
        <v>music</v>
      </c>
      <c r="S824" t="str">
        <f>RIGHT(Table1[[#This Row],[category &amp; sub-category]],LEN(Table1[[#This Row],[category &amp; sub-category]])-SEARCH("/",Table1[[#This Row],[category &amp; sub-category]]))</f>
        <v>rock</v>
      </c>
      <c r="T824" s="10">
        <f>(((Table1[[#This Row],[launched_at]]/60)/60)/24)+DATE(1970,1,1)</f>
        <v>41698.25</v>
      </c>
      <c r="U824" s="10">
        <f>(((Table1[[#This Row],[deadline]]/60)/60)/24)+DATE(1970,1,1)</f>
        <v>41715.208333333336</v>
      </c>
    </row>
    <row r="825" spans="1:2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Table1[[#This Row],[pledged]]/Table1[[#This Row],[goal]]</f>
        <v>3.5707317073170732</v>
      </c>
      <c r="P825" s="6">
        <f>IFERROR(Table1[[#This Row],[pledged]]/Table1[[#This Row],[backers_count]],"N/A")</f>
        <v>58.095238095238095</v>
      </c>
      <c r="Q825">
        <f>SEARCH("/",Table1[[#This Row],[category &amp; sub-category]])-1</f>
        <v>5</v>
      </c>
      <c r="R825" t="str">
        <f>LEFT(Table1[[#This Row],[category &amp; sub-category]],Table1[[#This Row],[1st set of text formula]])</f>
        <v>music</v>
      </c>
      <c r="S825" t="str">
        <f>RIGHT(Table1[[#This Row],[category &amp; sub-category]],LEN(Table1[[#This Row],[category &amp; sub-category]])-SEARCH("/",Table1[[#This Row],[category &amp; sub-category]]))</f>
        <v>rock</v>
      </c>
      <c r="T825" s="10">
        <f>(((Table1[[#This Row],[launched_at]]/60)/60)/24)+DATE(1970,1,1)</f>
        <v>41892.208333333336</v>
      </c>
      <c r="U825" s="10">
        <f>(((Table1[[#This Row],[deadline]]/60)/60)/24)+DATE(1970,1,1)</f>
        <v>41917.208333333336</v>
      </c>
    </row>
    <row r="826" spans="1:2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Table1[[#This Row],[pledged]]/Table1[[#This Row],[goal]]</f>
        <v>1.2648941176470587</v>
      </c>
      <c r="P826" s="6">
        <f>IFERROR(Table1[[#This Row],[pledged]]/Table1[[#This Row],[backers_count]],"N/A")</f>
        <v>83.996875000000003</v>
      </c>
      <c r="Q826">
        <f>SEARCH("/",Table1[[#This Row],[category &amp; sub-category]])-1</f>
        <v>10</v>
      </c>
      <c r="R826" t="str">
        <f>LEFT(Table1[[#This Row],[category &amp; sub-category]],Table1[[#This Row],[1st set of text formula]])</f>
        <v>publishing</v>
      </c>
      <c r="S826" t="str">
        <f>RIGHT(Table1[[#This Row],[category &amp; sub-category]],LEN(Table1[[#This Row],[category &amp; sub-category]])-SEARCH("/",Table1[[#This Row],[category &amp; sub-category]]))</f>
        <v>nonfiction</v>
      </c>
      <c r="T826" s="10">
        <f>(((Table1[[#This Row],[launched_at]]/60)/60)/24)+DATE(1970,1,1)</f>
        <v>40348.208333333336</v>
      </c>
      <c r="U826" s="10">
        <f>(((Table1[[#This Row],[deadline]]/60)/60)/24)+DATE(1970,1,1)</f>
        <v>40380.208333333336</v>
      </c>
    </row>
    <row r="827" spans="1:2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Table1[[#This Row],[pledged]]/Table1[[#This Row],[goal]]</f>
        <v>3.875</v>
      </c>
      <c r="P827" s="6">
        <f>IFERROR(Table1[[#This Row],[pledged]]/Table1[[#This Row],[backers_count]],"N/A")</f>
        <v>88.853503184713375</v>
      </c>
      <c r="Q827">
        <f>SEARCH("/",Table1[[#This Row],[category &amp; sub-category]])-1</f>
        <v>12</v>
      </c>
      <c r="R827" t="str">
        <f>LEFT(Table1[[#This Row],[category &amp; sub-category]],Table1[[#This Row],[1st set of text formula]])</f>
        <v>film &amp; video</v>
      </c>
      <c r="S827" t="str">
        <f>RIGHT(Table1[[#This Row],[category &amp; sub-category]],LEN(Table1[[#This Row],[category &amp; sub-category]])-SEARCH("/",Table1[[#This Row],[category &amp; sub-category]]))</f>
        <v>shorts</v>
      </c>
      <c r="T827" s="10">
        <f>(((Table1[[#This Row],[launched_at]]/60)/60)/24)+DATE(1970,1,1)</f>
        <v>42941.208333333328</v>
      </c>
      <c r="U827" s="10">
        <f>(((Table1[[#This Row],[deadline]]/60)/60)/24)+DATE(1970,1,1)</f>
        <v>42953.208333333328</v>
      </c>
    </row>
    <row r="828" spans="1:21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Table1[[#This Row],[pledged]]/Table1[[#This Row],[goal]]</f>
        <v>4.5703571428571426</v>
      </c>
      <c r="P828" s="6">
        <f>IFERROR(Table1[[#This Row],[pledged]]/Table1[[#This Row],[backers_count]],"N/A")</f>
        <v>65.963917525773198</v>
      </c>
      <c r="Q828">
        <f>SEARCH("/",Table1[[#This Row],[category &amp; sub-category]])-1</f>
        <v>7</v>
      </c>
      <c r="R828" t="str">
        <f>LEFT(Table1[[#This Row],[category &amp; sub-category]],Table1[[#This Row],[1st set of text formula]])</f>
        <v>theater</v>
      </c>
      <c r="S828" t="str">
        <f>RIGHT(Table1[[#This Row],[category &amp; sub-category]],LEN(Table1[[#This Row],[category &amp; sub-category]])-SEARCH("/",Table1[[#This Row],[category &amp; sub-category]]))</f>
        <v>plays</v>
      </c>
      <c r="T828" s="10">
        <f>(((Table1[[#This Row],[launched_at]]/60)/60)/24)+DATE(1970,1,1)</f>
        <v>40525.25</v>
      </c>
      <c r="U828" s="10">
        <f>(((Table1[[#This Row],[deadline]]/60)/60)/24)+DATE(1970,1,1)</f>
        <v>40553.25</v>
      </c>
    </row>
    <row r="829" spans="1:21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Table1[[#This Row],[pledged]]/Table1[[#This Row],[goal]]</f>
        <v>2.6669565217391304</v>
      </c>
      <c r="P829" s="6">
        <f>IFERROR(Table1[[#This Row],[pledged]]/Table1[[#This Row],[backers_count]],"N/A")</f>
        <v>74.804878048780495</v>
      </c>
      <c r="Q829">
        <f>SEARCH("/",Table1[[#This Row],[category &amp; sub-category]])-1</f>
        <v>12</v>
      </c>
      <c r="R829" t="str">
        <f>LEFT(Table1[[#This Row],[category &amp; sub-category]],Table1[[#This Row],[1st set of text formula]])</f>
        <v>film &amp; video</v>
      </c>
      <c r="S829" t="str">
        <f>RIGHT(Table1[[#This Row],[category &amp; sub-category]],LEN(Table1[[#This Row],[category &amp; sub-category]])-SEARCH("/",Table1[[#This Row],[category &amp; sub-category]]))</f>
        <v>drama</v>
      </c>
      <c r="T829" s="10">
        <f>(((Table1[[#This Row],[launched_at]]/60)/60)/24)+DATE(1970,1,1)</f>
        <v>40666.208333333336</v>
      </c>
      <c r="U829" s="10">
        <f>(((Table1[[#This Row],[deadline]]/60)/60)/24)+DATE(1970,1,1)</f>
        <v>40678.208333333336</v>
      </c>
    </row>
    <row r="830" spans="1:21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Table1[[#This Row],[pledged]]/Table1[[#This Row],[goal]]</f>
        <v>0.69</v>
      </c>
      <c r="P830" s="6">
        <f>IFERROR(Table1[[#This Row],[pledged]]/Table1[[#This Row],[backers_count]],"N/A")</f>
        <v>69.98571428571428</v>
      </c>
      <c r="Q830">
        <f>SEARCH("/",Table1[[#This Row],[category &amp; sub-category]])-1</f>
        <v>7</v>
      </c>
      <c r="R830" t="str">
        <f>LEFT(Table1[[#This Row],[category &amp; sub-category]],Table1[[#This Row],[1st set of text formula]])</f>
        <v>theater</v>
      </c>
      <c r="S830" t="str">
        <f>RIGHT(Table1[[#This Row],[category &amp; sub-category]],LEN(Table1[[#This Row],[category &amp; sub-category]])-SEARCH("/",Table1[[#This Row],[category &amp; sub-category]]))</f>
        <v>plays</v>
      </c>
      <c r="T830" s="10">
        <f>(((Table1[[#This Row],[launched_at]]/60)/60)/24)+DATE(1970,1,1)</f>
        <v>43340.208333333328</v>
      </c>
      <c r="U830" s="10">
        <f>(((Table1[[#This Row],[deadline]]/60)/60)/24)+DATE(1970,1,1)</f>
        <v>43365.208333333328</v>
      </c>
    </row>
    <row r="831" spans="1:2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Table1[[#This Row],[pledged]]/Table1[[#This Row],[goal]]</f>
        <v>0.51343749999999999</v>
      </c>
      <c r="P831" s="6">
        <f>IFERROR(Table1[[#This Row],[pledged]]/Table1[[#This Row],[backers_count]],"N/A")</f>
        <v>32.006493506493506</v>
      </c>
      <c r="Q831">
        <f>SEARCH("/",Table1[[#This Row],[category &amp; sub-category]])-1</f>
        <v>7</v>
      </c>
      <c r="R831" t="str">
        <f>LEFT(Table1[[#This Row],[category &amp; sub-category]],Table1[[#This Row],[1st set of text formula]])</f>
        <v>theater</v>
      </c>
      <c r="S831" t="str">
        <f>RIGHT(Table1[[#This Row],[category &amp; sub-category]],LEN(Table1[[#This Row],[category &amp; sub-category]])-SEARCH("/",Table1[[#This Row],[category &amp; sub-category]]))</f>
        <v>plays</v>
      </c>
      <c r="T831" s="10">
        <f>(((Table1[[#This Row],[launched_at]]/60)/60)/24)+DATE(1970,1,1)</f>
        <v>42164.208333333328</v>
      </c>
      <c r="U831" s="10">
        <f>(((Table1[[#This Row],[deadline]]/60)/60)/24)+DATE(1970,1,1)</f>
        <v>42179.208333333328</v>
      </c>
    </row>
    <row r="832" spans="1:21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Table1[[#This Row],[pledged]]/Table1[[#This Row],[goal]]</f>
        <v>1.1710526315789473E-2</v>
      </c>
      <c r="P832" s="6">
        <f>IFERROR(Table1[[#This Row],[pledged]]/Table1[[#This Row],[backers_count]],"N/A")</f>
        <v>64.727272727272734</v>
      </c>
      <c r="Q832">
        <f>SEARCH("/",Table1[[#This Row],[category &amp; sub-category]])-1</f>
        <v>7</v>
      </c>
      <c r="R832" t="str">
        <f>LEFT(Table1[[#This Row],[category &amp; sub-category]],Table1[[#This Row],[1st set of text formula]])</f>
        <v>theater</v>
      </c>
      <c r="S832" t="str">
        <f>RIGHT(Table1[[#This Row],[category &amp; sub-category]],LEN(Table1[[#This Row],[category &amp; sub-category]])-SEARCH("/",Table1[[#This Row],[category &amp; sub-category]]))</f>
        <v>plays</v>
      </c>
      <c r="T832" s="10">
        <f>(((Table1[[#This Row],[launched_at]]/60)/60)/24)+DATE(1970,1,1)</f>
        <v>43103.25</v>
      </c>
      <c r="U832" s="10">
        <f>(((Table1[[#This Row],[deadline]]/60)/60)/24)+DATE(1970,1,1)</f>
        <v>43162.25</v>
      </c>
    </row>
    <row r="833" spans="1:21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Table1[[#This Row],[pledged]]/Table1[[#This Row],[goal]]</f>
        <v>1.089773429454171</v>
      </c>
      <c r="P833" s="6">
        <f>IFERROR(Table1[[#This Row],[pledged]]/Table1[[#This Row],[backers_count]],"N/A")</f>
        <v>24.998110087408456</v>
      </c>
      <c r="Q833">
        <f>SEARCH("/",Table1[[#This Row],[category &amp; sub-category]])-1</f>
        <v>11</v>
      </c>
      <c r="R833" t="str">
        <f>LEFT(Table1[[#This Row],[category &amp; sub-category]],Table1[[#This Row],[1st set of text formula]])</f>
        <v>photography</v>
      </c>
      <c r="S833" t="str">
        <f>RIGHT(Table1[[#This Row],[category &amp; sub-category]],LEN(Table1[[#This Row],[category &amp; sub-category]])-SEARCH("/",Table1[[#This Row],[category &amp; sub-category]]))</f>
        <v>photography books</v>
      </c>
      <c r="T833" s="10">
        <f>(((Table1[[#This Row],[launched_at]]/60)/60)/24)+DATE(1970,1,1)</f>
        <v>40994.208333333336</v>
      </c>
      <c r="U833" s="10">
        <f>(((Table1[[#This Row],[deadline]]/60)/60)/24)+DATE(1970,1,1)</f>
        <v>41028.208333333336</v>
      </c>
    </row>
    <row r="834" spans="1:2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Table1[[#This Row],[pledged]]/Table1[[#This Row],[goal]]</f>
        <v>3.1517592592592591</v>
      </c>
      <c r="P834" s="6">
        <f>IFERROR(Table1[[#This Row],[pledged]]/Table1[[#This Row],[backers_count]],"N/A")</f>
        <v>104.97764070932922</v>
      </c>
      <c r="Q834">
        <f>SEARCH("/",Table1[[#This Row],[category &amp; sub-category]])-1</f>
        <v>10</v>
      </c>
      <c r="R834" t="str">
        <f>LEFT(Table1[[#This Row],[category &amp; sub-category]],Table1[[#This Row],[1st set of text formula]])</f>
        <v>publishing</v>
      </c>
      <c r="S834" t="str">
        <f>RIGHT(Table1[[#This Row],[category &amp; sub-category]],LEN(Table1[[#This Row],[category &amp; sub-category]])-SEARCH("/",Table1[[#This Row],[category &amp; sub-category]]))</f>
        <v>translations</v>
      </c>
      <c r="T834" s="10">
        <f>(((Table1[[#This Row],[launched_at]]/60)/60)/24)+DATE(1970,1,1)</f>
        <v>42299.208333333328</v>
      </c>
      <c r="U834" s="10">
        <f>(((Table1[[#This Row],[deadline]]/60)/60)/24)+DATE(1970,1,1)</f>
        <v>42333.25</v>
      </c>
    </row>
    <row r="835" spans="1:2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Table1[[#This Row],[pledged]]/Table1[[#This Row],[goal]]</f>
        <v>1.5769117647058823</v>
      </c>
      <c r="P835" s="6">
        <f>IFERROR(Table1[[#This Row],[pledged]]/Table1[[#This Row],[backers_count]],"N/A")</f>
        <v>64.987878787878785</v>
      </c>
      <c r="Q835">
        <f>SEARCH("/",Table1[[#This Row],[category &amp; sub-category]])-1</f>
        <v>10</v>
      </c>
      <c r="R835" t="str">
        <f>LEFT(Table1[[#This Row],[category &amp; sub-category]],Table1[[#This Row],[1st set of text formula]])</f>
        <v>publishing</v>
      </c>
      <c r="S835" t="str">
        <f>RIGHT(Table1[[#This Row],[category &amp; sub-category]],LEN(Table1[[#This Row],[category &amp; sub-category]])-SEARCH("/",Table1[[#This Row],[category &amp; sub-category]]))</f>
        <v>translations</v>
      </c>
      <c r="T835" s="10">
        <f>(((Table1[[#This Row],[launched_at]]/60)/60)/24)+DATE(1970,1,1)</f>
        <v>40588.25</v>
      </c>
      <c r="U835" s="10">
        <f>(((Table1[[#This Row],[deadline]]/60)/60)/24)+DATE(1970,1,1)</f>
        <v>40599.25</v>
      </c>
    </row>
    <row r="836" spans="1:2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Table1[[#This Row],[pledged]]/Table1[[#This Row],[goal]]</f>
        <v>1.5380821917808218</v>
      </c>
      <c r="P836" s="6">
        <f>IFERROR(Table1[[#This Row],[pledged]]/Table1[[#This Row],[backers_count]],"N/A")</f>
        <v>94.352941176470594</v>
      </c>
      <c r="Q836">
        <f>SEARCH("/",Table1[[#This Row],[category &amp; sub-category]])-1</f>
        <v>7</v>
      </c>
      <c r="R836" t="str">
        <f>LEFT(Table1[[#This Row],[category &amp; sub-category]],Table1[[#This Row],[1st set of text formula]])</f>
        <v>theater</v>
      </c>
      <c r="S836" t="str">
        <f>RIGHT(Table1[[#This Row],[category &amp; sub-category]],LEN(Table1[[#This Row],[category &amp; sub-category]])-SEARCH("/",Table1[[#This Row],[category &amp; sub-category]]))</f>
        <v>plays</v>
      </c>
      <c r="T836" s="10">
        <f>(((Table1[[#This Row],[launched_at]]/60)/60)/24)+DATE(1970,1,1)</f>
        <v>41448.208333333336</v>
      </c>
      <c r="U836" s="10">
        <f>(((Table1[[#This Row],[deadline]]/60)/60)/24)+DATE(1970,1,1)</f>
        <v>41454.208333333336</v>
      </c>
    </row>
    <row r="837" spans="1:2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Table1[[#This Row],[pledged]]/Table1[[#This Row],[goal]]</f>
        <v>0.89738979118329465</v>
      </c>
      <c r="P837" s="6">
        <f>IFERROR(Table1[[#This Row],[pledged]]/Table1[[#This Row],[backers_count]],"N/A")</f>
        <v>44.001706484641637</v>
      </c>
      <c r="Q837">
        <f>SEARCH("/",Table1[[#This Row],[category &amp; sub-category]])-1</f>
        <v>10</v>
      </c>
      <c r="R837" t="str">
        <f>LEFT(Table1[[#This Row],[category &amp; sub-category]],Table1[[#This Row],[1st set of text formula]])</f>
        <v>technology</v>
      </c>
      <c r="S837" t="str">
        <f>RIGHT(Table1[[#This Row],[category &amp; sub-category]],LEN(Table1[[#This Row],[category &amp; sub-category]])-SEARCH("/",Table1[[#This Row],[category &amp; sub-category]]))</f>
        <v>web</v>
      </c>
      <c r="T837" s="10">
        <f>(((Table1[[#This Row],[launched_at]]/60)/60)/24)+DATE(1970,1,1)</f>
        <v>42063.25</v>
      </c>
      <c r="U837" s="10">
        <f>(((Table1[[#This Row],[deadline]]/60)/60)/24)+DATE(1970,1,1)</f>
        <v>42069.25</v>
      </c>
    </row>
    <row r="838" spans="1:2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Table1[[#This Row],[pledged]]/Table1[[#This Row],[goal]]</f>
        <v>0.75135802469135804</v>
      </c>
      <c r="P838" s="6">
        <f>IFERROR(Table1[[#This Row],[pledged]]/Table1[[#This Row],[backers_count]],"N/A")</f>
        <v>64.744680851063833</v>
      </c>
      <c r="Q838">
        <f>SEARCH("/",Table1[[#This Row],[category &amp; sub-category]])-1</f>
        <v>5</v>
      </c>
      <c r="R838" t="str">
        <f>LEFT(Table1[[#This Row],[category &amp; sub-category]],Table1[[#This Row],[1st set of text formula]])</f>
        <v>music</v>
      </c>
      <c r="S838" t="str">
        <f>RIGHT(Table1[[#This Row],[category &amp; sub-category]],LEN(Table1[[#This Row],[category &amp; sub-category]])-SEARCH("/",Table1[[#This Row],[category &amp; sub-category]]))</f>
        <v>indie rock</v>
      </c>
      <c r="T838" s="10">
        <f>(((Table1[[#This Row],[launched_at]]/60)/60)/24)+DATE(1970,1,1)</f>
        <v>40214.25</v>
      </c>
      <c r="U838" s="10">
        <f>(((Table1[[#This Row],[deadline]]/60)/60)/24)+DATE(1970,1,1)</f>
        <v>40225.25</v>
      </c>
    </row>
    <row r="839" spans="1:2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Table1[[#This Row],[pledged]]/Table1[[#This Row],[goal]]</f>
        <v>8.5288135593220336</v>
      </c>
      <c r="P839" s="6">
        <f>IFERROR(Table1[[#This Row],[pledged]]/Table1[[#This Row],[backers_count]],"N/A")</f>
        <v>84.00667779632721</v>
      </c>
      <c r="Q839">
        <f>SEARCH("/",Table1[[#This Row],[category &amp; sub-category]])-1</f>
        <v>5</v>
      </c>
      <c r="R839" t="str">
        <f>LEFT(Table1[[#This Row],[category &amp; sub-category]],Table1[[#This Row],[1st set of text formula]])</f>
        <v>music</v>
      </c>
      <c r="S839" t="str">
        <f>RIGHT(Table1[[#This Row],[category &amp; sub-category]],LEN(Table1[[#This Row],[category &amp; sub-category]])-SEARCH("/",Table1[[#This Row],[category &amp; sub-category]]))</f>
        <v>jazz</v>
      </c>
      <c r="T839" s="10">
        <f>(((Table1[[#This Row],[launched_at]]/60)/60)/24)+DATE(1970,1,1)</f>
        <v>40629.208333333336</v>
      </c>
      <c r="U839" s="10">
        <f>(((Table1[[#This Row],[deadline]]/60)/60)/24)+DATE(1970,1,1)</f>
        <v>40683.208333333336</v>
      </c>
    </row>
    <row r="840" spans="1:2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Table1[[#This Row],[pledged]]/Table1[[#This Row],[goal]]</f>
        <v>1.3890625000000001</v>
      </c>
      <c r="P840" s="6">
        <f>IFERROR(Table1[[#This Row],[pledged]]/Table1[[#This Row],[backers_count]],"N/A")</f>
        <v>34.061302681992338</v>
      </c>
      <c r="Q840">
        <f>SEARCH("/",Table1[[#This Row],[category &amp; sub-category]])-1</f>
        <v>7</v>
      </c>
      <c r="R840" t="str">
        <f>LEFT(Table1[[#This Row],[category &amp; sub-category]],Table1[[#This Row],[1st set of text formula]])</f>
        <v>theater</v>
      </c>
      <c r="S840" t="str">
        <f>RIGHT(Table1[[#This Row],[category &amp; sub-category]],LEN(Table1[[#This Row],[category &amp; sub-category]])-SEARCH("/",Table1[[#This Row],[category &amp; sub-category]]))</f>
        <v>plays</v>
      </c>
      <c r="T840" s="10">
        <f>(((Table1[[#This Row],[launched_at]]/60)/60)/24)+DATE(1970,1,1)</f>
        <v>43370.208333333328</v>
      </c>
      <c r="U840" s="10">
        <f>(((Table1[[#This Row],[deadline]]/60)/60)/24)+DATE(1970,1,1)</f>
        <v>43379.208333333328</v>
      </c>
    </row>
    <row r="841" spans="1:2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Table1[[#This Row],[pledged]]/Table1[[#This Row],[goal]]</f>
        <v>1.9018181818181819</v>
      </c>
      <c r="P841" s="6">
        <f>IFERROR(Table1[[#This Row],[pledged]]/Table1[[#This Row],[backers_count]],"N/A")</f>
        <v>93.273885350318466</v>
      </c>
      <c r="Q841">
        <f>SEARCH("/",Table1[[#This Row],[category &amp; sub-category]])-1</f>
        <v>12</v>
      </c>
      <c r="R841" t="str">
        <f>LEFT(Table1[[#This Row],[category &amp; sub-category]],Table1[[#This Row],[1st set of text formula]])</f>
        <v>film &amp; video</v>
      </c>
      <c r="S841" t="str">
        <f>RIGHT(Table1[[#This Row],[category &amp; sub-category]],LEN(Table1[[#This Row],[category &amp; sub-category]])-SEARCH("/",Table1[[#This Row],[category &amp; sub-category]]))</f>
        <v>documentary</v>
      </c>
      <c r="T841" s="10">
        <f>(((Table1[[#This Row],[launched_at]]/60)/60)/24)+DATE(1970,1,1)</f>
        <v>41715.208333333336</v>
      </c>
      <c r="U841" s="10">
        <f>(((Table1[[#This Row],[deadline]]/60)/60)/24)+DATE(1970,1,1)</f>
        <v>41760.208333333336</v>
      </c>
    </row>
    <row r="842" spans="1:2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Table1[[#This Row],[pledged]]/Table1[[#This Row],[goal]]</f>
        <v>1.0024333619948409</v>
      </c>
      <c r="P842" s="6">
        <f>IFERROR(Table1[[#This Row],[pledged]]/Table1[[#This Row],[backers_count]],"N/A")</f>
        <v>32.998301726577978</v>
      </c>
      <c r="Q842">
        <f>SEARCH("/",Table1[[#This Row],[category &amp; sub-category]])-1</f>
        <v>7</v>
      </c>
      <c r="R842" t="str">
        <f>LEFT(Table1[[#This Row],[category &amp; sub-category]],Table1[[#This Row],[1st set of text formula]])</f>
        <v>theater</v>
      </c>
      <c r="S842" t="str">
        <f>RIGHT(Table1[[#This Row],[category &amp; sub-category]],LEN(Table1[[#This Row],[category &amp; sub-category]])-SEARCH("/",Table1[[#This Row],[category &amp; sub-category]]))</f>
        <v>plays</v>
      </c>
      <c r="T842" s="10">
        <f>(((Table1[[#This Row],[launched_at]]/60)/60)/24)+DATE(1970,1,1)</f>
        <v>41836.208333333336</v>
      </c>
      <c r="U842" s="10">
        <f>(((Table1[[#This Row],[deadline]]/60)/60)/24)+DATE(1970,1,1)</f>
        <v>41838.208333333336</v>
      </c>
    </row>
    <row r="843" spans="1:2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Table1[[#This Row],[pledged]]/Table1[[#This Row],[goal]]</f>
        <v>1.4275824175824177</v>
      </c>
      <c r="P843" s="6">
        <f>IFERROR(Table1[[#This Row],[pledged]]/Table1[[#This Row],[backers_count]],"N/A")</f>
        <v>83.812903225806451</v>
      </c>
      <c r="Q843">
        <f>SEARCH("/",Table1[[#This Row],[category &amp; sub-category]])-1</f>
        <v>10</v>
      </c>
      <c r="R843" t="str">
        <f>LEFT(Table1[[#This Row],[category &amp; sub-category]],Table1[[#This Row],[1st set of text formula]])</f>
        <v>technology</v>
      </c>
      <c r="S843" t="str">
        <f>RIGHT(Table1[[#This Row],[category &amp; sub-category]],LEN(Table1[[#This Row],[category &amp; sub-category]])-SEARCH("/",Table1[[#This Row],[category &amp; sub-category]]))</f>
        <v>web</v>
      </c>
      <c r="T843" s="10">
        <f>(((Table1[[#This Row],[launched_at]]/60)/60)/24)+DATE(1970,1,1)</f>
        <v>42419.25</v>
      </c>
      <c r="U843" s="10">
        <f>(((Table1[[#This Row],[deadline]]/60)/60)/24)+DATE(1970,1,1)</f>
        <v>42435.25</v>
      </c>
    </row>
    <row r="844" spans="1:21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Table1[[#This Row],[pledged]]/Table1[[#This Row],[goal]]</f>
        <v>5.6313333333333331</v>
      </c>
      <c r="P844" s="6">
        <f>IFERROR(Table1[[#This Row],[pledged]]/Table1[[#This Row],[backers_count]],"N/A")</f>
        <v>63.992424242424242</v>
      </c>
      <c r="Q844">
        <f>SEARCH("/",Table1[[#This Row],[category &amp; sub-category]])-1</f>
        <v>10</v>
      </c>
      <c r="R844" t="str">
        <f>LEFT(Table1[[#This Row],[category &amp; sub-category]],Table1[[#This Row],[1st set of text formula]])</f>
        <v>technology</v>
      </c>
      <c r="S844" t="str">
        <f>RIGHT(Table1[[#This Row],[category &amp; sub-category]],LEN(Table1[[#This Row],[category &amp; sub-category]])-SEARCH("/",Table1[[#This Row],[category &amp; sub-category]]))</f>
        <v>wearables</v>
      </c>
      <c r="T844" s="10">
        <f>(((Table1[[#This Row],[launched_at]]/60)/60)/24)+DATE(1970,1,1)</f>
        <v>43266.208333333328</v>
      </c>
      <c r="U844" s="10">
        <f>(((Table1[[#This Row],[deadline]]/60)/60)/24)+DATE(1970,1,1)</f>
        <v>43269.208333333328</v>
      </c>
    </row>
    <row r="845" spans="1:21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Table1[[#This Row],[pledged]]/Table1[[#This Row],[goal]]</f>
        <v>0.30715909090909088</v>
      </c>
      <c r="P845" s="6">
        <f>IFERROR(Table1[[#This Row],[pledged]]/Table1[[#This Row],[backers_count]],"N/A")</f>
        <v>81.909090909090907</v>
      </c>
      <c r="Q845">
        <f>SEARCH("/",Table1[[#This Row],[category &amp; sub-category]])-1</f>
        <v>11</v>
      </c>
      <c r="R845" t="str">
        <f>LEFT(Table1[[#This Row],[category &amp; sub-category]],Table1[[#This Row],[1st set of text formula]])</f>
        <v>photography</v>
      </c>
      <c r="S845" t="str">
        <f>RIGHT(Table1[[#This Row],[category &amp; sub-category]],LEN(Table1[[#This Row],[category &amp; sub-category]])-SEARCH("/",Table1[[#This Row],[category &amp; sub-category]]))</f>
        <v>photography books</v>
      </c>
      <c r="T845" s="10">
        <f>(((Table1[[#This Row],[launched_at]]/60)/60)/24)+DATE(1970,1,1)</f>
        <v>43338.208333333328</v>
      </c>
      <c r="U845" s="10">
        <f>(((Table1[[#This Row],[deadline]]/60)/60)/24)+DATE(1970,1,1)</f>
        <v>43344.208333333328</v>
      </c>
    </row>
    <row r="846" spans="1:2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Table1[[#This Row],[pledged]]/Table1[[#This Row],[goal]]</f>
        <v>0.99397727272727276</v>
      </c>
      <c r="P846" s="6">
        <f>IFERROR(Table1[[#This Row],[pledged]]/Table1[[#This Row],[backers_count]],"N/A")</f>
        <v>93.053191489361708</v>
      </c>
      <c r="Q846">
        <f>SEARCH("/",Table1[[#This Row],[category &amp; sub-category]])-1</f>
        <v>12</v>
      </c>
      <c r="R846" t="str">
        <f>LEFT(Table1[[#This Row],[category &amp; sub-category]],Table1[[#This Row],[1st set of text formula]])</f>
        <v>film &amp; video</v>
      </c>
      <c r="S846" t="str">
        <f>RIGHT(Table1[[#This Row],[category &amp; sub-category]],LEN(Table1[[#This Row],[category &amp; sub-category]])-SEARCH("/",Table1[[#This Row],[category &amp; sub-category]]))</f>
        <v>documentary</v>
      </c>
      <c r="T846" s="10">
        <f>(((Table1[[#This Row],[launched_at]]/60)/60)/24)+DATE(1970,1,1)</f>
        <v>40930.25</v>
      </c>
      <c r="U846" s="10">
        <f>(((Table1[[#This Row],[deadline]]/60)/60)/24)+DATE(1970,1,1)</f>
        <v>40933.25</v>
      </c>
    </row>
    <row r="847" spans="1:2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Table1[[#This Row],[pledged]]/Table1[[#This Row],[goal]]</f>
        <v>1.9754935622317598</v>
      </c>
      <c r="P847" s="6">
        <f>IFERROR(Table1[[#This Row],[pledged]]/Table1[[#This Row],[backers_count]],"N/A")</f>
        <v>101.98449039881831</v>
      </c>
      <c r="Q847">
        <f>SEARCH("/",Table1[[#This Row],[category &amp; sub-category]])-1</f>
        <v>10</v>
      </c>
      <c r="R847" t="str">
        <f>LEFT(Table1[[#This Row],[category &amp; sub-category]],Table1[[#This Row],[1st set of text formula]])</f>
        <v>technology</v>
      </c>
      <c r="S847" t="str">
        <f>RIGHT(Table1[[#This Row],[category &amp; sub-category]],LEN(Table1[[#This Row],[category &amp; sub-category]])-SEARCH("/",Table1[[#This Row],[category &amp; sub-category]]))</f>
        <v>web</v>
      </c>
      <c r="T847" s="10">
        <f>(((Table1[[#This Row],[launched_at]]/60)/60)/24)+DATE(1970,1,1)</f>
        <v>43235.208333333328</v>
      </c>
      <c r="U847" s="10">
        <f>(((Table1[[#This Row],[deadline]]/60)/60)/24)+DATE(1970,1,1)</f>
        <v>43272.208333333328</v>
      </c>
    </row>
    <row r="848" spans="1:2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Table1[[#This Row],[pledged]]/Table1[[#This Row],[goal]]</f>
        <v>5.085</v>
      </c>
      <c r="P848" s="6">
        <f>IFERROR(Table1[[#This Row],[pledged]]/Table1[[#This Row],[backers_count]],"N/A")</f>
        <v>105.9375</v>
      </c>
      <c r="Q848">
        <f>SEARCH("/",Table1[[#This Row],[category &amp; sub-category]])-1</f>
        <v>10</v>
      </c>
      <c r="R848" t="str">
        <f>LEFT(Table1[[#This Row],[category &amp; sub-category]],Table1[[#This Row],[1st set of text formula]])</f>
        <v>technology</v>
      </c>
      <c r="S848" t="str">
        <f>RIGHT(Table1[[#This Row],[category &amp; sub-category]],LEN(Table1[[#This Row],[category &amp; sub-category]])-SEARCH("/",Table1[[#This Row],[category &amp; sub-category]]))</f>
        <v>web</v>
      </c>
      <c r="T848" s="10">
        <f>(((Table1[[#This Row],[launched_at]]/60)/60)/24)+DATE(1970,1,1)</f>
        <v>43302.208333333328</v>
      </c>
      <c r="U848" s="10">
        <f>(((Table1[[#This Row],[deadline]]/60)/60)/24)+DATE(1970,1,1)</f>
        <v>43338.208333333328</v>
      </c>
    </row>
    <row r="849" spans="1:2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Table1[[#This Row],[pledged]]/Table1[[#This Row],[goal]]</f>
        <v>2.3774468085106384</v>
      </c>
      <c r="P849" s="6">
        <f>IFERROR(Table1[[#This Row],[pledged]]/Table1[[#This Row],[backers_count]],"N/A")</f>
        <v>101.58181818181818</v>
      </c>
      <c r="Q849">
        <f>SEARCH("/",Table1[[#This Row],[category &amp; sub-category]])-1</f>
        <v>4</v>
      </c>
      <c r="R849" t="str">
        <f>LEFT(Table1[[#This Row],[category &amp; sub-category]],Table1[[#This Row],[1st set of text formula]])</f>
        <v>food</v>
      </c>
      <c r="S849" t="str">
        <f>RIGHT(Table1[[#This Row],[category &amp; sub-category]],LEN(Table1[[#This Row],[category &amp; sub-category]])-SEARCH("/",Table1[[#This Row],[category &amp; sub-category]]))</f>
        <v>food trucks</v>
      </c>
      <c r="T849" s="10">
        <f>(((Table1[[#This Row],[launched_at]]/60)/60)/24)+DATE(1970,1,1)</f>
        <v>43107.25</v>
      </c>
      <c r="U849" s="10">
        <f>(((Table1[[#This Row],[deadline]]/60)/60)/24)+DATE(1970,1,1)</f>
        <v>43110.25</v>
      </c>
    </row>
    <row r="850" spans="1:2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Table1[[#This Row],[pledged]]/Table1[[#This Row],[goal]]</f>
        <v>3.3846875000000001</v>
      </c>
      <c r="P850" s="6">
        <f>IFERROR(Table1[[#This Row],[pledged]]/Table1[[#This Row],[backers_count]],"N/A")</f>
        <v>62.970930232558139</v>
      </c>
      <c r="Q850">
        <f>SEARCH("/",Table1[[#This Row],[category &amp; sub-category]])-1</f>
        <v>12</v>
      </c>
      <c r="R850" t="str">
        <f>LEFT(Table1[[#This Row],[category &amp; sub-category]],Table1[[#This Row],[1st set of text formula]])</f>
        <v>film &amp; video</v>
      </c>
      <c r="S850" t="str">
        <f>RIGHT(Table1[[#This Row],[category &amp; sub-category]],LEN(Table1[[#This Row],[category &amp; sub-category]])-SEARCH("/",Table1[[#This Row],[category &amp; sub-category]]))</f>
        <v>drama</v>
      </c>
      <c r="T850" s="10">
        <f>(((Table1[[#This Row],[launched_at]]/60)/60)/24)+DATE(1970,1,1)</f>
        <v>40341.208333333336</v>
      </c>
      <c r="U850" s="10">
        <f>(((Table1[[#This Row],[deadline]]/60)/60)/24)+DATE(1970,1,1)</f>
        <v>40350.208333333336</v>
      </c>
    </row>
    <row r="851" spans="1:2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Table1[[#This Row],[pledged]]/Table1[[#This Row],[goal]]</f>
        <v>1.3308955223880596</v>
      </c>
      <c r="P851" s="6">
        <f>IFERROR(Table1[[#This Row],[pledged]]/Table1[[#This Row],[backers_count]],"N/A")</f>
        <v>29.045602605863191</v>
      </c>
      <c r="Q851">
        <f>SEARCH("/",Table1[[#This Row],[category &amp; sub-category]])-1</f>
        <v>5</v>
      </c>
      <c r="R851" t="str">
        <f>LEFT(Table1[[#This Row],[category &amp; sub-category]],Table1[[#This Row],[1st set of text formula]])</f>
        <v>music</v>
      </c>
      <c r="S851" t="str">
        <f>RIGHT(Table1[[#This Row],[category &amp; sub-category]],LEN(Table1[[#This Row],[category &amp; sub-category]])-SEARCH("/",Table1[[#This Row],[category &amp; sub-category]]))</f>
        <v>indie rock</v>
      </c>
      <c r="T851" s="10">
        <f>(((Table1[[#This Row],[launched_at]]/60)/60)/24)+DATE(1970,1,1)</f>
        <v>40948.25</v>
      </c>
      <c r="U851" s="10">
        <f>(((Table1[[#This Row],[deadline]]/60)/60)/24)+DATE(1970,1,1)</f>
        <v>40951.25</v>
      </c>
    </row>
    <row r="852" spans="1:2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Table1[[#This Row],[pledged]]/Table1[[#This Row],[goal]]</f>
        <v>0.01</v>
      </c>
      <c r="P852" s="6">
        <f>IFERROR(Table1[[#This Row],[pledged]]/Table1[[#This Row],[backers_count]],"N/A")</f>
        <v>1</v>
      </c>
      <c r="Q852">
        <f>SEARCH("/",Table1[[#This Row],[category &amp; sub-category]])-1</f>
        <v>5</v>
      </c>
      <c r="R852" t="str">
        <f>LEFT(Table1[[#This Row],[category &amp; sub-category]],Table1[[#This Row],[1st set of text formula]])</f>
        <v>music</v>
      </c>
      <c r="S852" t="str">
        <f>RIGHT(Table1[[#This Row],[category &amp; sub-category]],LEN(Table1[[#This Row],[category &amp; sub-category]])-SEARCH("/",Table1[[#This Row],[category &amp; sub-category]]))</f>
        <v>rock</v>
      </c>
      <c r="T852" s="10">
        <f>(((Table1[[#This Row],[launched_at]]/60)/60)/24)+DATE(1970,1,1)</f>
        <v>40866.25</v>
      </c>
      <c r="U852" s="10">
        <f>(((Table1[[#This Row],[deadline]]/60)/60)/24)+DATE(1970,1,1)</f>
        <v>40881.25</v>
      </c>
    </row>
    <row r="853" spans="1:21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Table1[[#This Row],[pledged]]/Table1[[#This Row],[goal]]</f>
        <v>2.0779999999999998</v>
      </c>
      <c r="P853" s="6">
        <f>IFERROR(Table1[[#This Row],[pledged]]/Table1[[#This Row],[backers_count]],"N/A")</f>
        <v>77.924999999999997</v>
      </c>
      <c r="Q853">
        <f>SEARCH("/",Table1[[#This Row],[category &amp; sub-category]])-1</f>
        <v>5</v>
      </c>
      <c r="R853" t="str">
        <f>LEFT(Table1[[#This Row],[category &amp; sub-category]],Table1[[#This Row],[1st set of text formula]])</f>
        <v>music</v>
      </c>
      <c r="S853" t="str">
        <f>RIGHT(Table1[[#This Row],[category &amp; sub-category]],LEN(Table1[[#This Row],[category &amp; sub-category]])-SEARCH("/",Table1[[#This Row],[category &amp; sub-category]]))</f>
        <v>electric music</v>
      </c>
      <c r="T853" s="10">
        <f>(((Table1[[#This Row],[launched_at]]/60)/60)/24)+DATE(1970,1,1)</f>
        <v>41031.208333333336</v>
      </c>
      <c r="U853" s="10">
        <f>(((Table1[[#This Row],[deadline]]/60)/60)/24)+DATE(1970,1,1)</f>
        <v>41064.208333333336</v>
      </c>
    </row>
    <row r="854" spans="1:2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Table1[[#This Row],[pledged]]/Table1[[#This Row],[goal]]</f>
        <v>0.51122448979591839</v>
      </c>
      <c r="P854" s="6">
        <f>IFERROR(Table1[[#This Row],[pledged]]/Table1[[#This Row],[backers_count]],"N/A")</f>
        <v>80.806451612903231</v>
      </c>
      <c r="Q854">
        <f>SEARCH("/",Table1[[#This Row],[category &amp; sub-category]])-1</f>
        <v>5</v>
      </c>
      <c r="R854" t="str">
        <f>LEFT(Table1[[#This Row],[category &amp; sub-category]],Table1[[#This Row],[1st set of text formula]])</f>
        <v>games</v>
      </c>
      <c r="S854" t="str">
        <f>RIGHT(Table1[[#This Row],[category &amp; sub-category]],LEN(Table1[[#This Row],[category &amp; sub-category]])-SEARCH("/",Table1[[#This Row],[category &amp; sub-category]]))</f>
        <v>video games</v>
      </c>
      <c r="T854" s="10">
        <f>(((Table1[[#This Row],[launched_at]]/60)/60)/24)+DATE(1970,1,1)</f>
        <v>40740.208333333336</v>
      </c>
      <c r="U854" s="10">
        <f>(((Table1[[#This Row],[deadline]]/60)/60)/24)+DATE(1970,1,1)</f>
        <v>40750.208333333336</v>
      </c>
    </row>
    <row r="855" spans="1:2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Table1[[#This Row],[pledged]]/Table1[[#This Row],[goal]]</f>
        <v>6.5205847953216374</v>
      </c>
      <c r="P855" s="6">
        <f>IFERROR(Table1[[#This Row],[pledged]]/Table1[[#This Row],[backers_count]],"N/A")</f>
        <v>76.006816632583508</v>
      </c>
      <c r="Q855">
        <f>SEARCH("/",Table1[[#This Row],[category &amp; sub-category]])-1</f>
        <v>5</v>
      </c>
      <c r="R855" t="str">
        <f>LEFT(Table1[[#This Row],[category &amp; sub-category]],Table1[[#This Row],[1st set of text formula]])</f>
        <v>music</v>
      </c>
      <c r="S855" t="str">
        <f>RIGHT(Table1[[#This Row],[category &amp; sub-category]],LEN(Table1[[#This Row],[category &amp; sub-category]])-SEARCH("/",Table1[[#This Row],[category &amp; sub-category]]))</f>
        <v>indie rock</v>
      </c>
      <c r="T855" s="10">
        <f>(((Table1[[#This Row],[launched_at]]/60)/60)/24)+DATE(1970,1,1)</f>
        <v>40714.208333333336</v>
      </c>
      <c r="U855" s="10">
        <f>(((Table1[[#This Row],[deadline]]/60)/60)/24)+DATE(1970,1,1)</f>
        <v>40719.208333333336</v>
      </c>
    </row>
    <row r="856" spans="1:2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Table1[[#This Row],[pledged]]/Table1[[#This Row],[goal]]</f>
        <v>1.1363099415204678</v>
      </c>
      <c r="P856" s="6">
        <f>IFERROR(Table1[[#This Row],[pledged]]/Table1[[#This Row],[backers_count]],"N/A")</f>
        <v>72.993613824192337</v>
      </c>
      <c r="Q856">
        <f>SEARCH("/",Table1[[#This Row],[category &amp; sub-category]])-1</f>
        <v>10</v>
      </c>
      <c r="R856" t="str">
        <f>LEFT(Table1[[#This Row],[category &amp; sub-category]],Table1[[#This Row],[1st set of text formula]])</f>
        <v>publishing</v>
      </c>
      <c r="S856" t="str">
        <f>RIGHT(Table1[[#This Row],[category &amp; sub-category]],LEN(Table1[[#This Row],[category &amp; sub-category]])-SEARCH("/",Table1[[#This Row],[category &amp; sub-category]]))</f>
        <v>fiction</v>
      </c>
      <c r="T856" s="10">
        <f>(((Table1[[#This Row],[launched_at]]/60)/60)/24)+DATE(1970,1,1)</f>
        <v>43787.25</v>
      </c>
      <c r="U856" s="10">
        <f>(((Table1[[#This Row],[deadline]]/60)/60)/24)+DATE(1970,1,1)</f>
        <v>43814.25</v>
      </c>
    </row>
    <row r="857" spans="1:2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Table1[[#This Row],[pledged]]/Table1[[#This Row],[goal]]</f>
        <v>1.0237606837606839</v>
      </c>
      <c r="P857" s="6">
        <f>IFERROR(Table1[[#This Row],[pledged]]/Table1[[#This Row],[backers_count]],"N/A")</f>
        <v>53</v>
      </c>
      <c r="Q857">
        <f>SEARCH("/",Table1[[#This Row],[category &amp; sub-category]])-1</f>
        <v>7</v>
      </c>
      <c r="R857" t="str">
        <f>LEFT(Table1[[#This Row],[category &amp; sub-category]],Table1[[#This Row],[1st set of text formula]])</f>
        <v>theater</v>
      </c>
      <c r="S857" t="str">
        <f>RIGHT(Table1[[#This Row],[category &amp; sub-category]],LEN(Table1[[#This Row],[category &amp; sub-category]])-SEARCH("/",Table1[[#This Row],[category &amp; sub-category]]))</f>
        <v>plays</v>
      </c>
      <c r="T857" s="10">
        <f>(((Table1[[#This Row],[launched_at]]/60)/60)/24)+DATE(1970,1,1)</f>
        <v>40712.208333333336</v>
      </c>
      <c r="U857" s="10">
        <f>(((Table1[[#This Row],[deadline]]/60)/60)/24)+DATE(1970,1,1)</f>
        <v>40743.208333333336</v>
      </c>
    </row>
    <row r="858" spans="1:2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Table1[[#This Row],[pledged]]/Table1[[#This Row],[goal]]</f>
        <v>3.5658333333333334</v>
      </c>
      <c r="P858" s="6">
        <f>IFERROR(Table1[[#This Row],[pledged]]/Table1[[#This Row],[backers_count]],"N/A")</f>
        <v>54.164556962025316</v>
      </c>
      <c r="Q858">
        <f>SEARCH("/",Table1[[#This Row],[category &amp; sub-category]])-1</f>
        <v>4</v>
      </c>
      <c r="R858" t="str">
        <f>LEFT(Table1[[#This Row],[category &amp; sub-category]],Table1[[#This Row],[1st set of text formula]])</f>
        <v>food</v>
      </c>
      <c r="S858" t="str">
        <f>RIGHT(Table1[[#This Row],[category &amp; sub-category]],LEN(Table1[[#This Row],[category &amp; sub-category]])-SEARCH("/",Table1[[#This Row],[category &amp; sub-category]]))</f>
        <v>food trucks</v>
      </c>
      <c r="T858" s="10">
        <f>(((Table1[[#This Row],[launched_at]]/60)/60)/24)+DATE(1970,1,1)</f>
        <v>41023.208333333336</v>
      </c>
      <c r="U858" s="10">
        <f>(((Table1[[#This Row],[deadline]]/60)/60)/24)+DATE(1970,1,1)</f>
        <v>41040.208333333336</v>
      </c>
    </row>
    <row r="859" spans="1:21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Table1[[#This Row],[pledged]]/Table1[[#This Row],[goal]]</f>
        <v>1.3986792452830188</v>
      </c>
      <c r="P859" s="6">
        <f>IFERROR(Table1[[#This Row],[pledged]]/Table1[[#This Row],[backers_count]],"N/A")</f>
        <v>32.946666666666665</v>
      </c>
      <c r="Q859">
        <f>SEARCH("/",Table1[[#This Row],[category &amp; sub-category]])-1</f>
        <v>12</v>
      </c>
      <c r="R859" t="str">
        <f>LEFT(Table1[[#This Row],[category &amp; sub-category]],Table1[[#This Row],[1st set of text formula]])</f>
        <v>film &amp; video</v>
      </c>
      <c r="S859" t="str">
        <f>RIGHT(Table1[[#This Row],[category &amp; sub-category]],LEN(Table1[[#This Row],[category &amp; sub-category]])-SEARCH("/",Table1[[#This Row],[category &amp; sub-category]]))</f>
        <v>shorts</v>
      </c>
      <c r="T859" s="10">
        <f>(((Table1[[#This Row],[launched_at]]/60)/60)/24)+DATE(1970,1,1)</f>
        <v>40944.25</v>
      </c>
      <c r="U859" s="10">
        <f>(((Table1[[#This Row],[deadline]]/60)/60)/24)+DATE(1970,1,1)</f>
        <v>40967.25</v>
      </c>
    </row>
    <row r="860" spans="1:21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Table1[[#This Row],[pledged]]/Table1[[#This Row],[goal]]</f>
        <v>0.69450000000000001</v>
      </c>
      <c r="P860" s="6">
        <f>IFERROR(Table1[[#This Row],[pledged]]/Table1[[#This Row],[backers_count]],"N/A")</f>
        <v>79.371428571428567</v>
      </c>
      <c r="Q860">
        <f>SEARCH("/",Table1[[#This Row],[category &amp; sub-category]])-1</f>
        <v>4</v>
      </c>
      <c r="R860" t="str">
        <f>LEFT(Table1[[#This Row],[category &amp; sub-category]],Table1[[#This Row],[1st set of text formula]])</f>
        <v>food</v>
      </c>
      <c r="S860" t="str">
        <f>RIGHT(Table1[[#This Row],[category &amp; sub-category]],LEN(Table1[[#This Row],[category &amp; sub-category]])-SEARCH("/",Table1[[#This Row],[category &amp; sub-category]]))</f>
        <v>food trucks</v>
      </c>
      <c r="T860" s="10">
        <f>(((Table1[[#This Row],[launched_at]]/60)/60)/24)+DATE(1970,1,1)</f>
        <v>43211.208333333328</v>
      </c>
      <c r="U860" s="10">
        <f>(((Table1[[#This Row],[deadline]]/60)/60)/24)+DATE(1970,1,1)</f>
        <v>43218.208333333328</v>
      </c>
    </row>
    <row r="861" spans="1:21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Table1[[#This Row],[pledged]]/Table1[[#This Row],[goal]]</f>
        <v>0.35534246575342465</v>
      </c>
      <c r="P861" s="6">
        <f>IFERROR(Table1[[#This Row],[pledged]]/Table1[[#This Row],[backers_count]],"N/A")</f>
        <v>41.174603174603178</v>
      </c>
      <c r="Q861">
        <f>SEARCH("/",Table1[[#This Row],[category &amp; sub-category]])-1</f>
        <v>7</v>
      </c>
      <c r="R861" t="str">
        <f>LEFT(Table1[[#This Row],[category &amp; sub-category]],Table1[[#This Row],[1st set of text formula]])</f>
        <v>theater</v>
      </c>
      <c r="S861" t="str">
        <f>RIGHT(Table1[[#This Row],[category &amp; sub-category]],LEN(Table1[[#This Row],[category &amp; sub-category]])-SEARCH("/",Table1[[#This Row],[category &amp; sub-category]]))</f>
        <v>plays</v>
      </c>
      <c r="T861" s="10">
        <f>(((Table1[[#This Row],[launched_at]]/60)/60)/24)+DATE(1970,1,1)</f>
        <v>41334.25</v>
      </c>
      <c r="U861" s="10">
        <f>(((Table1[[#This Row],[deadline]]/60)/60)/24)+DATE(1970,1,1)</f>
        <v>41352.208333333336</v>
      </c>
    </row>
    <row r="862" spans="1:21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Table1[[#This Row],[pledged]]/Table1[[#This Row],[goal]]</f>
        <v>2.5165000000000002</v>
      </c>
      <c r="P862" s="6">
        <f>IFERROR(Table1[[#This Row],[pledged]]/Table1[[#This Row],[backers_count]],"N/A")</f>
        <v>77.430769230769229</v>
      </c>
      <c r="Q862">
        <f>SEARCH("/",Table1[[#This Row],[category &amp; sub-category]])-1</f>
        <v>10</v>
      </c>
      <c r="R862" t="str">
        <f>LEFT(Table1[[#This Row],[category &amp; sub-category]],Table1[[#This Row],[1st set of text formula]])</f>
        <v>technology</v>
      </c>
      <c r="S862" t="str">
        <f>RIGHT(Table1[[#This Row],[category &amp; sub-category]],LEN(Table1[[#This Row],[category &amp; sub-category]])-SEARCH("/",Table1[[#This Row],[category &amp; sub-category]]))</f>
        <v>wearables</v>
      </c>
      <c r="T862" s="10">
        <f>(((Table1[[#This Row],[launched_at]]/60)/60)/24)+DATE(1970,1,1)</f>
        <v>43515.25</v>
      </c>
      <c r="U862" s="10">
        <f>(((Table1[[#This Row],[deadline]]/60)/60)/24)+DATE(1970,1,1)</f>
        <v>43525.25</v>
      </c>
    </row>
    <row r="863" spans="1:2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Table1[[#This Row],[pledged]]/Table1[[#This Row],[goal]]</f>
        <v>1.0587500000000001</v>
      </c>
      <c r="P863" s="6">
        <f>IFERROR(Table1[[#This Row],[pledged]]/Table1[[#This Row],[backers_count]],"N/A")</f>
        <v>57.159509202453989</v>
      </c>
      <c r="Q863">
        <f>SEARCH("/",Table1[[#This Row],[category &amp; sub-category]])-1</f>
        <v>7</v>
      </c>
      <c r="R863" t="str">
        <f>LEFT(Table1[[#This Row],[category &amp; sub-category]],Table1[[#This Row],[1st set of text formula]])</f>
        <v>theater</v>
      </c>
      <c r="S863" t="str">
        <f>RIGHT(Table1[[#This Row],[category &amp; sub-category]],LEN(Table1[[#This Row],[category &amp; sub-category]])-SEARCH("/",Table1[[#This Row],[category &amp; sub-category]]))</f>
        <v>plays</v>
      </c>
      <c r="T863" s="10">
        <f>(((Table1[[#This Row],[launched_at]]/60)/60)/24)+DATE(1970,1,1)</f>
        <v>40258.208333333336</v>
      </c>
      <c r="U863" s="10">
        <f>(((Table1[[#This Row],[deadline]]/60)/60)/24)+DATE(1970,1,1)</f>
        <v>40266.208333333336</v>
      </c>
    </row>
    <row r="864" spans="1:2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Table1[[#This Row],[pledged]]/Table1[[#This Row],[goal]]</f>
        <v>1.8742857142857143</v>
      </c>
      <c r="P864" s="6">
        <f>IFERROR(Table1[[#This Row],[pledged]]/Table1[[#This Row],[backers_count]],"N/A")</f>
        <v>77.17647058823529</v>
      </c>
      <c r="Q864">
        <f>SEARCH("/",Table1[[#This Row],[category &amp; sub-category]])-1</f>
        <v>7</v>
      </c>
      <c r="R864" t="str">
        <f>LEFT(Table1[[#This Row],[category &amp; sub-category]],Table1[[#This Row],[1st set of text formula]])</f>
        <v>theater</v>
      </c>
      <c r="S864" t="str">
        <f>RIGHT(Table1[[#This Row],[category &amp; sub-category]],LEN(Table1[[#This Row],[category &amp; sub-category]])-SEARCH("/",Table1[[#This Row],[category &amp; sub-category]]))</f>
        <v>plays</v>
      </c>
      <c r="T864" s="10">
        <f>(((Table1[[#This Row],[launched_at]]/60)/60)/24)+DATE(1970,1,1)</f>
        <v>40756.208333333336</v>
      </c>
      <c r="U864" s="10">
        <f>(((Table1[[#This Row],[deadline]]/60)/60)/24)+DATE(1970,1,1)</f>
        <v>40760.208333333336</v>
      </c>
    </row>
    <row r="865" spans="1:2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Table1[[#This Row],[pledged]]/Table1[[#This Row],[goal]]</f>
        <v>3.8678571428571429</v>
      </c>
      <c r="P865" s="6">
        <f>IFERROR(Table1[[#This Row],[pledged]]/Table1[[#This Row],[backers_count]],"N/A")</f>
        <v>24.953917050691246</v>
      </c>
      <c r="Q865">
        <f>SEARCH("/",Table1[[#This Row],[category &amp; sub-category]])-1</f>
        <v>12</v>
      </c>
      <c r="R865" t="str">
        <f>LEFT(Table1[[#This Row],[category &amp; sub-category]],Table1[[#This Row],[1st set of text formula]])</f>
        <v>film &amp; video</v>
      </c>
      <c r="S865" t="str">
        <f>RIGHT(Table1[[#This Row],[category &amp; sub-category]],LEN(Table1[[#This Row],[category &amp; sub-category]])-SEARCH("/",Table1[[#This Row],[category &amp; sub-category]]))</f>
        <v>television</v>
      </c>
      <c r="T865" s="10">
        <f>(((Table1[[#This Row],[launched_at]]/60)/60)/24)+DATE(1970,1,1)</f>
        <v>42172.208333333328</v>
      </c>
      <c r="U865" s="10">
        <f>(((Table1[[#This Row],[deadline]]/60)/60)/24)+DATE(1970,1,1)</f>
        <v>42195.208333333328</v>
      </c>
    </row>
    <row r="866" spans="1:2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Table1[[#This Row],[pledged]]/Table1[[#This Row],[goal]]</f>
        <v>3.4707142857142856</v>
      </c>
      <c r="P866" s="6">
        <f>IFERROR(Table1[[#This Row],[pledged]]/Table1[[#This Row],[backers_count]],"N/A")</f>
        <v>97.18</v>
      </c>
      <c r="Q866">
        <f>SEARCH("/",Table1[[#This Row],[category &amp; sub-category]])-1</f>
        <v>12</v>
      </c>
      <c r="R866" t="str">
        <f>LEFT(Table1[[#This Row],[category &amp; sub-category]],Table1[[#This Row],[1st set of text formula]])</f>
        <v>film &amp; video</v>
      </c>
      <c r="S866" t="str">
        <f>RIGHT(Table1[[#This Row],[category &amp; sub-category]],LEN(Table1[[#This Row],[category &amp; sub-category]])-SEARCH("/",Table1[[#This Row],[category &amp; sub-category]]))</f>
        <v>shorts</v>
      </c>
      <c r="T866" s="10">
        <f>(((Table1[[#This Row],[launched_at]]/60)/60)/24)+DATE(1970,1,1)</f>
        <v>42601.208333333328</v>
      </c>
      <c r="U866" s="10">
        <f>(((Table1[[#This Row],[deadline]]/60)/60)/24)+DATE(1970,1,1)</f>
        <v>42606.208333333328</v>
      </c>
    </row>
    <row r="867" spans="1:2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Table1[[#This Row],[pledged]]/Table1[[#This Row],[goal]]</f>
        <v>1.8582098765432098</v>
      </c>
      <c r="P867" s="6">
        <f>IFERROR(Table1[[#This Row],[pledged]]/Table1[[#This Row],[backers_count]],"N/A")</f>
        <v>46.000916870415651</v>
      </c>
      <c r="Q867">
        <f>SEARCH("/",Table1[[#This Row],[category &amp; sub-category]])-1</f>
        <v>7</v>
      </c>
      <c r="R867" t="str">
        <f>LEFT(Table1[[#This Row],[category &amp; sub-category]],Table1[[#This Row],[1st set of text formula]])</f>
        <v>theater</v>
      </c>
      <c r="S867" t="str">
        <f>RIGHT(Table1[[#This Row],[category &amp; sub-category]],LEN(Table1[[#This Row],[category &amp; sub-category]])-SEARCH("/",Table1[[#This Row],[category &amp; sub-category]]))</f>
        <v>plays</v>
      </c>
      <c r="T867" s="10">
        <f>(((Table1[[#This Row],[launched_at]]/60)/60)/24)+DATE(1970,1,1)</f>
        <v>41897.208333333336</v>
      </c>
      <c r="U867" s="10">
        <f>(((Table1[[#This Row],[deadline]]/60)/60)/24)+DATE(1970,1,1)</f>
        <v>41906.208333333336</v>
      </c>
    </row>
    <row r="868" spans="1:2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Table1[[#This Row],[pledged]]/Table1[[#This Row],[goal]]</f>
        <v>0.43241247264770238</v>
      </c>
      <c r="P868" s="6">
        <f>IFERROR(Table1[[#This Row],[pledged]]/Table1[[#This Row],[backers_count]],"N/A")</f>
        <v>88.023385300668153</v>
      </c>
      <c r="Q868">
        <f>SEARCH("/",Table1[[#This Row],[category &amp; sub-category]])-1</f>
        <v>11</v>
      </c>
      <c r="R868" t="str">
        <f>LEFT(Table1[[#This Row],[category &amp; sub-category]],Table1[[#This Row],[1st set of text formula]])</f>
        <v>photography</v>
      </c>
      <c r="S868" t="str">
        <f>RIGHT(Table1[[#This Row],[category &amp; sub-category]],LEN(Table1[[#This Row],[category &amp; sub-category]])-SEARCH("/",Table1[[#This Row],[category &amp; sub-category]]))</f>
        <v>photography books</v>
      </c>
      <c r="T868" s="10">
        <f>(((Table1[[#This Row],[launched_at]]/60)/60)/24)+DATE(1970,1,1)</f>
        <v>40671.208333333336</v>
      </c>
      <c r="U868" s="10">
        <f>(((Table1[[#This Row],[deadline]]/60)/60)/24)+DATE(1970,1,1)</f>
        <v>40672.208333333336</v>
      </c>
    </row>
    <row r="869" spans="1:21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Table1[[#This Row],[pledged]]/Table1[[#This Row],[goal]]</f>
        <v>1.6243749999999999</v>
      </c>
      <c r="P869" s="6">
        <f>IFERROR(Table1[[#This Row],[pledged]]/Table1[[#This Row],[backers_count]],"N/A")</f>
        <v>25.99</v>
      </c>
      <c r="Q869">
        <f>SEARCH("/",Table1[[#This Row],[category &amp; sub-category]])-1</f>
        <v>4</v>
      </c>
      <c r="R869" t="str">
        <f>LEFT(Table1[[#This Row],[category &amp; sub-category]],Table1[[#This Row],[1st set of text formula]])</f>
        <v>food</v>
      </c>
      <c r="S869" t="str">
        <f>RIGHT(Table1[[#This Row],[category &amp; sub-category]],LEN(Table1[[#This Row],[category &amp; sub-category]])-SEARCH("/",Table1[[#This Row],[category &amp; sub-category]]))</f>
        <v>food trucks</v>
      </c>
      <c r="T869" s="10">
        <f>(((Table1[[#This Row],[launched_at]]/60)/60)/24)+DATE(1970,1,1)</f>
        <v>43382.208333333328</v>
      </c>
      <c r="U869" s="10">
        <f>(((Table1[[#This Row],[deadline]]/60)/60)/24)+DATE(1970,1,1)</f>
        <v>43388.208333333328</v>
      </c>
    </row>
    <row r="870" spans="1:2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Table1[[#This Row],[pledged]]/Table1[[#This Row],[goal]]</f>
        <v>1.8484285714285715</v>
      </c>
      <c r="P870" s="6">
        <f>IFERROR(Table1[[#This Row],[pledged]]/Table1[[#This Row],[backers_count]],"N/A")</f>
        <v>102.69047619047619</v>
      </c>
      <c r="Q870">
        <f>SEARCH("/",Table1[[#This Row],[category &amp; sub-category]])-1</f>
        <v>7</v>
      </c>
      <c r="R870" t="str">
        <f>LEFT(Table1[[#This Row],[category &amp; sub-category]],Table1[[#This Row],[1st set of text formula]])</f>
        <v>theater</v>
      </c>
      <c r="S870" t="str">
        <f>RIGHT(Table1[[#This Row],[category &amp; sub-category]],LEN(Table1[[#This Row],[category &amp; sub-category]])-SEARCH("/",Table1[[#This Row],[category &amp; sub-category]]))</f>
        <v>plays</v>
      </c>
      <c r="T870" s="10">
        <f>(((Table1[[#This Row],[launched_at]]/60)/60)/24)+DATE(1970,1,1)</f>
        <v>41559.208333333336</v>
      </c>
      <c r="U870" s="10">
        <f>(((Table1[[#This Row],[deadline]]/60)/60)/24)+DATE(1970,1,1)</f>
        <v>41570.208333333336</v>
      </c>
    </row>
    <row r="871" spans="1:2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Table1[[#This Row],[pledged]]/Table1[[#This Row],[goal]]</f>
        <v>0.23703520691785052</v>
      </c>
      <c r="P871" s="6">
        <f>IFERROR(Table1[[#This Row],[pledged]]/Table1[[#This Row],[backers_count]],"N/A")</f>
        <v>72.958174904942965</v>
      </c>
      <c r="Q871">
        <f>SEARCH("/",Table1[[#This Row],[category &amp; sub-category]])-1</f>
        <v>12</v>
      </c>
      <c r="R871" t="str">
        <f>LEFT(Table1[[#This Row],[category &amp; sub-category]],Table1[[#This Row],[1st set of text formula]])</f>
        <v>film &amp; video</v>
      </c>
      <c r="S871" t="str">
        <f>RIGHT(Table1[[#This Row],[category &amp; sub-category]],LEN(Table1[[#This Row],[category &amp; sub-category]])-SEARCH("/",Table1[[#This Row],[category &amp; sub-category]]))</f>
        <v>drama</v>
      </c>
      <c r="T871" s="10">
        <f>(((Table1[[#This Row],[launched_at]]/60)/60)/24)+DATE(1970,1,1)</f>
        <v>40350.208333333336</v>
      </c>
      <c r="U871" s="10">
        <f>(((Table1[[#This Row],[deadline]]/60)/60)/24)+DATE(1970,1,1)</f>
        <v>40364.208333333336</v>
      </c>
    </row>
    <row r="872" spans="1:2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Table1[[#This Row],[pledged]]/Table1[[#This Row],[goal]]</f>
        <v>0.89870129870129867</v>
      </c>
      <c r="P872" s="6">
        <f>IFERROR(Table1[[#This Row],[pledged]]/Table1[[#This Row],[backers_count]],"N/A")</f>
        <v>57.190082644628099</v>
      </c>
      <c r="Q872">
        <f>SEARCH("/",Table1[[#This Row],[category &amp; sub-category]])-1</f>
        <v>7</v>
      </c>
      <c r="R872" t="str">
        <f>LEFT(Table1[[#This Row],[category &amp; sub-category]],Table1[[#This Row],[1st set of text formula]])</f>
        <v>theater</v>
      </c>
      <c r="S872" t="str">
        <f>RIGHT(Table1[[#This Row],[category &amp; sub-category]],LEN(Table1[[#This Row],[category &amp; sub-category]])-SEARCH("/",Table1[[#This Row],[category &amp; sub-category]]))</f>
        <v>plays</v>
      </c>
      <c r="T872" s="10">
        <f>(((Table1[[#This Row],[launched_at]]/60)/60)/24)+DATE(1970,1,1)</f>
        <v>42240.208333333328</v>
      </c>
      <c r="U872" s="10">
        <f>(((Table1[[#This Row],[deadline]]/60)/60)/24)+DATE(1970,1,1)</f>
        <v>42265.208333333328</v>
      </c>
    </row>
    <row r="873" spans="1:21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Table1[[#This Row],[pledged]]/Table1[[#This Row],[goal]]</f>
        <v>2.7260419580419581</v>
      </c>
      <c r="P873" s="6">
        <f>IFERROR(Table1[[#This Row],[pledged]]/Table1[[#This Row],[backers_count]],"N/A")</f>
        <v>84.013793103448279</v>
      </c>
      <c r="Q873">
        <f>SEARCH("/",Table1[[#This Row],[category &amp; sub-category]])-1</f>
        <v>7</v>
      </c>
      <c r="R873" t="str">
        <f>LEFT(Table1[[#This Row],[category &amp; sub-category]],Table1[[#This Row],[1st set of text formula]])</f>
        <v>theater</v>
      </c>
      <c r="S873" t="str">
        <f>RIGHT(Table1[[#This Row],[category &amp; sub-category]],LEN(Table1[[#This Row],[category &amp; sub-category]])-SEARCH("/",Table1[[#This Row],[category &amp; sub-category]]))</f>
        <v>plays</v>
      </c>
      <c r="T873" s="10">
        <f>(((Table1[[#This Row],[launched_at]]/60)/60)/24)+DATE(1970,1,1)</f>
        <v>43040.208333333328</v>
      </c>
      <c r="U873" s="10">
        <f>(((Table1[[#This Row],[deadline]]/60)/60)/24)+DATE(1970,1,1)</f>
        <v>43058.25</v>
      </c>
    </row>
    <row r="874" spans="1:2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Table1[[#This Row],[pledged]]/Table1[[#This Row],[goal]]</f>
        <v>1.7004255319148935</v>
      </c>
      <c r="P874" s="6">
        <f>IFERROR(Table1[[#This Row],[pledged]]/Table1[[#This Row],[backers_count]],"N/A")</f>
        <v>98.666666666666671</v>
      </c>
      <c r="Q874">
        <f>SEARCH("/",Table1[[#This Row],[category &amp; sub-category]])-1</f>
        <v>12</v>
      </c>
      <c r="R874" t="str">
        <f>LEFT(Table1[[#This Row],[category &amp; sub-category]],Table1[[#This Row],[1st set of text formula]])</f>
        <v>film &amp; video</v>
      </c>
      <c r="S874" t="str">
        <f>RIGHT(Table1[[#This Row],[category &amp; sub-category]],LEN(Table1[[#This Row],[category &amp; sub-category]])-SEARCH("/",Table1[[#This Row],[category &amp; sub-category]]))</f>
        <v>science fiction</v>
      </c>
      <c r="T874" s="10">
        <f>(((Table1[[#This Row],[launched_at]]/60)/60)/24)+DATE(1970,1,1)</f>
        <v>43346.208333333328</v>
      </c>
      <c r="U874" s="10">
        <f>(((Table1[[#This Row],[deadline]]/60)/60)/24)+DATE(1970,1,1)</f>
        <v>43351.208333333328</v>
      </c>
    </row>
    <row r="875" spans="1:2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Table1[[#This Row],[pledged]]/Table1[[#This Row],[goal]]</f>
        <v>1.8828503562945369</v>
      </c>
      <c r="P875" s="6">
        <f>IFERROR(Table1[[#This Row],[pledged]]/Table1[[#This Row],[backers_count]],"N/A")</f>
        <v>42.007419183889773</v>
      </c>
      <c r="Q875">
        <f>SEARCH("/",Table1[[#This Row],[category &amp; sub-category]])-1</f>
        <v>11</v>
      </c>
      <c r="R875" t="str">
        <f>LEFT(Table1[[#This Row],[category &amp; sub-category]],Table1[[#This Row],[1st set of text formula]])</f>
        <v>photography</v>
      </c>
      <c r="S875" t="str">
        <f>RIGHT(Table1[[#This Row],[category &amp; sub-category]],LEN(Table1[[#This Row],[category &amp; sub-category]])-SEARCH("/",Table1[[#This Row],[category &amp; sub-category]]))</f>
        <v>photography books</v>
      </c>
      <c r="T875" s="10">
        <f>(((Table1[[#This Row],[launched_at]]/60)/60)/24)+DATE(1970,1,1)</f>
        <v>41647.25</v>
      </c>
      <c r="U875" s="10">
        <f>(((Table1[[#This Row],[deadline]]/60)/60)/24)+DATE(1970,1,1)</f>
        <v>41652.25</v>
      </c>
    </row>
    <row r="876" spans="1:2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Table1[[#This Row],[pledged]]/Table1[[#This Row],[goal]]</f>
        <v>3.4693532338308457</v>
      </c>
      <c r="P876" s="6">
        <f>IFERROR(Table1[[#This Row],[pledged]]/Table1[[#This Row],[backers_count]],"N/A")</f>
        <v>32.002753556677376</v>
      </c>
      <c r="Q876">
        <f>SEARCH("/",Table1[[#This Row],[category &amp; sub-category]])-1</f>
        <v>11</v>
      </c>
      <c r="R876" t="str">
        <f>LEFT(Table1[[#This Row],[category &amp; sub-category]],Table1[[#This Row],[1st set of text formula]])</f>
        <v>photography</v>
      </c>
      <c r="S876" t="str">
        <f>RIGHT(Table1[[#This Row],[category &amp; sub-category]],LEN(Table1[[#This Row],[category &amp; sub-category]])-SEARCH("/",Table1[[#This Row],[category &amp; sub-category]]))</f>
        <v>photography books</v>
      </c>
      <c r="T876" s="10">
        <f>(((Table1[[#This Row],[launched_at]]/60)/60)/24)+DATE(1970,1,1)</f>
        <v>40291.208333333336</v>
      </c>
      <c r="U876" s="10">
        <f>(((Table1[[#This Row],[deadline]]/60)/60)/24)+DATE(1970,1,1)</f>
        <v>40329.208333333336</v>
      </c>
    </row>
    <row r="877" spans="1:2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Table1[[#This Row],[pledged]]/Table1[[#This Row],[goal]]</f>
        <v>0.6917721518987342</v>
      </c>
      <c r="P877" s="6">
        <f>IFERROR(Table1[[#This Row],[pledged]]/Table1[[#This Row],[backers_count]],"N/A")</f>
        <v>81.567164179104481</v>
      </c>
      <c r="Q877">
        <f>SEARCH("/",Table1[[#This Row],[category &amp; sub-category]])-1</f>
        <v>5</v>
      </c>
      <c r="R877" t="str">
        <f>LEFT(Table1[[#This Row],[category &amp; sub-category]],Table1[[#This Row],[1st set of text formula]])</f>
        <v>music</v>
      </c>
      <c r="S877" t="str">
        <f>RIGHT(Table1[[#This Row],[category &amp; sub-category]],LEN(Table1[[#This Row],[category &amp; sub-category]])-SEARCH("/",Table1[[#This Row],[category &amp; sub-category]]))</f>
        <v>rock</v>
      </c>
      <c r="T877" s="10">
        <f>(((Table1[[#This Row],[launched_at]]/60)/60)/24)+DATE(1970,1,1)</f>
        <v>40556.25</v>
      </c>
      <c r="U877" s="10">
        <f>(((Table1[[#This Row],[deadline]]/60)/60)/24)+DATE(1970,1,1)</f>
        <v>40557.25</v>
      </c>
    </row>
    <row r="878" spans="1:21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Table1[[#This Row],[pledged]]/Table1[[#This Row],[goal]]</f>
        <v>0.25433734939759034</v>
      </c>
      <c r="P878" s="6">
        <f>IFERROR(Table1[[#This Row],[pledged]]/Table1[[#This Row],[backers_count]],"N/A")</f>
        <v>37.035087719298247</v>
      </c>
      <c r="Q878">
        <f>SEARCH("/",Table1[[#This Row],[category &amp; sub-category]])-1</f>
        <v>11</v>
      </c>
      <c r="R878" t="str">
        <f>LEFT(Table1[[#This Row],[category &amp; sub-category]],Table1[[#This Row],[1st set of text formula]])</f>
        <v>photography</v>
      </c>
      <c r="S878" t="str">
        <f>RIGHT(Table1[[#This Row],[category &amp; sub-category]],LEN(Table1[[#This Row],[category &amp; sub-category]])-SEARCH("/",Table1[[#This Row],[category &amp; sub-category]]))</f>
        <v>photography books</v>
      </c>
      <c r="T878" s="10">
        <f>(((Table1[[#This Row],[launched_at]]/60)/60)/24)+DATE(1970,1,1)</f>
        <v>43624.208333333328</v>
      </c>
      <c r="U878" s="10">
        <f>(((Table1[[#This Row],[deadline]]/60)/60)/24)+DATE(1970,1,1)</f>
        <v>43648.208333333328</v>
      </c>
    </row>
    <row r="879" spans="1:2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Table1[[#This Row],[pledged]]/Table1[[#This Row],[goal]]</f>
        <v>0.77400977995110021</v>
      </c>
      <c r="P879" s="6">
        <f>IFERROR(Table1[[#This Row],[pledged]]/Table1[[#This Row],[backers_count]],"N/A")</f>
        <v>103.033360455655</v>
      </c>
      <c r="Q879">
        <f>SEARCH("/",Table1[[#This Row],[category &amp; sub-category]])-1</f>
        <v>4</v>
      </c>
      <c r="R879" t="str">
        <f>LEFT(Table1[[#This Row],[category &amp; sub-category]],Table1[[#This Row],[1st set of text formula]])</f>
        <v>food</v>
      </c>
      <c r="S879" t="str">
        <f>RIGHT(Table1[[#This Row],[category &amp; sub-category]],LEN(Table1[[#This Row],[category &amp; sub-category]])-SEARCH("/",Table1[[#This Row],[category &amp; sub-category]]))</f>
        <v>food trucks</v>
      </c>
      <c r="T879" s="10">
        <f>(((Table1[[#This Row],[launched_at]]/60)/60)/24)+DATE(1970,1,1)</f>
        <v>42577.208333333328</v>
      </c>
      <c r="U879" s="10">
        <f>(((Table1[[#This Row],[deadline]]/60)/60)/24)+DATE(1970,1,1)</f>
        <v>42578.208333333328</v>
      </c>
    </row>
    <row r="880" spans="1:2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Table1[[#This Row],[pledged]]/Table1[[#This Row],[goal]]</f>
        <v>0.37481481481481482</v>
      </c>
      <c r="P880" s="6">
        <f>IFERROR(Table1[[#This Row],[pledged]]/Table1[[#This Row],[backers_count]],"N/A")</f>
        <v>84.333333333333329</v>
      </c>
      <c r="Q880">
        <f>SEARCH("/",Table1[[#This Row],[category &amp; sub-category]])-1</f>
        <v>5</v>
      </c>
      <c r="R880" t="str">
        <f>LEFT(Table1[[#This Row],[category &amp; sub-category]],Table1[[#This Row],[1st set of text formula]])</f>
        <v>music</v>
      </c>
      <c r="S880" t="str">
        <f>RIGHT(Table1[[#This Row],[category &amp; sub-category]],LEN(Table1[[#This Row],[category &amp; sub-category]])-SEARCH("/",Table1[[#This Row],[category &amp; sub-category]]))</f>
        <v>metal</v>
      </c>
      <c r="T880" s="10">
        <f>(((Table1[[#This Row],[launched_at]]/60)/60)/24)+DATE(1970,1,1)</f>
        <v>43845.25</v>
      </c>
      <c r="U880" s="10">
        <f>(((Table1[[#This Row],[deadline]]/60)/60)/24)+DATE(1970,1,1)</f>
        <v>43869.25</v>
      </c>
    </row>
    <row r="881" spans="1:2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Table1[[#This Row],[pledged]]/Table1[[#This Row],[goal]]</f>
        <v>5.4379999999999997</v>
      </c>
      <c r="P881" s="6">
        <f>IFERROR(Table1[[#This Row],[pledged]]/Table1[[#This Row],[backers_count]],"N/A")</f>
        <v>102.60377358490567</v>
      </c>
      <c r="Q881">
        <f>SEARCH("/",Table1[[#This Row],[category &amp; sub-category]])-1</f>
        <v>10</v>
      </c>
      <c r="R881" t="str">
        <f>LEFT(Table1[[#This Row],[category &amp; sub-category]],Table1[[#This Row],[1st set of text formula]])</f>
        <v>publishing</v>
      </c>
      <c r="S881" t="str">
        <f>RIGHT(Table1[[#This Row],[category &amp; sub-category]],LEN(Table1[[#This Row],[category &amp; sub-category]])-SEARCH("/",Table1[[#This Row],[category &amp; sub-category]]))</f>
        <v>nonfiction</v>
      </c>
      <c r="T881" s="10">
        <f>(((Table1[[#This Row],[launched_at]]/60)/60)/24)+DATE(1970,1,1)</f>
        <v>42788.25</v>
      </c>
      <c r="U881" s="10">
        <f>(((Table1[[#This Row],[deadline]]/60)/60)/24)+DATE(1970,1,1)</f>
        <v>42797.25</v>
      </c>
    </row>
    <row r="882" spans="1:2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Table1[[#This Row],[pledged]]/Table1[[#This Row],[goal]]</f>
        <v>2.2852189349112426</v>
      </c>
      <c r="P882" s="6">
        <f>IFERROR(Table1[[#This Row],[pledged]]/Table1[[#This Row],[backers_count]],"N/A")</f>
        <v>79.992129246064621</v>
      </c>
      <c r="Q882">
        <f>SEARCH("/",Table1[[#This Row],[category &amp; sub-category]])-1</f>
        <v>5</v>
      </c>
      <c r="R882" t="str">
        <f>LEFT(Table1[[#This Row],[category &amp; sub-category]],Table1[[#This Row],[1st set of text formula]])</f>
        <v>music</v>
      </c>
      <c r="S882" t="str">
        <f>RIGHT(Table1[[#This Row],[category &amp; sub-category]],LEN(Table1[[#This Row],[category &amp; sub-category]])-SEARCH("/",Table1[[#This Row],[category &amp; sub-category]]))</f>
        <v>electric music</v>
      </c>
      <c r="T882" s="10">
        <f>(((Table1[[#This Row],[launched_at]]/60)/60)/24)+DATE(1970,1,1)</f>
        <v>43667.208333333328</v>
      </c>
      <c r="U882" s="10">
        <f>(((Table1[[#This Row],[deadline]]/60)/60)/24)+DATE(1970,1,1)</f>
        <v>43669.208333333328</v>
      </c>
    </row>
    <row r="883" spans="1:2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Table1[[#This Row],[pledged]]/Table1[[#This Row],[goal]]</f>
        <v>0.38948339483394834</v>
      </c>
      <c r="P883" s="6">
        <f>IFERROR(Table1[[#This Row],[pledged]]/Table1[[#This Row],[backers_count]],"N/A")</f>
        <v>70.055309734513273</v>
      </c>
      <c r="Q883">
        <f>SEARCH("/",Table1[[#This Row],[category &amp; sub-category]])-1</f>
        <v>7</v>
      </c>
      <c r="R883" t="str">
        <f>LEFT(Table1[[#This Row],[category &amp; sub-category]],Table1[[#This Row],[1st set of text formula]])</f>
        <v>theater</v>
      </c>
      <c r="S883" t="str">
        <f>RIGHT(Table1[[#This Row],[category &amp; sub-category]],LEN(Table1[[#This Row],[category &amp; sub-category]])-SEARCH("/",Table1[[#This Row],[category &amp; sub-category]]))</f>
        <v>plays</v>
      </c>
      <c r="T883" s="10">
        <f>(((Table1[[#This Row],[launched_at]]/60)/60)/24)+DATE(1970,1,1)</f>
        <v>42194.208333333328</v>
      </c>
      <c r="U883" s="10">
        <f>(((Table1[[#This Row],[deadline]]/60)/60)/24)+DATE(1970,1,1)</f>
        <v>42223.208333333328</v>
      </c>
    </row>
    <row r="884" spans="1:2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Table1[[#This Row],[pledged]]/Table1[[#This Row],[goal]]</f>
        <v>3.7</v>
      </c>
      <c r="P884" s="6">
        <f>IFERROR(Table1[[#This Row],[pledged]]/Table1[[#This Row],[backers_count]],"N/A")</f>
        <v>37</v>
      </c>
      <c r="Q884">
        <f>SEARCH("/",Table1[[#This Row],[category &amp; sub-category]])-1</f>
        <v>7</v>
      </c>
      <c r="R884" t="str">
        <f>LEFT(Table1[[#This Row],[category &amp; sub-category]],Table1[[#This Row],[1st set of text formula]])</f>
        <v>theater</v>
      </c>
      <c r="S884" t="str">
        <f>RIGHT(Table1[[#This Row],[category &amp; sub-category]],LEN(Table1[[#This Row],[category &amp; sub-category]])-SEARCH("/",Table1[[#This Row],[category &amp; sub-category]]))</f>
        <v>plays</v>
      </c>
      <c r="T884" s="10">
        <f>(((Table1[[#This Row],[launched_at]]/60)/60)/24)+DATE(1970,1,1)</f>
        <v>42025.25</v>
      </c>
      <c r="U884" s="10">
        <f>(((Table1[[#This Row],[deadline]]/60)/60)/24)+DATE(1970,1,1)</f>
        <v>42029.25</v>
      </c>
    </row>
    <row r="885" spans="1:21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Table1[[#This Row],[pledged]]/Table1[[#This Row],[goal]]</f>
        <v>2.3791176470588233</v>
      </c>
      <c r="P885" s="6">
        <f>IFERROR(Table1[[#This Row],[pledged]]/Table1[[#This Row],[backers_count]],"N/A")</f>
        <v>41.911917098445599</v>
      </c>
      <c r="Q885">
        <f>SEARCH("/",Table1[[#This Row],[category &amp; sub-category]])-1</f>
        <v>12</v>
      </c>
      <c r="R885" t="str">
        <f>LEFT(Table1[[#This Row],[category &amp; sub-category]],Table1[[#This Row],[1st set of text formula]])</f>
        <v>film &amp; video</v>
      </c>
      <c r="S885" t="str">
        <f>RIGHT(Table1[[#This Row],[category &amp; sub-category]],LEN(Table1[[#This Row],[category &amp; sub-category]])-SEARCH("/",Table1[[#This Row],[category &amp; sub-category]]))</f>
        <v>shorts</v>
      </c>
      <c r="T885" s="10">
        <f>(((Table1[[#This Row],[launched_at]]/60)/60)/24)+DATE(1970,1,1)</f>
        <v>40323.208333333336</v>
      </c>
      <c r="U885" s="10">
        <f>(((Table1[[#This Row],[deadline]]/60)/60)/24)+DATE(1970,1,1)</f>
        <v>40359.208333333336</v>
      </c>
    </row>
    <row r="886" spans="1:2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Table1[[#This Row],[pledged]]/Table1[[#This Row],[goal]]</f>
        <v>0.64036299765807958</v>
      </c>
      <c r="P886" s="6">
        <f>IFERROR(Table1[[#This Row],[pledged]]/Table1[[#This Row],[backers_count]],"N/A")</f>
        <v>57.992576882290564</v>
      </c>
      <c r="Q886">
        <f>SEARCH("/",Table1[[#This Row],[category &amp; sub-category]])-1</f>
        <v>7</v>
      </c>
      <c r="R886" t="str">
        <f>LEFT(Table1[[#This Row],[category &amp; sub-category]],Table1[[#This Row],[1st set of text formula]])</f>
        <v>theater</v>
      </c>
      <c r="S886" t="str">
        <f>RIGHT(Table1[[#This Row],[category &amp; sub-category]],LEN(Table1[[#This Row],[category &amp; sub-category]])-SEARCH("/",Table1[[#This Row],[category &amp; sub-category]]))</f>
        <v>plays</v>
      </c>
      <c r="T886" s="10">
        <f>(((Table1[[#This Row],[launched_at]]/60)/60)/24)+DATE(1970,1,1)</f>
        <v>41763.208333333336</v>
      </c>
      <c r="U886" s="10">
        <f>(((Table1[[#This Row],[deadline]]/60)/60)/24)+DATE(1970,1,1)</f>
        <v>41765.208333333336</v>
      </c>
    </row>
    <row r="887" spans="1:2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Table1[[#This Row],[pledged]]/Table1[[#This Row],[goal]]</f>
        <v>1.1827777777777777</v>
      </c>
      <c r="P887" s="6">
        <f>IFERROR(Table1[[#This Row],[pledged]]/Table1[[#This Row],[backers_count]],"N/A")</f>
        <v>40.942307692307693</v>
      </c>
      <c r="Q887">
        <f>SEARCH("/",Table1[[#This Row],[category &amp; sub-category]])-1</f>
        <v>7</v>
      </c>
      <c r="R887" t="str">
        <f>LEFT(Table1[[#This Row],[category &amp; sub-category]],Table1[[#This Row],[1st set of text formula]])</f>
        <v>theater</v>
      </c>
      <c r="S887" t="str">
        <f>RIGHT(Table1[[#This Row],[category &amp; sub-category]],LEN(Table1[[#This Row],[category &amp; sub-category]])-SEARCH("/",Table1[[#This Row],[category &amp; sub-category]]))</f>
        <v>plays</v>
      </c>
      <c r="T887" s="10">
        <f>(((Table1[[#This Row],[launched_at]]/60)/60)/24)+DATE(1970,1,1)</f>
        <v>40335.208333333336</v>
      </c>
      <c r="U887" s="10">
        <f>(((Table1[[#This Row],[deadline]]/60)/60)/24)+DATE(1970,1,1)</f>
        <v>40373.208333333336</v>
      </c>
    </row>
    <row r="888" spans="1:2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Table1[[#This Row],[pledged]]/Table1[[#This Row],[goal]]</f>
        <v>0.84824037184594958</v>
      </c>
      <c r="P888" s="6">
        <f>IFERROR(Table1[[#This Row],[pledged]]/Table1[[#This Row],[backers_count]],"N/A")</f>
        <v>69.9972602739726</v>
      </c>
      <c r="Q888">
        <f>SEARCH("/",Table1[[#This Row],[category &amp; sub-category]])-1</f>
        <v>5</v>
      </c>
      <c r="R888" t="str">
        <f>LEFT(Table1[[#This Row],[category &amp; sub-category]],Table1[[#This Row],[1st set of text formula]])</f>
        <v>music</v>
      </c>
      <c r="S888" t="str">
        <f>RIGHT(Table1[[#This Row],[category &amp; sub-category]],LEN(Table1[[#This Row],[category &amp; sub-category]])-SEARCH("/",Table1[[#This Row],[category &amp; sub-category]]))</f>
        <v>indie rock</v>
      </c>
      <c r="T888" s="10">
        <f>(((Table1[[#This Row],[launched_at]]/60)/60)/24)+DATE(1970,1,1)</f>
        <v>40416.208333333336</v>
      </c>
      <c r="U888" s="10">
        <f>(((Table1[[#This Row],[deadline]]/60)/60)/24)+DATE(1970,1,1)</f>
        <v>40434.208333333336</v>
      </c>
    </row>
    <row r="889" spans="1:21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Table1[[#This Row],[pledged]]/Table1[[#This Row],[goal]]</f>
        <v>0.29346153846153844</v>
      </c>
      <c r="P889" s="6">
        <f>IFERROR(Table1[[#This Row],[pledged]]/Table1[[#This Row],[backers_count]],"N/A")</f>
        <v>73.838709677419359</v>
      </c>
      <c r="Q889">
        <f>SEARCH("/",Table1[[#This Row],[category &amp; sub-category]])-1</f>
        <v>7</v>
      </c>
      <c r="R889" t="str">
        <f>LEFT(Table1[[#This Row],[category &amp; sub-category]],Table1[[#This Row],[1st set of text formula]])</f>
        <v>theater</v>
      </c>
      <c r="S889" t="str">
        <f>RIGHT(Table1[[#This Row],[category &amp; sub-category]],LEN(Table1[[#This Row],[category &amp; sub-category]])-SEARCH("/",Table1[[#This Row],[category &amp; sub-category]]))</f>
        <v>plays</v>
      </c>
      <c r="T889" s="10">
        <f>(((Table1[[#This Row],[launched_at]]/60)/60)/24)+DATE(1970,1,1)</f>
        <v>42202.208333333328</v>
      </c>
      <c r="U889" s="10">
        <f>(((Table1[[#This Row],[deadline]]/60)/60)/24)+DATE(1970,1,1)</f>
        <v>42249.208333333328</v>
      </c>
    </row>
    <row r="890" spans="1:21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Table1[[#This Row],[pledged]]/Table1[[#This Row],[goal]]</f>
        <v>2.0989655172413793</v>
      </c>
      <c r="P890" s="6">
        <f>IFERROR(Table1[[#This Row],[pledged]]/Table1[[#This Row],[backers_count]],"N/A")</f>
        <v>41.979310344827589</v>
      </c>
      <c r="Q890">
        <f>SEARCH("/",Table1[[#This Row],[category &amp; sub-category]])-1</f>
        <v>7</v>
      </c>
      <c r="R890" t="str">
        <f>LEFT(Table1[[#This Row],[category &amp; sub-category]],Table1[[#This Row],[1st set of text formula]])</f>
        <v>theater</v>
      </c>
      <c r="S890" t="str">
        <f>RIGHT(Table1[[#This Row],[category &amp; sub-category]],LEN(Table1[[#This Row],[category &amp; sub-category]])-SEARCH("/",Table1[[#This Row],[category &amp; sub-category]]))</f>
        <v>plays</v>
      </c>
      <c r="T890" s="10">
        <f>(((Table1[[#This Row],[launched_at]]/60)/60)/24)+DATE(1970,1,1)</f>
        <v>42836.208333333328</v>
      </c>
      <c r="U890" s="10">
        <f>(((Table1[[#This Row],[deadline]]/60)/60)/24)+DATE(1970,1,1)</f>
        <v>42855.208333333328</v>
      </c>
    </row>
    <row r="891" spans="1:2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Table1[[#This Row],[pledged]]/Table1[[#This Row],[goal]]</f>
        <v>1.697857142857143</v>
      </c>
      <c r="P891" s="6">
        <f>IFERROR(Table1[[#This Row],[pledged]]/Table1[[#This Row],[backers_count]],"N/A")</f>
        <v>77.93442622950819</v>
      </c>
      <c r="Q891">
        <f>SEARCH("/",Table1[[#This Row],[category &amp; sub-category]])-1</f>
        <v>5</v>
      </c>
      <c r="R891" t="str">
        <f>LEFT(Table1[[#This Row],[category &amp; sub-category]],Table1[[#This Row],[1st set of text formula]])</f>
        <v>music</v>
      </c>
      <c r="S891" t="str">
        <f>RIGHT(Table1[[#This Row],[category &amp; sub-category]],LEN(Table1[[#This Row],[category &amp; sub-category]])-SEARCH("/",Table1[[#This Row],[category &amp; sub-category]]))</f>
        <v>electric music</v>
      </c>
      <c r="T891" s="10">
        <f>(((Table1[[#This Row],[launched_at]]/60)/60)/24)+DATE(1970,1,1)</f>
        <v>41710.208333333336</v>
      </c>
      <c r="U891" s="10">
        <f>(((Table1[[#This Row],[deadline]]/60)/60)/24)+DATE(1970,1,1)</f>
        <v>41717.208333333336</v>
      </c>
    </row>
    <row r="892" spans="1:2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Table1[[#This Row],[pledged]]/Table1[[#This Row],[goal]]</f>
        <v>1.1595907738095239</v>
      </c>
      <c r="P892" s="6">
        <f>IFERROR(Table1[[#This Row],[pledged]]/Table1[[#This Row],[backers_count]],"N/A")</f>
        <v>106.01972789115646</v>
      </c>
      <c r="Q892">
        <f>SEARCH("/",Table1[[#This Row],[category &amp; sub-category]])-1</f>
        <v>5</v>
      </c>
      <c r="R892" t="str">
        <f>LEFT(Table1[[#This Row],[category &amp; sub-category]],Table1[[#This Row],[1st set of text formula]])</f>
        <v>music</v>
      </c>
      <c r="S892" t="str">
        <f>RIGHT(Table1[[#This Row],[category &amp; sub-category]],LEN(Table1[[#This Row],[category &amp; sub-category]])-SEARCH("/",Table1[[#This Row],[category &amp; sub-category]]))</f>
        <v>indie rock</v>
      </c>
      <c r="T892" s="10">
        <f>(((Table1[[#This Row],[launched_at]]/60)/60)/24)+DATE(1970,1,1)</f>
        <v>43640.208333333328</v>
      </c>
      <c r="U892" s="10">
        <f>(((Table1[[#This Row],[deadline]]/60)/60)/24)+DATE(1970,1,1)</f>
        <v>43641.208333333328</v>
      </c>
    </row>
    <row r="893" spans="1:21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Table1[[#This Row],[pledged]]/Table1[[#This Row],[goal]]</f>
        <v>2.5859999999999999</v>
      </c>
      <c r="P893" s="6">
        <f>IFERROR(Table1[[#This Row],[pledged]]/Table1[[#This Row],[backers_count]],"N/A")</f>
        <v>47.018181818181816</v>
      </c>
      <c r="Q893">
        <f>SEARCH("/",Table1[[#This Row],[category &amp; sub-category]])-1</f>
        <v>12</v>
      </c>
      <c r="R893" t="str">
        <f>LEFT(Table1[[#This Row],[category &amp; sub-category]],Table1[[#This Row],[1st set of text formula]])</f>
        <v>film &amp; video</v>
      </c>
      <c r="S893" t="str">
        <f>RIGHT(Table1[[#This Row],[category &amp; sub-category]],LEN(Table1[[#This Row],[category &amp; sub-category]])-SEARCH("/",Table1[[#This Row],[category &amp; sub-category]]))</f>
        <v>documentary</v>
      </c>
      <c r="T893" s="10">
        <f>(((Table1[[#This Row],[launched_at]]/60)/60)/24)+DATE(1970,1,1)</f>
        <v>40880.25</v>
      </c>
      <c r="U893" s="10">
        <f>(((Table1[[#This Row],[deadline]]/60)/60)/24)+DATE(1970,1,1)</f>
        <v>40924.25</v>
      </c>
    </row>
    <row r="894" spans="1:2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Table1[[#This Row],[pledged]]/Table1[[#This Row],[goal]]</f>
        <v>2.3058333333333332</v>
      </c>
      <c r="P894" s="6">
        <f>IFERROR(Table1[[#This Row],[pledged]]/Table1[[#This Row],[backers_count]],"N/A")</f>
        <v>76.016483516483518</v>
      </c>
      <c r="Q894">
        <f>SEARCH("/",Table1[[#This Row],[category &amp; sub-category]])-1</f>
        <v>10</v>
      </c>
      <c r="R894" t="str">
        <f>LEFT(Table1[[#This Row],[category &amp; sub-category]],Table1[[#This Row],[1st set of text formula]])</f>
        <v>publishing</v>
      </c>
      <c r="S894" t="str">
        <f>RIGHT(Table1[[#This Row],[category &amp; sub-category]],LEN(Table1[[#This Row],[category &amp; sub-category]])-SEARCH("/",Table1[[#This Row],[category &amp; sub-category]]))</f>
        <v>translations</v>
      </c>
      <c r="T894" s="10">
        <f>(((Table1[[#This Row],[launched_at]]/60)/60)/24)+DATE(1970,1,1)</f>
        <v>40319.208333333336</v>
      </c>
      <c r="U894" s="10">
        <f>(((Table1[[#This Row],[deadline]]/60)/60)/24)+DATE(1970,1,1)</f>
        <v>40360.208333333336</v>
      </c>
    </row>
    <row r="895" spans="1:2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Table1[[#This Row],[pledged]]/Table1[[#This Row],[goal]]</f>
        <v>1.2821428571428573</v>
      </c>
      <c r="P895" s="6">
        <f>IFERROR(Table1[[#This Row],[pledged]]/Table1[[#This Row],[backers_count]],"N/A")</f>
        <v>54.120603015075375</v>
      </c>
      <c r="Q895">
        <f>SEARCH("/",Table1[[#This Row],[category &amp; sub-category]])-1</f>
        <v>12</v>
      </c>
      <c r="R895" t="str">
        <f>LEFT(Table1[[#This Row],[category &amp; sub-category]],Table1[[#This Row],[1st set of text formula]])</f>
        <v>film &amp; video</v>
      </c>
      <c r="S895" t="str">
        <f>RIGHT(Table1[[#This Row],[category &amp; sub-category]],LEN(Table1[[#This Row],[category &amp; sub-category]])-SEARCH("/",Table1[[#This Row],[category &amp; sub-category]]))</f>
        <v>documentary</v>
      </c>
      <c r="T895" s="10">
        <f>(((Table1[[#This Row],[launched_at]]/60)/60)/24)+DATE(1970,1,1)</f>
        <v>42170.208333333328</v>
      </c>
      <c r="U895" s="10">
        <f>(((Table1[[#This Row],[deadline]]/60)/60)/24)+DATE(1970,1,1)</f>
        <v>42174.208333333328</v>
      </c>
    </row>
    <row r="896" spans="1:2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Table1[[#This Row],[pledged]]/Table1[[#This Row],[goal]]</f>
        <v>1.8870588235294117</v>
      </c>
      <c r="P896" s="6">
        <f>IFERROR(Table1[[#This Row],[pledged]]/Table1[[#This Row],[backers_count]],"N/A")</f>
        <v>57.285714285714285</v>
      </c>
      <c r="Q896">
        <f>SEARCH("/",Table1[[#This Row],[category &amp; sub-category]])-1</f>
        <v>12</v>
      </c>
      <c r="R896" t="str">
        <f>LEFT(Table1[[#This Row],[category &amp; sub-category]],Table1[[#This Row],[1st set of text formula]])</f>
        <v>film &amp; video</v>
      </c>
      <c r="S896" t="str">
        <f>RIGHT(Table1[[#This Row],[category &amp; sub-category]],LEN(Table1[[#This Row],[category &amp; sub-category]])-SEARCH("/",Table1[[#This Row],[category &amp; sub-category]]))</f>
        <v>television</v>
      </c>
      <c r="T896" s="10">
        <f>(((Table1[[#This Row],[launched_at]]/60)/60)/24)+DATE(1970,1,1)</f>
        <v>41466.208333333336</v>
      </c>
      <c r="U896" s="10">
        <f>(((Table1[[#This Row],[deadline]]/60)/60)/24)+DATE(1970,1,1)</f>
        <v>41496.208333333336</v>
      </c>
    </row>
    <row r="897" spans="1:21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Table1[[#This Row],[pledged]]/Table1[[#This Row],[goal]]</f>
        <v>6.9511889862327911E-2</v>
      </c>
      <c r="P897" s="6">
        <f>IFERROR(Table1[[#This Row],[pledged]]/Table1[[#This Row],[backers_count]],"N/A")</f>
        <v>103.81308411214954</v>
      </c>
      <c r="Q897">
        <f>SEARCH("/",Table1[[#This Row],[category &amp; sub-category]])-1</f>
        <v>7</v>
      </c>
      <c r="R897" t="str">
        <f>LEFT(Table1[[#This Row],[category &amp; sub-category]],Table1[[#This Row],[1st set of text formula]])</f>
        <v>theater</v>
      </c>
      <c r="S897" t="str">
        <f>RIGHT(Table1[[#This Row],[category &amp; sub-category]],LEN(Table1[[#This Row],[category &amp; sub-category]])-SEARCH("/",Table1[[#This Row],[category &amp; sub-category]]))</f>
        <v>plays</v>
      </c>
      <c r="T897" s="10">
        <f>(((Table1[[#This Row],[launched_at]]/60)/60)/24)+DATE(1970,1,1)</f>
        <v>43134.25</v>
      </c>
      <c r="U897" s="10">
        <f>(((Table1[[#This Row],[deadline]]/60)/60)/24)+DATE(1970,1,1)</f>
        <v>43143.25</v>
      </c>
    </row>
    <row r="898" spans="1:21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Table1[[#This Row],[pledged]]/Table1[[#This Row],[goal]]</f>
        <v>7.7443434343434348</v>
      </c>
      <c r="P898" s="6">
        <f>IFERROR(Table1[[#This Row],[pledged]]/Table1[[#This Row],[backers_count]],"N/A")</f>
        <v>105.02602739726028</v>
      </c>
      <c r="Q898">
        <f>SEARCH("/",Table1[[#This Row],[category &amp; sub-category]])-1</f>
        <v>4</v>
      </c>
      <c r="R898" t="str">
        <f>LEFT(Table1[[#This Row],[category &amp; sub-category]],Table1[[#This Row],[1st set of text formula]])</f>
        <v>food</v>
      </c>
      <c r="S898" t="str">
        <f>RIGHT(Table1[[#This Row],[category &amp; sub-category]],LEN(Table1[[#This Row],[category &amp; sub-category]])-SEARCH("/",Table1[[#This Row],[category &amp; sub-category]]))</f>
        <v>food trucks</v>
      </c>
      <c r="T898" s="10">
        <f>(((Table1[[#This Row],[launched_at]]/60)/60)/24)+DATE(1970,1,1)</f>
        <v>40738.208333333336</v>
      </c>
      <c r="U898" s="10">
        <f>(((Table1[[#This Row],[deadline]]/60)/60)/24)+DATE(1970,1,1)</f>
        <v>40741.208333333336</v>
      </c>
    </row>
    <row r="899" spans="1:2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Table1[[#This Row],[pledged]]/Table1[[#This Row],[goal]]</f>
        <v>0.27693181818181817</v>
      </c>
      <c r="P899" s="6">
        <f>IFERROR(Table1[[#This Row],[pledged]]/Table1[[#This Row],[backers_count]],"N/A")</f>
        <v>90.259259259259252</v>
      </c>
      <c r="Q899">
        <f>SEARCH("/",Table1[[#This Row],[category &amp; sub-category]])-1</f>
        <v>7</v>
      </c>
      <c r="R899" t="str">
        <f>LEFT(Table1[[#This Row],[category &amp; sub-category]],Table1[[#This Row],[1st set of text formula]])</f>
        <v>theater</v>
      </c>
      <c r="S899" t="str">
        <f>RIGHT(Table1[[#This Row],[category &amp; sub-category]],LEN(Table1[[#This Row],[category &amp; sub-category]])-SEARCH("/",Table1[[#This Row],[category &amp; sub-category]]))</f>
        <v>plays</v>
      </c>
      <c r="T899" s="10">
        <f>(((Table1[[#This Row],[launched_at]]/60)/60)/24)+DATE(1970,1,1)</f>
        <v>43583.208333333328</v>
      </c>
      <c r="U899" s="10">
        <f>(((Table1[[#This Row],[deadline]]/60)/60)/24)+DATE(1970,1,1)</f>
        <v>43585.208333333328</v>
      </c>
    </row>
    <row r="900" spans="1:2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Table1[[#This Row],[pledged]]/Table1[[#This Row],[goal]]</f>
        <v>0.52479620323841425</v>
      </c>
      <c r="P900" s="6">
        <f>IFERROR(Table1[[#This Row],[pledged]]/Table1[[#This Row],[backers_count]],"N/A")</f>
        <v>76.978705978705975</v>
      </c>
      <c r="Q900">
        <f>SEARCH("/",Table1[[#This Row],[category &amp; sub-category]])-1</f>
        <v>12</v>
      </c>
      <c r="R900" t="str">
        <f>LEFT(Table1[[#This Row],[category &amp; sub-category]],Table1[[#This Row],[1st set of text formula]])</f>
        <v>film &amp; video</v>
      </c>
      <c r="S900" t="str">
        <f>RIGHT(Table1[[#This Row],[category &amp; sub-category]],LEN(Table1[[#This Row],[category &amp; sub-category]])-SEARCH("/",Table1[[#This Row],[category &amp; sub-category]]))</f>
        <v>documentary</v>
      </c>
      <c r="T900" s="10">
        <f>(((Table1[[#This Row],[launched_at]]/60)/60)/24)+DATE(1970,1,1)</f>
        <v>43815.25</v>
      </c>
      <c r="U900" s="10">
        <f>(((Table1[[#This Row],[deadline]]/60)/60)/24)+DATE(1970,1,1)</f>
        <v>43821.25</v>
      </c>
    </row>
    <row r="901" spans="1:2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Table1[[#This Row],[pledged]]/Table1[[#This Row],[goal]]</f>
        <v>4.0709677419354842</v>
      </c>
      <c r="P901" s="6">
        <f>IFERROR(Table1[[#This Row],[pledged]]/Table1[[#This Row],[backers_count]],"N/A")</f>
        <v>102.60162601626017</v>
      </c>
      <c r="Q901">
        <f>SEARCH("/",Table1[[#This Row],[category &amp; sub-category]])-1</f>
        <v>5</v>
      </c>
      <c r="R901" t="str">
        <f>LEFT(Table1[[#This Row],[category &amp; sub-category]],Table1[[#This Row],[1st set of text formula]])</f>
        <v>music</v>
      </c>
      <c r="S901" t="str">
        <f>RIGHT(Table1[[#This Row],[category &amp; sub-category]],LEN(Table1[[#This Row],[category &amp; sub-category]])-SEARCH("/",Table1[[#This Row],[category &amp; sub-category]]))</f>
        <v>jazz</v>
      </c>
      <c r="T901" s="10">
        <f>(((Table1[[#This Row],[launched_at]]/60)/60)/24)+DATE(1970,1,1)</f>
        <v>41554.208333333336</v>
      </c>
      <c r="U901" s="10">
        <f>(((Table1[[#This Row],[deadline]]/60)/60)/24)+DATE(1970,1,1)</f>
        <v>41572.208333333336</v>
      </c>
    </row>
    <row r="902" spans="1:2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Table1[[#This Row],[pledged]]/Table1[[#This Row],[goal]]</f>
        <v>0.02</v>
      </c>
      <c r="P902" s="6">
        <f>IFERROR(Table1[[#This Row],[pledged]]/Table1[[#This Row],[backers_count]],"N/A")</f>
        <v>2</v>
      </c>
      <c r="Q902">
        <f>SEARCH("/",Table1[[#This Row],[category &amp; sub-category]])-1</f>
        <v>10</v>
      </c>
      <c r="R902" t="str">
        <f>LEFT(Table1[[#This Row],[category &amp; sub-category]],Table1[[#This Row],[1st set of text formula]])</f>
        <v>technology</v>
      </c>
      <c r="S902" t="str">
        <f>RIGHT(Table1[[#This Row],[category &amp; sub-category]],LEN(Table1[[#This Row],[category &amp; sub-category]])-SEARCH("/",Table1[[#This Row],[category &amp; sub-category]]))</f>
        <v>web</v>
      </c>
      <c r="T902" s="10">
        <f>(((Table1[[#This Row],[launched_at]]/60)/60)/24)+DATE(1970,1,1)</f>
        <v>41901.208333333336</v>
      </c>
      <c r="U902" s="10">
        <f>(((Table1[[#This Row],[deadline]]/60)/60)/24)+DATE(1970,1,1)</f>
        <v>41902.208333333336</v>
      </c>
    </row>
    <row r="903" spans="1:2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Table1[[#This Row],[pledged]]/Table1[[#This Row],[goal]]</f>
        <v>1.5617857142857143</v>
      </c>
      <c r="P903" s="6">
        <f>IFERROR(Table1[[#This Row],[pledged]]/Table1[[#This Row],[backers_count]],"N/A")</f>
        <v>55.0062893081761</v>
      </c>
      <c r="Q903">
        <f>SEARCH("/",Table1[[#This Row],[category &amp; sub-category]])-1</f>
        <v>5</v>
      </c>
      <c r="R903" t="str">
        <f>LEFT(Table1[[#This Row],[category &amp; sub-category]],Table1[[#This Row],[1st set of text formula]])</f>
        <v>music</v>
      </c>
      <c r="S903" t="str">
        <f>RIGHT(Table1[[#This Row],[category &amp; sub-category]],LEN(Table1[[#This Row],[category &amp; sub-category]])-SEARCH("/",Table1[[#This Row],[category &amp; sub-category]]))</f>
        <v>rock</v>
      </c>
      <c r="T903" s="10">
        <f>(((Table1[[#This Row],[launched_at]]/60)/60)/24)+DATE(1970,1,1)</f>
        <v>43298.208333333328</v>
      </c>
      <c r="U903" s="10">
        <f>(((Table1[[#This Row],[deadline]]/60)/60)/24)+DATE(1970,1,1)</f>
        <v>43331.208333333328</v>
      </c>
    </row>
    <row r="904" spans="1:2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Table1[[#This Row],[pledged]]/Table1[[#This Row],[goal]]</f>
        <v>2.5242857142857145</v>
      </c>
      <c r="P904" s="6">
        <f>IFERROR(Table1[[#This Row],[pledged]]/Table1[[#This Row],[backers_count]],"N/A")</f>
        <v>32.127272727272725</v>
      </c>
      <c r="Q904">
        <f>SEARCH("/",Table1[[#This Row],[category &amp; sub-category]])-1</f>
        <v>10</v>
      </c>
      <c r="R904" t="str">
        <f>LEFT(Table1[[#This Row],[category &amp; sub-category]],Table1[[#This Row],[1st set of text formula]])</f>
        <v>technology</v>
      </c>
      <c r="S904" t="str">
        <f>RIGHT(Table1[[#This Row],[category &amp; sub-category]],LEN(Table1[[#This Row],[category &amp; sub-category]])-SEARCH("/",Table1[[#This Row],[category &amp; sub-category]]))</f>
        <v>web</v>
      </c>
      <c r="T904" s="10">
        <f>(((Table1[[#This Row],[launched_at]]/60)/60)/24)+DATE(1970,1,1)</f>
        <v>42399.25</v>
      </c>
      <c r="U904" s="10">
        <f>(((Table1[[#This Row],[deadline]]/60)/60)/24)+DATE(1970,1,1)</f>
        <v>42441.25</v>
      </c>
    </row>
    <row r="905" spans="1:21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Table1[[#This Row],[pledged]]/Table1[[#This Row],[goal]]</f>
        <v>1.729268292682927E-2</v>
      </c>
      <c r="P905" s="6">
        <f>IFERROR(Table1[[#This Row],[pledged]]/Table1[[#This Row],[backers_count]],"N/A")</f>
        <v>50.642857142857146</v>
      </c>
      <c r="Q905">
        <f>SEARCH("/",Table1[[#This Row],[category &amp; sub-category]])-1</f>
        <v>10</v>
      </c>
      <c r="R905" t="str">
        <f>LEFT(Table1[[#This Row],[category &amp; sub-category]],Table1[[#This Row],[1st set of text formula]])</f>
        <v>publishing</v>
      </c>
      <c r="S905" t="str">
        <f>RIGHT(Table1[[#This Row],[category &amp; sub-category]],LEN(Table1[[#This Row],[category &amp; sub-category]])-SEARCH("/",Table1[[#This Row],[category &amp; sub-category]]))</f>
        <v>nonfiction</v>
      </c>
      <c r="T905" s="10">
        <f>(((Table1[[#This Row],[launched_at]]/60)/60)/24)+DATE(1970,1,1)</f>
        <v>41034.208333333336</v>
      </c>
      <c r="U905" s="10">
        <f>(((Table1[[#This Row],[deadline]]/60)/60)/24)+DATE(1970,1,1)</f>
        <v>41049.208333333336</v>
      </c>
    </row>
    <row r="906" spans="1:2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Table1[[#This Row],[pledged]]/Table1[[#This Row],[goal]]</f>
        <v>0.12230769230769231</v>
      </c>
      <c r="P906" s="6">
        <f>IFERROR(Table1[[#This Row],[pledged]]/Table1[[#This Row],[backers_count]],"N/A")</f>
        <v>49.6875</v>
      </c>
      <c r="Q906">
        <f>SEARCH("/",Table1[[#This Row],[category &amp; sub-category]])-1</f>
        <v>10</v>
      </c>
      <c r="R906" t="str">
        <f>LEFT(Table1[[#This Row],[category &amp; sub-category]],Table1[[#This Row],[1st set of text formula]])</f>
        <v>publishing</v>
      </c>
      <c r="S906" t="str">
        <f>RIGHT(Table1[[#This Row],[category &amp; sub-category]],LEN(Table1[[#This Row],[category &amp; sub-category]])-SEARCH("/",Table1[[#This Row],[category &amp; sub-category]]))</f>
        <v>radio &amp; podcasts</v>
      </c>
      <c r="T906" s="10">
        <f>(((Table1[[#This Row],[launched_at]]/60)/60)/24)+DATE(1970,1,1)</f>
        <v>41186.208333333336</v>
      </c>
      <c r="U906" s="10">
        <f>(((Table1[[#This Row],[deadline]]/60)/60)/24)+DATE(1970,1,1)</f>
        <v>41190.208333333336</v>
      </c>
    </row>
    <row r="907" spans="1:2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Table1[[#This Row],[pledged]]/Table1[[#This Row],[goal]]</f>
        <v>1.6398734177215191</v>
      </c>
      <c r="P907" s="6">
        <f>IFERROR(Table1[[#This Row],[pledged]]/Table1[[#This Row],[backers_count]],"N/A")</f>
        <v>54.894067796610166</v>
      </c>
      <c r="Q907">
        <f>SEARCH("/",Table1[[#This Row],[category &amp; sub-category]])-1</f>
        <v>7</v>
      </c>
      <c r="R907" t="str">
        <f>LEFT(Table1[[#This Row],[category &amp; sub-category]],Table1[[#This Row],[1st set of text formula]])</f>
        <v>theater</v>
      </c>
      <c r="S907" t="str">
        <f>RIGHT(Table1[[#This Row],[category &amp; sub-category]],LEN(Table1[[#This Row],[category &amp; sub-category]])-SEARCH("/",Table1[[#This Row],[category &amp; sub-category]]))</f>
        <v>plays</v>
      </c>
      <c r="T907" s="10">
        <f>(((Table1[[#This Row],[launched_at]]/60)/60)/24)+DATE(1970,1,1)</f>
        <v>41536.208333333336</v>
      </c>
      <c r="U907" s="10">
        <f>(((Table1[[#This Row],[deadline]]/60)/60)/24)+DATE(1970,1,1)</f>
        <v>41539.208333333336</v>
      </c>
    </row>
    <row r="908" spans="1:21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Table1[[#This Row],[pledged]]/Table1[[#This Row],[goal]]</f>
        <v>1.6298181818181818</v>
      </c>
      <c r="P908" s="6">
        <f>IFERROR(Table1[[#This Row],[pledged]]/Table1[[#This Row],[backers_count]],"N/A")</f>
        <v>46.931937172774866</v>
      </c>
      <c r="Q908">
        <f>SEARCH("/",Table1[[#This Row],[category &amp; sub-category]])-1</f>
        <v>12</v>
      </c>
      <c r="R908" t="str">
        <f>LEFT(Table1[[#This Row],[category &amp; sub-category]],Table1[[#This Row],[1st set of text formula]])</f>
        <v>film &amp; video</v>
      </c>
      <c r="S908" t="str">
        <f>RIGHT(Table1[[#This Row],[category &amp; sub-category]],LEN(Table1[[#This Row],[category &amp; sub-category]])-SEARCH("/",Table1[[#This Row],[category &amp; sub-category]]))</f>
        <v>documentary</v>
      </c>
      <c r="T908" s="10">
        <f>(((Table1[[#This Row],[launched_at]]/60)/60)/24)+DATE(1970,1,1)</f>
        <v>42868.208333333328</v>
      </c>
      <c r="U908" s="10">
        <f>(((Table1[[#This Row],[deadline]]/60)/60)/24)+DATE(1970,1,1)</f>
        <v>42904.208333333328</v>
      </c>
    </row>
    <row r="909" spans="1:2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Table1[[#This Row],[pledged]]/Table1[[#This Row],[goal]]</f>
        <v>0.20252747252747252</v>
      </c>
      <c r="P909" s="6">
        <f>IFERROR(Table1[[#This Row],[pledged]]/Table1[[#This Row],[backers_count]],"N/A")</f>
        <v>44.951219512195124</v>
      </c>
      <c r="Q909">
        <f>SEARCH("/",Table1[[#This Row],[category &amp; sub-category]])-1</f>
        <v>7</v>
      </c>
      <c r="R909" t="str">
        <f>LEFT(Table1[[#This Row],[category &amp; sub-category]],Table1[[#This Row],[1st set of text formula]])</f>
        <v>theater</v>
      </c>
      <c r="S909" t="str">
        <f>RIGHT(Table1[[#This Row],[category &amp; sub-category]],LEN(Table1[[#This Row],[category &amp; sub-category]])-SEARCH("/",Table1[[#This Row],[category &amp; sub-category]]))</f>
        <v>plays</v>
      </c>
      <c r="T909" s="10">
        <f>(((Table1[[#This Row],[launched_at]]/60)/60)/24)+DATE(1970,1,1)</f>
        <v>40660.208333333336</v>
      </c>
      <c r="U909" s="10">
        <f>(((Table1[[#This Row],[deadline]]/60)/60)/24)+DATE(1970,1,1)</f>
        <v>40667.208333333336</v>
      </c>
    </row>
    <row r="910" spans="1:2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Table1[[#This Row],[pledged]]/Table1[[#This Row],[goal]]</f>
        <v>3.1924083769633507</v>
      </c>
      <c r="P910" s="6">
        <f>IFERROR(Table1[[#This Row],[pledged]]/Table1[[#This Row],[backers_count]],"N/A")</f>
        <v>30.99898322318251</v>
      </c>
      <c r="Q910">
        <f>SEARCH("/",Table1[[#This Row],[category &amp; sub-category]])-1</f>
        <v>5</v>
      </c>
      <c r="R910" t="str">
        <f>LEFT(Table1[[#This Row],[category &amp; sub-category]],Table1[[#This Row],[1st set of text formula]])</f>
        <v>games</v>
      </c>
      <c r="S910" t="str">
        <f>RIGHT(Table1[[#This Row],[category &amp; sub-category]],LEN(Table1[[#This Row],[category &amp; sub-category]])-SEARCH("/",Table1[[#This Row],[category &amp; sub-category]]))</f>
        <v>video games</v>
      </c>
      <c r="T910" s="10">
        <f>(((Table1[[#This Row],[launched_at]]/60)/60)/24)+DATE(1970,1,1)</f>
        <v>41031.208333333336</v>
      </c>
      <c r="U910" s="10">
        <f>(((Table1[[#This Row],[deadline]]/60)/60)/24)+DATE(1970,1,1)</f>
        <v>41042.208333333336</v>
      </c>
    </row>
    <row r="911" spans="1:2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Table1[[#This Row],[pledged]]/Table1[[#This Row],[goal]]</f>
        <v>4.7894444444444444</v>
      </c>
      <c r="P911" s="6">
        <f>IFERROR(Table1[[#This Row],[pledged]]/Table1[[#This Row],[backers_count]],"N/A")</f>
        <v>107.7625</v>
      </c>
      <c r="Q911">
        <f>SEARCH("/",Table1[[#This Row],[category &amp; sub-category]])-1</f>
        <v>7</v>
      </c>
      <c r="R911" t="str">
        <f>LEFT(Table1[[#This Row],[category &amp; sub-category]],Table1[[#This Row],[1st set of text formula]])</f>
        <v>theater</v>
      </c>
      <c r="S911" t="str">
        <f>RIGHT(Table1[[#This Row],[category &amp; sub-category]],LEN(Table1[[#This Row],[category &amp; sub-category]])-SEARCH("/",Table1[[#This Row],[category &amp; sub-category]]))</f>
        <v>plays</v>
      </c>
      <c r="T911" s="10">
        <f>(((Table1[[#This Row],[launched_at]]/60)/60)/24)+DATE(1970,1,1)</f>
        <v>43255.208333333328</v>
      </c>
      <c r="U911" s="10">
        <f>(((Table1[[#This Row],[deadline]]/60)/60)/24)+DATE(1970,1,1)</f>
        <v>43282.208333333328</v>
      </c>
    </row>
    <row r="912" spans="1:2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Table1[[#This Row],[pledged]]/Table1[[#This Row],[goal]]</f>
        <v>0.19556634304207121</v>
      </c>
      <c r="P912" s="6">
        <f>IFERROR(Table1[[#This Row],[pledged]]/Table1[[#This Row],[backers_count]],"N/A")</f>
        <v>102.07770270270271</v>
      </c>
      <c r="Q912">
        <f>SEARCH("/",Table1[[#This Row],[category &amp; sub-category]])-1</f>
        <v>7</v>
      </c>
      <c r="R912" t="str">
        <f>LEFT(Table1[[#This Row],[category &amp; sub-category]],Table1[[#This Row],[1st set of text formula]])</f>
        <v>theater</v>
      </c>
      <c r="S912" t="str">
        <f>RIGHT(Table1[[#This Row],[category &amp; sub-category]],LEN(Table1[[#This Row],[category &amp; sub-category]])-SEARCH("/",Table1[[#This Row],[category &amp; sub-category]]))</f>
        <v>plays</v>
      </c>
      <c r="T912" s="10">
        <f>(((Table1[[#This Row],[launched_at]]/60)/60)/24)+DATE(1970,1,1)</f>
        <v>42026.25</v>
      </c>
      <c r="U912" s="10">
        <f>(((Table1[[#This Row],[deadline]]/60)/60)/24)+DATE(1970,1,1)</f>
        <v>42027.25</v>
      </c>
    </row>
    <row r="913" spans="1:2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Table1[[#This Row],[pledged]]/Table1[[#This Row],[goal]]</f>
        <v>1.9894827586206896</v>
      </c>
      <c r="P913" s="6">
        <f>IFERROR(Table1[[#This Row],[pledged]]/Table1[[#This Row],[backers_count]],"N/A")</f>
        <v>24.976190476190474</v>
      </c>
      <c r="Q913">
        <f>SEARCH("/",Table1[[#This Row],[category &amp; sub-category]])-1</f>
        <v>10</v>
      </c>
      <c r="R913" t="str">
        <f>LEFT(Table1[[#This Row],[category &amp; sub-category]],Table1[[#This Row],[1st set of text formula]])</f>
        <v>technology</v>
      </c>
      <c r="S913" t="str">
        <f>RIGHT(Table1[[#This Row],[category &amp; sub-category]],LEN(Table1[[#This Row],[category &amp; sub-category]])-SEARCH("/",Table1[[#This Row],[category &amp; sub-category]]))</f>
        <v>web</v>
      </c>
      <c r="T913" s="10">
        <f>(((Table1[[#This Row],[launched_at]]/60)/60)/24)+DATE(1970,1,1)</f>
        <v>43717.208333333328</v>
      </c>
      <c r="U913" s="10">
        <f>(((Table1[[#This Row],[deadline]]/60)/60)/24)+DATE(1970,1,1)</f>
        <v>43719.208333333328</v>
      </c>
    </row>
    <row r="914" spans="1:2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Table1[[#This Row],[pledged]]/Table1[[#This Row],[goal]]</f>
        <v>7.95</v>
      </c>
      <c r="P914" s="6">
        <f>IFERROR(Table1[[#This Row],[pledged]]/Table1[[#This Row],[backers_count]],"N/A")</f>
        <v>79.944134078212286</v>
      </c>
      <c r="Q914">
        <f>SEARCH("/",Table1[[#This Row],[category &amp; sub-category]])-1</f>
        <v>12</v>
      </c>
      <c r="R914" t="str">
        <f>LEFT(Table1[[#This Row],[category &amp; sub-category]],Table1[[#This Row],[1st set of text formula]])</f>
        <v>film &amp; video</v>
      </c>
      <c r="S914" t="str">
        <f>RIGHT(Table1[[#This Row],[category &amp; sub-category]],LEN(Table1[[#This Row],[category &amp; sub-category]])-SEARCH("/",Table1[[#This Row],[category &amp; sub-category]]))</f>
        <v>drama</v>
      </c>
      <c r="T914" s="10">
        <f>(((Table1[[#This Row],[launched_at]]/60)/60)/24)+DATE(1970,1,1)</f>
        <v>41157.208333333336</v>
      </c>
      <c r="U914" s="10">
        <f>(((Table1[[#This Row],[deadline]]/60)/60)/24)+DATE(1970,1,1)</f>
        <v>41170.208333333336</v>
      </c>
    </row>
    <row r="915" spans="1:2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Table1[[#This Row],[pledged]]/Table1[[#This Row],[goal]]</f>
        <v>0.50621082621082625</v>
      </c>
      <c r="P915" s="6">
        <f>IFERROR(Table1[[#This Row],[pledged]]/Table1[[#This Row],[backers_count]],"N/A")</f>
        <v>67.946462715105156</v>
      </c>
      <c r="Q915">
        <f>SEARCH("/",Table1[[#This Row],[category &amp; sub-category]])-1</f>
        <v>12</v>
      </c>
      <c r="R915" t="str">
        <f>LEFT(Table1[[#This Row],[category &amp; sub-category]],Table1[[#This Row],[1st set of text formula]])</f>
        <v>film &amp; video</v>
      </c>
      <c r="S915" t="str">
        <f>RIGHT(Table1[[#This Row],[category &amp; sub-category]],LEN(Table1[[#This Row],[category &amp; sub-category]])-SEARCH("/",Table1[[#This Row],[category &amp; sub-category]]))</f>
        <v>drama</v>
      </c>
      <c r="T915" s="10">
        <f>(((Table1[[#This Row],[launched_at]]/60)/60)/24)+DATE(1970,1,1)</f>
        <v>43597.208333333328</v>
      </c>
      <c r="U915" s="10">
        <f>(((Table1[[#This Row],[deadline]]/60)/60)/24)+DATE(1970,1,1)</f>
        <v>43610.208333333328</v>
      </c>
    </row>
    <row r="916" spans="1:2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Table1[[#This Row],[pledged]]/Table1[[#This Row],[goal]]</f>
        <v>0.57437499999999997</v>
      </c>
      <c r="P916" s="6">
        <f>IFERROR(Table1[[#This Row],[pledged]]/Table1[[#This Row],[backers_count]],"N/A")</f>
        <v>26.070921985815602</v>
      </c>
      <c r="Q916">
        <f>SEARCH("/",Table1[[#This Row],[category &amp; sub-category]])-1</f>
        <v>7</v>
      </c>
      <c r="R916" t="str">
        <f>LEFT(Table1[[#This Row],[category &amp; sub-category]],Table1[[#This Row],[1st set of text formula]])</f>
        <v>theater</v>
      </c>
      <c r="S916" t="str">
        <f>RIGHT(Table1[[#This Row],[category &amp; sub-category]],LEN(Table1[[#This Row],[category &amp; sub-category]])-SEARCH("/",Table1[[#This Row],[category &amp; sub-category]]))</f>
        <v>plays</v>
      </c>
      <c r="T916" s="10">
        <f>(((Table1[[#This Row],[launched_at]]/60)/60)/24)+DATE(1970,1,1)</f>
        <v>41490.208333333336</v>
      </c>
      <c r="U916" s="10">
        <f>(((Table1[[#This Row],[deadline]]/60)/60)/24)+DATE(1970,1,1)</f>
        <v>41502.208333333336</v>
      </c>
    </row>
    <row r="917" spans="1:2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Table1[[#This Row],[pledged]]/Table1[[#This Row],[goal]]</f>
        <v>1.5562827640984909</v>
      </c>
      <c r="P917" s="6">
        <f>IFERROR(Table1[[#This Row],[pledged]]/Table1[[#This Row],[backers_count]],"N/A")</f>
        <v>105.0032154340836</v>
      </c>
      <c r="Q917">
        <f>SEARCH("/",Table1[[#This Row],[category &amp; sub-category]])-1</f>
        <v>12</v>
      </c>
      <c r="R917" t="str">
        <f>LEFT(Table1[[#This Row],[category &amp; sub-category]],Table1[[#This Row],[1st set of text formula]])</f>
        <v>film &amp; video</v>
      </c>
      <c r="S917" t="str">
        <f>RIGHT(Table1[[#This Row],[category &amp; sub-category]],LEN(Table1[[#This Row],[category &amp; sub-category]])-SEARCH("/",Table1[[#This Row],[category &amp; sub-category]]))</f>
        <v>television</v>
      </c>
      <c r="T917" s="10">
        <f>(((Table1[[#This Row],[launched_at]]/60)/60)/24)+DATE(1970,1,1)</f>
        <v>42976.208333333328</v>
      </c>
      <c r="U917" s="10">
        <f>(((Table1[[#This Row],[deadline]]/60)/60)/24)+DATE(1970,1,1)</f>
        <v>42985.208333333328</v>
      </c>
    </row>
    <row r="918" spans="1:21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Table1[[#This Row],[pledged]]/Table1[[#This Row],[goal]]</f>
        <v>0.36297297297297298</v>
      </c>
      <c r="P918" s="6">
        <f>IFERROR(Table1[[#This Row],[pledged]]/Table1[[#This Row],[backers_count]],"N/A")</f>
        <v>25.826923076923077</v>
      </c>
      <c r="Q918">
        <f>SEARCH("/",Table1[[#This Row],[category &amp; sub-category]])-1</f>
        <v>11</v>
      </c>
      <c r="R918" t="str">
        <f>LEFT(Table1[[#This Row],[category &amp; sub-category]],Table1[[#This Row],[1st set of text formula]])</f>
        <v>photography</v>
      </c>
      <c r="S918" t="str">
        <f>RIGHT(Table1[[#This Row],[category &amp; sub-category]],LEN(Table1[[#This Row],[category &amp; sub-category]])-SEARCH("/",Table1[[#This Row],[category &amp; sub-category]]))</f>
        <v>photography books</v>
      </c>
      <c r="T918" s="10">
        <f>(((Table1[[#This Row],[launched_at]]/60)/60)/24)+DATE(1970,1,1)</f>
        <v>41991.25</v>
      </c>
      <c r="U918" s="10">
        <f>(((Table1[[#This Row],[deadline]]/60)/60)/24)+DATE(1970,1,1)</f>
        <v>42000.25</v>
      </c>
    </row>
    <row r="919" spans="1:2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Table1[[#This Row],[pledged]]/Table1[[#This Row],[goal]]</f>
        <v>0.58250000000000002</v>
      </c>
      <c r="P919" s="6">
        <f>IFERROR(Table1[[#This Row],[pledged]]/Table1[[#This Row],[backers_count]],"N/A")</f>
        <v>77.666666666666671</v>
      </c>
      <c r="Q919">
        <f>SEARCH("/",Table1[[#This Row],[category &amp; sub-category]])-1</f>
        <v>12</v>
      </c>
      <c r="R919" t="str">
        <f>LEFT(Table1[[#This Row],[category &amp; sub-category]],Table1[[#This Row],[1st set of text formula]])</f>
        <v>film &amp; video</v>
      </c>
      <c r="S919" t="str">
        <f>RIGHT(Table1[[#This Row],[category &amp; sub-category]],LEN(Table1[[#This Row],[category &amp; sub-category]])-SEARCH("/",Table1[[#This Row],[category &amp; sub-category]]))</f>
        <v>shorts</v>
      </c>
      <c r="T919" s="10">
        <f>(((Table1[[#This Row],[launched_at]]/60)/60)/24)+DATE(1970,1,1)</f>
        <v>40722.208333333336</v>
      </c>
      <c r="U919" s="10">
        <f>(((Table1[[#This Row],[deadline]]/60)/60)/24)+DATE(1970,1,1)</f>
        <v>40746.208333333336</v>
      </c>
    </row>
    <row r="920" spans="1:2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Table1[[#This Row],[pledged]]/Table1[[#This Row],[goal]]</f>
        <v>2.3739473684210526</v>
      </c>
      <c r="P920" s="6">
        <f>IFERROR(Table1[[#This Row],[pledged]]/Table1[[#This Row],[backers_count]],"N/A")</f>
        <v>57.82692307692308</v>
      </c>
      <c r="Q920">
        <f>SEARCH("/",Table1[[#This Row],[category &amp; sub-category]])-1</f>
        <v>10</v>
      </c>
      <c r="R920" t="str">
        <f>LEFT(Table1[[#This Row],[category &amp; sub-category]],Table1[[#This Row],[1st set of text formula]])</f>
        <v>publishing</v>
      </c>
      <c r="S920" t="str">
        <f>RIGHT(Table1[[#This Row],[category &amp; sub-category]],LEN(Table1[[#This Row],[category &amp; sub-category]])-SEARCH("/",Table1[[#This Row],[category &amp; sub-category]]))</f>
        <v>radio &amp; podcasts</v>
      </c>
      <c r="T920" s="10">
        <f>(((Table1[[#This Row],[launched_at]]/60)/60)/24)+DATE(1970,1,1)</f>
        <v>41117.208333333336</v>
      </c>
      <c r="U920" s="10">
        <f>(((Table1[[#This Row],[deadline]]/60)/60)/24)+DATE(1970,1,1)</f>
        <v>41128.208333333336</v>
      </c>
    </row>
    <row r="921" spans="1:2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Table1[[#This Row],[pledged]]/Table1[[#This Row],[goal]]</f>
        <v>0.58750000000000002</v>
      </c>
      <c r="P921" s="6">
        <f>IFERROR(Table1[[#This Row],[pledged]]/Table1[[#This Row],[backers_count]],"N/A")</f>
        <v>92.955555555555549</v>
      </c>
      <c r="Q921">
        <f>SEARCH("/",Table1[[#This Row],[category &amp; sub-category]])-1</f>
        <v>7</v>
      </c>
      <c r="R921" t="str">
        <f>LEFT(Table1[[#This Row],[category &amp; sub-category]],Table1[[#This Row],[1st set of text formula]])</f>
        <v>theater</v>
      </c>
      <c r="S921" t="str">
        <f>RIGHT(Table1[[#This Row],[category &amp; sub-category]],LEN(Table1[[#This Row],[category &amp; sub-category]])-SEARCH("/",Table1[[#This Row],[category &amp; sub-category]]))</f>
        <v>plays</v>
      </c>
      <c r="T921" s="10">
        <f>(((Table1[[#This Row],[launched_at]]/60)/60)/24)+DATE(1970,1,1)</f>
        <v>43022.208333333328</v>
      </c>
      <c r="U921" s="10">
        <f>(((Table1[[#This Row],[deadline]]/60)/60)/24)+DATE(1970,1,1)</f>
        <v>43054.25</v>
      </c>
    </row>
    <row r="922" spans="1:2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Table1[[#This Row],[pledged]]/Table1[[#This Row],[goal]]</f>
        <v>1.8256603773584905</v>
      </c>
      <c r="P922" s="6">
        <f>IFERROR(Table1[[#This Row],[pledged]]/Table1[[#This Row],[backers_count]],"N/A")</f>
        <v>37.945098039215686</v>
      </c>
      <c r="Q922">
        <f>SEARCH("/",Table1[[#This Row],[category &amp; sub-category]])-1</f>
        <v>12</v>
      </c>
      <c r="R922" t="str">
        <f>LEFT(Table1[[#This Row],[category &amp; sub-category]],Table1[[#This Row],[1st set of text formula]])</f>
        <v>film &amp; video</v>
      </c>
      <c r="S922" t="str">
        <f>RIGHT(Table1[[#This Row],[category &amp; sub-category]],LEN(Table1[[#This Row],[category &amp; sub-category]])-SEARCH("/",Table1[[#This Row],[category &amp; sub-category]]))</f>
        <v>animation</v>
      </c>
      <c r="T922" s="10">
        <f>(((Table1[[#This Row],[launched_at]]/60)/60)/24)+DATE(1970,1,1)</f>
        <v>43503.25</v>
      </c>
      <c r="U922" s="10">
        <f>(((Table1[[#This Row],[deadline]]/60)/60)/24)+DATE(1970,1,1)</f>
        <v>43523.25</v>
      </c>
    </row>
    <row r="923" spans="1:2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Table1[[#This Row],[pledged]]/Table1[[#This Row],[goal]]</f>
        <v>7.5436408977556111E-3</v>
      </c>
      <c r="P923" s="6">
        <f>IFERROR(Table1[[#This Row],[pledged]]/Table1[[#This Row],[backers_count]],"N/A")</f>
        <v>31.842105263157894</v>
      </c>
      <c r="Q923">
        <f>SEARCH("/",Table1[[#This Row],[category &amp; sub-category]])-1</f>
        <v>10</v>
      </c>
      <c r="R923" t="str">
        <f>LEFT(Table1[[#This Row],[category &amp; sub-category]],Table1[[#This Row],[1st set of text formula]])</f>
        <v>technology</v>
      </c>
      <c r="S923" t="str">
        <f>RIGHT(Table1[[#This Row],[category &amp; sub-category]],LEN(Table1[[#This Row],[category &amp; sub-category]])-SEARCH("/",Table1[[#This Row],[category &amp; sub-category]]))</f>
        <v>web</v>
      </c>
      <c r="T923" s="10">
        <f>(((Table1[[#This Row],[launched_at]]/60)/60)/24)+DATE(1970,1,1)</f>
        <v>40951.25</v>
      </c>
      <c r="U923" s="10">
        <f>(((Table1[[#This Row],[deadline]]/60)/60)/24)+DATE(1970,1,1)</f>
        <v>40965.25</v>
      </c>
    </row>
    <row r="924" spans="1:2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Table1[[#This Row],[pledged]]/Table1[[#This Row],[goal]]</f>
        <v>1.7595330739299611</v>
      </c>
      <c r="P924" s="6">
        <f>IFERROR(Table1[[#This Row],[pledged]]/Table1[[#This Row],[backers_count]],"N/A")</f>
        <v>40</v>
      </c>
      <c r="Q924">
        <f>SEARCH("/",Table1[[#This Row],[category &amp; sub-category]])-1</f>
        <v>5</v>
      </c>
      <c r="R924" t="str">
        <f>LEFT(Table1[[#This Row],[category &amp; sub-category]],Table1[[#This Row],[1st set of text formula]])</f>
        <v>music</v>
      </c>
      <c r="S924" t="str">
        <f>RIGHT(Table1[[#This Row],[category &amp; sub-category]],LEN(Table1[[#This Row],[category &amp; sub-category]])-SEARCH("/",Table1[[#This Row],[category &amp; sub-category]]))</f>
        <v>world music</v>
      </c>
      <c r="T924" s="10">
        <f>(((Table1[[#This Row],[launched_at]]/60)/60)/24)+DATE(1970,1,1)</f>
        <v>43443.25</v>
      </c>
      <c r="U924" s="10">
        <f>(((Table1[[#This Row],[deadline]]/60)/60)/24)+DATE(1970,1,1)</f>
        <v>43452.25</v>
      </c>
    </row>
    <row r="925" spans="1:2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Table1[[#This Row],[pledged]]/Table1[[#This Row],[goal]]</f>
        <v>2.3788235294117648</v>
      </c>
      <c r="P925" s="6">
        <f>IFERROR(Table1[[#This Row],[pledged]]/Table1[[#This Row],[backers_count]],"N/A")</f>
        <v>101.1</v>
      </c>
      <c r="Q925">
        <f>SEARCH("/",Table1[[#This Row],[category &amp; sub-category]])-1</f>
        <v>7</v>
      </c>
      <c r="R925" t="str">
        <f>LEFT(Table1[[#This Row],[category &amp; sub-category]],Table1[[#This Row],[1st set of text formula]])</f>
        <v>theater</v>
      </c>
      <c r="S925" t="str">
        <f>RIGHT(Table1[[#This Row],[category &amp; sub-category]],LEN(Table1[[#This Row],[category &amp; sub-category]])-SEARCH("/",Table1[[#This Row],[category &amp; sub-category]]))</f>
        <v>plays</v>
      </c>
      <c r="T925" s="10">
        <f>(((Table1[[#This Row],[launched_at]]/60)/60)/24)+DATE(1970,1,1)</f>
        <v>40373.208333333336</v>
      </c>
      <c r="U925" s="10">
        <f>(((Table1[[#This Row],[deadline]]/60)/60)/24)+DATE(1970,1,1)</f>
        <v>40374.208333333336</v>
      </c>
    </row>
    <row r="926" spans="1:2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Table1[[#This Row],[pledged]]/Table1[[#This Row],[goal]]</f>
        <v>4.8805076142131982</v>
      </c>
      <c r="P926" s="6">
        <f>IFERROR(Table1[[#This Row],[pledged]]/Table1[[#This Row],[backers_count]],"N/A")</f>
        <v>84.006989951944078</v>
      </c>
      <c r="Q926">
        <f>SEARCH("/",Table1[[#This Row],[category &amp; sub-category]])-1</f>
        <v>7</v>
      </c>
      <c r="R926" t="str">
        <f>LEFT(Table1[[#This Row],[category &amp; sub-category]],Table1[[#This Row],[1st set of text formula]])</f>
        <v>theater</v>
      </c>
      <c r="S926" t="str">
        <f>RIGHT(Table1[[#This Row],[category &amp; sub-category]],LEN(Table1[[#This Row],[category &amp; sub-category]])-SEARCH("/",Table1[[#This Row],[category &amp; sub-category]]))</f>
        <v>plays</v>
      </c>
      <c r="T926" s="10">
        <f>(((Table1[[#This Row],[launched_at]]/60)/60)/24)+DATE(1970,1,1)</f>
        <v>43769.208333333328</v>
      </c>
      <c r="U926" s="10">
        <f>(((Table1[[#This Row],[deadline]]/60)/60)/24)+DATE(1970,1,1)</f>
        <v>43780.25</v>
      </c>
    </row>
    <row r="927" spans="1:21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Table1[[#This Row],[pledged]]/Table1[[#This Row],[goal]]</f>
        <v>2.2406666666666668</v>
      </c>
      <c r="P927" s="6">
        <f>IFERROR(Table1[[#This Row],[pledged]]/Table1[[#This Row],[backers_count]],"N/A")</f>
        <v>103.41538461538461</v>
      </c>
      <c r="Q927">
        <f>SEARCH("/",Table1[[#This Row],[category &amp; sub-category]])-1</f>
        <v>7</v>
      </c>
      <c r="R927" t="str">
        <f>LEFT(Table1[[#This Row],[category &amp; sub-category]],Table1[[#This Row],[1st set of text formula]])</f>
        <v>theater</v>
      </c>
      <c r="S927" t="str">
        <f>RIGHT(Table1[[#This Row],[category &amp; sub-category]],LEN(Table1[[#This Row],[category &amp; sub-category]])-SEARCH("/",Table1[[#This Row],[category &amp; sub-category]]))</f>
        <v>plays</v>
      </c>
      <c r="T927" s="10">
        <f>(((Table1[[#This Row],[launched_at]]/60)/60)/24)+DATE(1970,1,1)</f>
        <v>43000.208333333328</v>
      </c>
      <c r="U927" s="10">
        <f>(((Table1[[#This Row],[deadline]]/60)/60)/24)+DATE(1970,1,1)</f>
        <v>43012.208333333328</v>
      </c>
    </row>
    <row r="928" spans="1:2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Table1[[#This Row],[pledged]]/Table1[[#This Row],[goal]]</f>
        <v>0.18126436781609195</v>
      </c>
      <c r="P928" s="6">
        <f>IFERROR(Table1[[#This Row],[pledged]]/Table1[[#This Row],[backers_count]],"N/A")</f>
        <v>105.13333333333334</v>
      </c>
      <c r="Q928">
        <f>SEARCH("/",Table1[[#This Row],[category &amp; sub-category]])-1</f>
        <v>4</v>
      </c>
      <c r="R928" t="str">
        <f>LEFT(Table1[[#This Row],[category &amp; sub-category]],Table1[[#This Row],[1st set of text formula]])</f>
        <v>food</v>
      </c>
      <c r="S928" t="str">
        <f>RIGHT(Table1[[#This Row],[category &amp; sub-category]],LEN(Table1[[#This Row],[category &amp; sub-category]])-SEARCH("/",Table1[[#This Row],[category &amp; sub-category]]))</f>
        <v>food trucks</v>
      </c>
      <c r="T928" s="10">
        <f>(((Table1[[#This Row],[launched_at]]/60)/60)/24)+DATE(1970,1,1)</f>
        <v>42502.208333333328</v>
      </c>
      <c r="U928" s="10">
        <f>(((Table1[[#This Row],[deadline]]/60)/60)/24)+DATE(1970,1,1)</f>
        <v>42506.208333333328</v>
      </c>
    </row>
    <row r="929" spans="1:2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Table1[[#This Row],[pledged]]/Table1[[#This Row],[goal]]</f>
        <v>0.45847222222222223</v>
      </c>
      <c r="P929" s="6">
        <f>IFERROR(Table1[[#This Row],[pledged]]/Table1[[#This Row],[backers_count]],"N/A")</f>
        <v>89.21621621621621</v>
      </c>
      <c r="Q929">
        <f>SEARCH("/",Table1[[#This Row],[category &amp; sub-category]])-1</f>
        <v>7</v>
      </c>
      <c r="R929" t="str">
        <f>LEFT(Table1[[#This Row],[category &amp; sub-category]],Table1[[#This Row],[1st set of text formula]])</f>
        <v>theater</v>
      </c>
      <c r="S929" t="str">
        <f>RIGHT(Table1[[#This Row],[category &amp; sub-category]],LEN(Table1[[#This Row],[category &amp; sub-category]])-SEARCH("/",Table1[[#This Row],[category &amp; sub-category]]))</f>
        <v>plays</v>
      </c>
      <c r="T929" s="10">
        <f>(((Table1[[#This Row],[launched_at]]/60)/60)/24)+DATE(1970,1,1)</f>
        <v>41102.208333333336</v>
      </c>
      <c r="U929" s="10">
        <f>(((Table1[[#This Row],[deadline]]/60)/60)/24)+DATE(1970,1,1)</f>
        <v>41131.208333333336</v>
      </c>
    </row>
    <row r="930" spans="1:2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Table1[[#This Row],[pledged]]/Table1[[#This Row],[goal]]</f>
        <v>1.1731541218637993</v>
      </c>
      <c r="P930" s="6">
        <f>IFERROR(Table1[[#This Row],[pledged]]/Table1[[#This Row],[backers_count]],"N/A")</f>
        <v>51.995234312946785</v>
      </c>
      <c r="Q930">
        <f>SEARCH("/",Table1[[#This Row],[category &amp; sub-category]])-1</f>
        <v>10</v>
      </c>
      <c r="R930" t="str">
        <f>LEFT(Table1[[#This Row],[category &amp; sub-category]],Table1[[#This Row],[1st set of text formula]])</f>
        <v>technology</v>
      </c>
      <c r="S930" t="str">
        <f>RIGHT(Table1[[#This Row],[category &amp; sub-category]],LEN(Table1[[#This Row],[category &amp; sub-category]])-SEARCH("/",Table1[[#This Row],[category &amp; sub-category]]))</f>
        <v>web</v>
      </c>
      <c r="T930" s="10">
        <f>(((Table1[[#This Row],[launched_at]]/60)/60)/24)+DATE(1970,1,1)</f>
        <v>41637.25</v>
      </c>
      <c r="U930" s="10">
        <f>(((Table1[[#This Row],[deadline]]/60)/60)/24)+DATE(1970,1,1)</f>
        <v>41646.25</v>
      </c>
    </row>
    <row r="931" spans="1:2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Table1[[#This Row],[pledged]]/Table1[[#This Row],[goal]]</f>
        <v>2.173090909090909</v>
      </c>
      <c r="P931" s="6">
        <f>IFERROR(Table1[[#This Row],[pledged]]/Table1[[#This Row],[backers_count]],"N/A")</f>
        <v>64.956521739130437</v>
      </c>
      <c r="Q931">
        <f>SEARCH("/",Table1[[#This Row],[category &amp; sub-category]])-1</f>
        <v>7</v>
      </c>
      <c r="R931" t="str">
        <f>LEFT(Table1[[#This Row],[category &amp; sub-category]],Table1[[#This Row],[1st set of text formula]])</f>
        <v>theater</v>
      </c>
      <c r="S931" t="str">
        <f>RIGHT(Table1[[#This Row],[category &amp; sub-category]],LEN(Table1[[#This Row],[category &amp; sub-category]])-SEARCH("/",Table1[[#This Row],[category &amp; sub-category]]))</f>
        <v>plays</v>
      </c>
      <c r="T931" s="10">
        <f>(((Table1[[#This Row],[launched_at]]/60)/60)/24)+DATE(1970,1,1)</f>
        <v>42858.208333333328</v>
      </c>
      <c r="U931" s="10">
        <f>(((Table1[[#This Row],[deadline]]/60)/60)/24)+DATE(1970,1,1)</f>
        <v>42872.208333333328</v>
      </c>
    </row>
    <row r="932" spans="1:2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Table1[[#This Row],[pledged]]/Table1[[#This Row],[goal]]</f>
        <v>1.1228571428571428</v>
      </c>
      <c r="P932" s="6">
        <f>IFERROR(Table1[[#This Row],[pledged]]/Table1[[#This Row],[backers_count]],"N/A")</f>
        <v>46.235294117647058</v>
      </c>
      <c r="Q932">
        <f>SEARCH("/",Table1[[#This Row],[category &amp; sub-category]])-1</f>
        <v>7</v>
      </c>
      <c r="R932" t="str">
        <f>LEFT(Table1[[#This Row],[category &amp; sub-category]],Table1[[#This Row],[1st set of text formula]])</f>
        <v>theater</v>
      </c>
      <c r="S932" t="str">
        <f>RIGHT(Table1[[#This Row],[category &amp; sub-category]],LEN(Table1[[#This Row],[category &amp; sub-category]])-SEARCH("/",Table1[[#This Row],[category &amp; sub-category]]))</f>
        <v>plays</v>
      </c>
      <c r="T932" s="10">
        <f>(((Table1[[#This Row],[launched_at]]/60)/60)/24)+DATE(1970,1,1)</f>
        <v>42060.25</v>
      </c>
      <c r="U932" s="10">
        <f>(((Table1[[#This Row],[deadline]]/60)/60)/24)+DATE(1970,1,1)</f>
        <v>42067.25</v>
      </c>
    </row>
    <row r="933" spans="1:2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Table1[[#This Row],[pledged]]/Table1[[#This Row],[goal]]</f>
        <v>0.72518987341772156</v>
      </c>
      <c r="P933" s="6">
        <f>IFERROR(Table1[[#This Row],[pledged]]/Table1[[#This Row],[backers_count]],"N/A")</f>
        <v>51.151785714285715</v>
      </c>
      <c r="Q933">
        <f>SEARCH("/",Table1[[#This Row],[category &amp; sub-category]])-1</f>
        <v>7</v>
      </c>
      <c r="R933" t="str">
        <f>LEFT(Table1[[#This Row],[category &amp; sub-category]],Table1[[#This Row],[1st set of text formula]])</f>
        <v>theater</v>
      </c>
      <c r="S933" t="str">
        <f>RIGHT(Table1[[#This Row],[category &amp; sub-category]],LEN(Table1[[#This Row],[category &amp; sub-category]])-SEARCH("/",Table1[[#This Row],[category &amp; sub-category]]))</f>
        <v>plays</v>
      </c>
      <c r="T933" s="10">
        <f>(((Table1[[#This Row],[launched_at]]/60)/60)/24)+DATE(1970,1,1)</f>
        <v>41818.208333333336</v>
      </c>
      <c r="U933" s="10">
        <f>(((Table1[[#This Row],[deadline]]/60)/60)/24)+DATE(1970,1,1)</f>
        <v>41820.208333333336</v>
      </c>
    </row>
    <row r="934" spans="1:2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Table1[[#This Row],[pledged]]/Table1[[#This Row],[goal]]</f>
        <v>2.1230434782608696</v>
      </c>
      <c r="P934" s="6">
        <f>IFERROR(Table1[[#This Row],[pledged]]/Table1[[#This Row],[backers_count]],"N/A")</f>
        <v>33.909722222222221</v>
      </c>
      <c r="Q934">
        <f>SEARCH("/",Table1[[#This Row],[category &amp; sub-category]])-1</f>
        <v>5</v>
      </c>
      <c r="R934" t="str">
        <f>LEFT(Table1[[#This Row],[category &amp; sub-category]],Table1[[#This Row],[1st set of text formula]])</f>
        <v>music</v>
      </c>
      <c r="S934" t="str">
        <f>RIGHT(Table1[[#This Row],[category &amp; sub-category]],LEN(Table1[[#This Row],[category &amp; sub-category]])-SEARCH("/",Table1[[#This Row],[category &amp; sub-category]]))</f>
        <v>rock</v>
      </c>
      <c r="T934" s="10">
        <f>(((Table1[[#This Row],[launched_at]]/60)/60)/24)+DATE(1970,1,1)</f>
        <v>41709.208333333336</v>
      </c>
      <c r="U934" s="10">
        <f>(((Table1[[#This Row],[deadline]]/60)/60)/24)+DATE(1970,1,1)</f>
        <v>41712.208333333336</v>
      </c>
    </row>
    <row r="935" spans="1:2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Table1[[#This Row],[pledged]]/Table1[[#This Row],[goal]]</f>
        <v>2.3974657534246577</v>
      </c>
      <c r="P935" s="6">
        <f>IFERROR(Table1[[#This Row],[pledged]]/Table1[[#This Row],[backers_count]],"N/A")</f>
        <v>92.016298633017882</v>
      </c>
      <c r="Q935">
        <f>SEARCH("/",Table1[[#This Row],[category &amp; sub-category]])-1</f>
        <v>7</v>
      </c>
      <c r="R935" t="str">
        <f>LEFT(Table1[[#This Row],[category &amp; sub-category]],Table1[[#This Row],[1st set of text formula]])</f>
        <v>theater</v>
      </c>
      <c r="S935" t="str">
        <f>RIGHT(Table1[[#This Row],[category &amp; sub-category]],LEN(Table1[[#This Row],[category &amp; sub-category]])-SEARCH("/",Table1[[#This Row],[category &amp; sub-category]]))</f>
        <v>plays</v>
      </c>
      <c r="T935" s="10">
        <f>(((Table1[[#This Row],[launched_at]]/60)/60)/24)+DATE(1970,1,1)</f>
        <v>41372.208333333336</v>
      </c>
      <c r="U935" s="10">
        <f>(((Table1[[#This Row],[deadline]]/60)/60)/24)+DATE(1970,1,1)</f>
        <v>41385.208333333336</v>
      </c>
    </row>
    <row r="936" spans="1:2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Table1[[#This Row],[pledged]]/Table1[[#This Row],[goal]]</f>
        <v>1.8193548387096774</v>
      </c>
      <c r="P936" s="6">
        <f>IFERROR(Table1[[#This Row],[pledged]]/Table1[[#This Row],[backers_count]],"N/A")</f>
        <v>107.42857142857143</v>
      </c>
      <c r="Q936">
        <f>SEARCH("/",Table1[[#This Row],[category &amp; sub-category]])-1</f>
        <v>7</v>
      </c>
      <c r="R936" t="str">
        <f>LEFT(Table1[[#This Row],[category &amp; sub-category]],Table1[[#This Row],[1st set of text formula]])</f>
        <v>theater</v>
      </c>
      <c r="S936" t="str">
        <f>RIGHT(Table1[[#This Row],[category &amp; sub-category]],LEN(Table1[[#This Row],[category &amp; sub-category]])-SEARCH("/",Table1[[#This Row],[category &amp; sub-category]]))</f>
        <v>plays</v>
      </c>
      <c r="T936" s="10">
        <f>(((Table1[[#This Row],[launched_at]]/60)/60)/24)+DATE(1970,1,1)</f>
        <v>42422.25</v>
      </c>
      <c r="U936" s="10">
        <f>(((Table1[[#This Row],[deadline]]/60)/60)/24)+DATE(1970,1,1)</f>
        <v>42428.25</v>
      </c>
    </row>
    <row r="937" spans="1:21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Table1[[#This Row],[pledged]]/Table1[[#This Row],[goal]]</f>
        <v>1.6413114754098361</v>
      </c>
      <c r="P937" s="6">
        <f>IFERROR(Table1[[#This Row],[pledged]]/Table1[[#This Row],[backers_count]],"N/A")</f>
        <v>75.848484848484844</v>
      </c>
      <c r="Q937">
        <f>SEARCH("/",Table1[[#This Row],[category &amp; sub-category]])-1</f>
        <v>7</v>
      </c>
      <c r="R937" t="str">
        <f>LEFT(Table1[[#This Row],[category &amp; sub-category]],Table1[[#This Row],[1st set of text formula]])</f>
        <v>theater</v>
      </c>
      <c r="S937" t="str">
        <f>RIGHT(Table1[[#This Row],[category &amp; sub-category]],LEN(Table1[[#This Row],[category &amp; sub-category]])-SEARCH("/",Table1[[#This Row],[category &amp; sub-category]]))</f>
        <v>plays</v>
      </c>
      <c r="T937" s="10">
        <f>(((Table1[[#This Row],[launched_at]]/60)/60)/24)+DATE(1970,1,1)</f>
        <v>42209.208333333328</v>
      </c>
      <c r="U937" s="10">
        <f>(((Table1[[#This Row],[deadline]]/60)/60)/24)+DATE(1970,1,1)</f>
        <v>42216.208333333328</v>
      </c>
    </row>
    <row r="938" spans="1:2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Table1[[#This Row],[pledged]]/Table1[[#This Row],[goal]]</f>
        <v>1.6375968992248063E-2</v>
      </c>
      <c r="P938" s="6">
        <f>IFERROR(Table1[[#This Row],[pledged]]/Table1[[#This Row],[backers_count]],"N/A")</f>
        <v>80.476190476190482</v>
      </c>
      <c r="Q938">
        <f>SEARCH("/",Table1[[#This Row],[category &amp; sub-category]])-1</f>
        <v>7</v>
      </c>
      <c r="R938" t="str">
        <f>LEFT(Table1[[#This Row],[category &amp; sub-category]],Table1[[#This Row],[1st set of text formula]])</f>
        <v>theater</v>
      </c>
      <c r="S938" t="str">
        <f>RIGHT(Table1[[#This Row],[category &amp; sub-category]],LEN(Table1[[#This Row],[category &amp; sub-category]])-SEARCH("/",Table1[[#This Row],[category &amp; sub-category]]))</f>
        <v>plays</v>
      </c>
      <c r="T938" s="10">
        <f>(((Table1[[#This Row],[launched_at]]/60)/60)/24)+DATE(1970,1,1)</f>
        <v>43668.208333333328</v>
      </c>
      <c r="U938" s="10">
        <f>(((Table1[[#This Row],[deadline]]/60)/60)/24)+DATE(1970,1,1)</f>
        <v>43671.208333333328</v>
      </c>
    </row>
    <row r="939" spans="1:2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Table1[[#This Row],[pledged]]/Table1[[#This Row],[goal]]</f>
        <v>0.49643859649122807</v>
      </c>
      <c r="P939" s="6">
        <f>IFERROR(Table1[[#This Row],[pledged]]/Table1[[#This Row],[backers_count]],"N/A")</f>
        <v>86.978483606557376</v>
      </c>
      <c r="Q939">
        <f>SEARCH("/",Table1[[#This Row],[category &amp; sub-category]])-1</f>
        <v>12</v>
      </c>
      <c r="R939" t="str">
        <f>LEFT(Table1[[#This Row],[category &amp; sub-category]],Table1[[#This Row],[1st set of text formula]])</f>
        <v>film &amp; video</v>
      </c>
      <c r="S939" t="str">
        <f>RIGHT(Table1[[#This Row],[category &amp; sub-category]],LEN(Table1[[#This Row],[category &amp; sub-category]])-SEARCH("/",Table1[[#This Row],[category &amp; sub-category]]))</f>
        <v>documentary</v>
      </c>
      <c r="T939" s="10">
        <f>(((Table1[[#This Row],[launched_at]]/60)/60)/24)+DATE(1970,1,1)</f>
        <v>42334.25</v>
      </c>
      <c r="U939" s="10">
        <f>(((Table1[[#This Row],[deadline]]/60)/60)/24)+DATE(1970,1,1)</f>
        <v>42343.25</v>
      </c>
    </row>
    <row r="940" spans="1:2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Table1[[#This Row],[pledged]]/Table1[[#This Row],[goal]]</f>
        <v>1.0970652173913042</v>
      </c>
      <c r="P940" s="6">
        <f>IFERROR(Table1[[#This Row],[pledged]]/Table1[[#This Row],[backers_count]],"N/A")</f>
        <v>105.13541666666667</v>
      </c>
      <c r="Q940">
        <f>SEARCH("/",Table1[[#This Row],[category &amp; sub-category]])-1</f>
        <v>10</v>
      </c>
      <c r="R940" t="str">
        <f>LEFT(Table1[[#This Row],[category &amp; sub-category]],Table1[[#This Row],[1st set of text formula]])</f>
        <v>publishing</v>
      </c>
      <c r="S940" t="str">
        <f>RIGHT(Table1[[#This Row],[category &amp; sub-category]],LEN(Table1[[#This Row],[category &amp; sub-category]])-SEARCH("/",Table1[[#This Row],[category &amp; sub-category]]))</f>
        <v>fiction</v>
      </c>
      <c r="T940" s="10">
        <f>(((Table1[[#This Row],[launched_at]]/60)/60)/24)+DATE(1970,1,1)</f>
        <v>43263.208333333328</v>
      </c>
      <c r="U940" s="10">
        <f>(((Table1[[#This Row],[deadline]]/60)/60)/24)+DATE(1970,1,1)</f>
        <v>43299.208333333328</v>
      </c>
    </row>
    <row r="941" spans="1:21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Table1[[#This Row],[pledged]]/Table1[[#This Row],[goal]]</f>
        <v>0.49217948717948717</v>
      </c>
      <c r="P941" s="6">
        <f>IFERROR(Table1[[#This Row],[pledged]]/Table1[[#This Row],[backers_count]],"N/A")</f>
        <v>57.298507462686565</v>
      </c>
      <c r="Q941">
        <f>SEARCH("/",Table1[[#This Row],[category &amp; sub-category]])-1</f>
        <v>5</v>
      </c>
      <c r="R941" t="str">
        <f>LEFT(Table1[[#This Row],[category &amp; sub-category]],Table1[[#This Row],[1st set of text formula]])</f>
        <v>games</v>
      </c>
      <c r="S941" t="str">
        <f>RIGHT(Table1[[#This Row],[category &amp; sub-category]],LEN(Table1[[#This Row],[category &amp; sub-category]])-SEARCH("/",Table1[[#This Row],[category &amp; sub-category]]))</f>
        <v>video games</v>
      </c>
      <c r="T941" s="10">
        <f>(((Table1[[#This Row],[launched_at]]/60)/60)/24)+DATE(1970,1,1)</f>
        <v>40670.208333333336</v>
      </c>
      <c r="U941" s="10">
        <f>(((Table1[[#This Row],[deadline]]/60)/60)/24)+DATE(1970,1,1)</f>
        <v>40687.208333333336</v>
      </c>
    </row>
    <row r="942" spans="1:2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Table1[[#This Row],[pledged]]/Table1[[#This Row],[goal]]</f>
        <v>0.62232323232323228</v>
      </c>
      <c r="P942" s="6">
        <f>IFERROR(Table1[[#This Row],[pledged]]/Table1[[#This Row],[backers_count]],"N/A")</f>
        <v>93.348484848484844</v>
      </c>
      <c r="Q942">
        <f>SEARCH("/",Table1[[#This Row],[category &amp; sub-category]])-1</f>
        <v>10</v>
      </c>
      <c r="R942" t="str">
        <f>LEFT(Table1[[#This Row],[category &amp; sub-category]],Table1[[#This Row],[1st set of text formula]])</f>
        <v>technology</v>
      </c>
      <c r="S942" t="str">
        <f>RIGHT(Table1[[#This Row],[category &amp; sub-category]],LEN(Table1[[#This Row],[category &amp; sub-category]])-SEARCH("/",Table1[[#This Row],[category &amp; sub-category]]))</f>
        <v>web</v>
      </c>
      <c r="T942" s="10">
        <f>(((Table1[[#This Row],[launched_at]]/60)/60)/24)+DATE(1970,1,1)</f>
        <v>41244.25</v>
      </c>
      <c r="U942" s="10">
        <f>(((Table1[[#This Row],[deadline]]/60)/60)/24)+DATE(1970,1,1)</f>
        <v>41266.25</v>
      </c>
    </row>
    <row r="943" spans="1:2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Table1[[#This Row],[pledged]]/Table1[[#This Row],[goal]]</f>
        <v>0.1305813953488372</v>
      </c>
      <c r="P943" s="6">
        <f>IFERROR(Table1[[#This Row],[pledged]]/Table1[[#This Row],[backers_count]],"N/A")</f>
        <v>71.987179487179489</v>
      </c>
      <c r="Q943">
        <f>SEARCH("/",Table1[[#This Row],[category &amp; sub-category]])-1</f>
        <v>7</v>
      </c>
      <c r="R943" t="str">
        <f>LEFT(Table1[[#This Row],[category &amp; sub-category]],Table1[[#This Row],[1st set of text formula]])</f>
        <v>theater</v>
      </c>
      <c r="S943" t="str">
        <f>RIGHT(Table1[[#This Row],[category &amp; sub-category]],LEN(Table1[[#This Row],[category &amp; sub-category]])-SEARCH("/",Table1[[#This Row],[category &amp; sub-category]]))</f>
        <v>plays</v>
      </c>
      <c r="T943" s="10">
        <f>(((Table1[[#This Row],[launched_at]]/60)/60)/24)+DATE(1970,1,1)</f>
        <v>40552.25</v>
      </c>
      <c r="U943" s="10">
        <f>(((Table1[[#This Row],[deadline]]/60)/60)/24)+DATE(1970,1,1)</f>
        <v>40587.25</v>
      </c>
    </row>
    <row r="944" spans="1:2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Table1[[#This Row],[pledged]]/Table1[[#This Row],[goal]]</f>
        <v>0.64635416666666667</v>
      </c>
      <c r="P944" s="6">
        <f>IFERROR(Table1[[#This Row],[pledged]]/Table1[[#This Row],[backers_count]],"N/A")</f>
        <v>92.611940298507463</v>
      </c>
      <c r="Q944">
        <f>SEARCH("/",Table1[[#This Row],[category &amp; sub-category]])-1</f>
        <v>7</v>
      </c>
      <c r="R944" t="str">
        <f>LEFT(Table1[[#This Row],[category &amp; sub-category]],Table1[[#This Row],[1st set of text formula]])</f>
        <v>theater</v>
      </c>
      <c r="S944" t="str">
        <f>RIGHT(Table1[[#This Row],[category &amp; sub-category]],LEN(Table1[[#This Row],[category &amp; sub-category]])-SEARCH("/",Table1[[#This Row],[category &amp; sub-category]]))</f>
        <v>plays</v>
      </c>
      <c r="T944" s="10">
        <f>(((Table1[[#This Row],[launched_at]]/60)/60)/24)+DATE(1970,1,1)</f>
        <v>40568.25</v>
      </c>
      <c r="U944" s="10">
        <f>(((Table1[[#This Row],[deadline]]/60)/60)/24)+DATE(1970,1,1)</f>
        <v>40571.25</v>
      </c>
    </row>
    <row r="945" spans="1:2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Table1[[#This Row],[pledged]]/Table1[[#This Row],[goal]]</f>
        <v>1.5958666666666668</v>
      </c>
      <c r="P945" s="6">
        <f>IFERROR(Table1[[#This Row],[pledged]]/Table1[[#This Row],[backers_count]],"N/A")</f>
        <v>104.99122807017544</v>
      </c>
      <c r="Q945">
        <f>SEARCH("/",Table1[[#This Row],[category &amp; sub-category]])-1</f>
        <v>4</v>
      </c>
      <c r="R945" t="str">
        <f>LEFT(Table1[[#This Row],[category &amp; sub-category]],Table1[[#This Row],[1st set of text formula]])</f>
        <v>food</v>
      </c>
      <c r="S945" t="str">
        <f>RIGHT(Table1[[#This Row],[category &amp; sub-category]],LEN(Table1[[#This Row],[category &amp; sub-category]])-SEARCH("/",Table1[[#This Row],[category &amp; sub-category]]))</f>
        <v>food trucks</v>
      </c>
      <c r="T945" s="10">
        <f>(((Table1[[#This Row],[launched_at]]/60)/60)/24)+DATE(1970,1,1)</f>
        <v>41906.208333333336</v>
      </c>
      <c r="U945" s="10">
        <f>(((Table1[[#This Row],[deadline]]/60)/60)/24)+DATE(1970,1,1)</f>
        <v>41941.208333333336</v>
      </c>
    </row>
    <row r="946" spans="1:2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Table1[[#This Row],[pledged]]/Table1[[#This Row],[goal]]</f>
        <v>0.81420000000000003</v>
      </c>
      <c r="P946" s="6">
        <f>IFERROR(Table1[[#This Row],[pledged]]/Table1[[#This Row],[backers_count]],"N/A")</f>
        <v>30.958174904942965</v>
      </c>
      <c r="Q946">
        <f>SEARCH("/",Table1[[#This Row],[category &amp; sub-category]])-1</f>
        <v>11</v>
      </c>
      <c r="R946" t="str">
        <f>LEFT(Table1[[#This Row],[category &amp; sub-category]],Table1[[#This Row],[1st set of text formula]])</f>
        <v>photography</v>
      </c>
      <c r="S946" t="str">
        <f>RIGHT(Table1[[#This Row],[category &amp; sub-category]],LEN(Table1[[#This Row],[category &amp; sub-category]])-SEARCH("/",Table1[[#This Row],[category &amp; sub-category]]))</f>
        <v>photography books</v>
      </c>
      <c r="T946" s="10">
        <f>(((Table1[[#This Row],[launched_at]]/60)/60)/24)+DATE(1970,1,1)</f>
        <v>42776.25</v>
      </c>
      <c r="U946" s="10">
        <f>(((Table1[[#This Row],[deadline]]/60)/60)/24)+DATE(1970,1,1)</f>
        <v>42795.25</v>
      </c>
    </row>
    <row r="947" spans="1:2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Table1[[#This Row],[pledged]]/Table1[[#This Row],[goal]]</f>
        <v>0.32444767441860467</v>
      </c>
      <c r="P947" s="6">
        <f>IFERROR(Table1[[#This Row],[pledged]]/Table1[[#This Row],[backers_count]],"N/A")</f>
        <v>33.001182732111175</v>
      </c>
      <c r="Q947">
        <f>SEARCH("/",Table1[[#This Row],[category &amp; sub-category]])-1</f>
        <v>11</v>
      </c>
      <c r="R947" t="str">
        <f>LEFT(Table1[[#This Row],[category &amp; sub-category]],Table1[[#This Row],[1st set of text formula]])</f>
        <v>photography</v>
      </c>
      <c r="S947" t="str">
        <f>RIGHT(Table1[[#This Row],[category &amp; sub-category]],LEN(Table1[[#This Row],[category &amp; sub-category]])-SEARCH("/",Table1[[#This Row],[category &amp; sub-category]]))</f>
        <v>photography books</v>
      </c>
      <c r="T947" s="10">
        <f>(((Table1[[#This Row],[launched_at]]/60)/60)/24)+DATE(1970,1,1)</f>
        <v>41004.208333333336</v>
      </c>
      <c r="U947" s="10">
        <f>(((Table1[[#This Row],[deadline]]/60)/60)/24)+DATE(1970,1,1)</f>
        <v>41019.208333333336</v>
      </c>
    </row>
    <row r="948" spans="1:21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Table1[[#This Row],[pledged]]/Table1[[#This Row],[goal]]</f>
        <v>9.9141184124918666E-2</v>
      </c>
      <c r="P948" s="6">
        <f>IFERROR(Table1[[#This Row],[pledged]]/Table1[[#This Row],[backers_count]],"N/A")</f>
        <v>84.187845303867405</v>
      </c>
      <c r="Q948">
        <f>SEARCH("/",Table1[[#This Row],[category &amp; sub-category]])-1</f>
        <v>7</v>
      </c>
      <c r="R948" t="str">
        <f>LEFT(Table1[[#This Row],[category &amp; sub-category]],Table1[[#This Row],[1st set of text formula]])</f>
        <v>theater</v>
      </c>
      <c r="S948" t="str">
        <f>RIGHT(Table1[[#This Row],[category &amp; sub-category]],LEN(Table1[[#This Row],[category &amp; sub-category]])-SEARCH("/",Table1[[#This Row],[category &amp; sub-category]]))</f>
        <v>plays</v>
      </c>
      <c r="T948" s="10">
        <f>(((Table1[[#This Row],[launched_at]]/60)/60)/24)+DATE(1970,1,1)</f>
        <v>40710.208333333336</v>
      </c>
      <c r="U948" s="10">
        <f>(((Table1[[#This Row],[deadline]]/60)/60)/24)+DATE(1970,1,1)</f>
        <v>40712.208333333336</v>
      </c>
    </row>
    <row r="949" spans="1:2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Table1[[#This Row],[pledged]]/Table1[[#This Row],[goal]]</f>
        <v>0.26694444444444443</v>
      </c>
      <c r="P949" s="6">
        <f>IFERROR(Table1[[#This Row],[pledged]]/Table1[[#This Row],[backers_count]],"N/A")</f>
        <v>73.92307692307692</v>
      </c>
      <c r="Q949">
        <f>SEARCH("/",Table1[[#This Row],[category &amp; sub-category]])-1</f>
        <v>7</v>
      </c>
      <c r="R949" t="str">
        <f>LEFT(Table1[[#This Row],[category &amp; sub-category]],Table1[[#This Row],[1st set of text formula]])</f>
        <v>theater</v>
      </c>
      <c r="S949" t="str">
        <f>RIGHT(Table1[[#This Row],[category &amp; sub-category]],LEN(Table1[[#This Row],[category &amp; sub-category]])-SEARCH("/",Table1[[#This Row],[category &amp; sub-category]]))</f>
        <v>plays</v>
      </c>
      <c r="T949" s="10">
        <f>(((Table1[[#This Row],[launched_at]]/60)/60)/24)+DATE(1970,1,1)</f>
        <v>41908.208333333336</v>
      </c>
      <c r="U949" s="10">
        <f>(((Table1[[#This Row],[deadline]]/60)/60)/24)+DATE(1970,1,1)</f>
        <v>41915.208333333336</v>
      </c>
    </row>
    <row r="950" spans="1:2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Table1[[#This Row],[pledged]]/Table1[[#This Row],[goal]]</f>
        <v>0.62957446808510642</v>
      </c>
      <c r="P950" s="6">
        <f>IFERROR(Table1[[#This Row],[pledged]]/Table1[[#This Row],[backers_count]],"N/A")</f>
        <v>36.987499999999997</v>
      </c>
      <c r="Q950">
        <f>SEARCH("/",Table1[[#This Row],[category &amp; sub-category]])-1</f>
        <v>12</v>
      </c>
      <c r="R950" t="str">
        <f>LEFT(Table1[[#This Row],[category &amp; sub-category]],Table1[[#This Row],[1st set of text formula]])</f>
        <v>film &amp; video</v>
      </c>
      <c r="S950" t="str">
        <f>RIGHT(Table1[[#This Row],[category &amp; sub-category]],LEN(Table1[[#This Row],[category &amp; sub-category]])-SEARCH("/",Table1[[#This Row],[category &amp; sub-category]]))</f>
        <v>documentary</v>
      </c>
      <c r="T950" s="10">
        <f>(((Table1[[#This Row],[launched_at]]/60)/60)/24)+DATE(1970,1,1)</f>
        <v>41985.25</v>
      </c>
      <c r="U950" s="10">
        <f>(((Table1[[#This Row],[deadline]]/60)/60)/24)+DATE(1970,1,1)</f>
        <v>41995.25</v>
      </c>
    </row>
    <row r="951" spans="1:21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Table1[[#This Row],[pledged]]/Table1[[#This Row],[goal]]</f>
        <v>1.6135593220338984</v>
      </c>
      <c r="P951" s="6">
        <f>IFERROR(Table1[[#This Row],[pledged]]/Table1[[#This Row],[backers_count]],"N/A")</f>
        <v>46.896551724137929</v>
      </c>
      <c r="Q951">
        <f>SEARCH("/",Table1[[#This Row],[category &amp; sub-category]])-1</f>
        <v>10</v>
      </c>
      <c r="R951" t="str">
        <f>LEFT(Table1[[#This Row],[category &amp; sub-category]],Table1[[#This Row],[1st set of text formula]])</f>
        <v>technology</v>
      </c>
      <c r="S951" t="str">
        <f>RIGHT(Table1[[#This Row],[category &amp; sub-category]],LEN(Table1[[#This Row],[category &amp; sub-category]])-SEARCH("/",Table1[[#This Row],[category &amp; sub-category]]))</f>
        <v>web</v>
      </c>
      <c r="T951" s="10">
        <f>(((Table1[[#This Row],[launched_at]]/60)/60)/24)+DATE(1970,1,1)</f>
        <v>42112.208333333328</v>
      </c>
      <c r="U951" s="10">
        <f>(((Table1[[#This Row],[deadline]]/60)/60)/24)+DATE(1970,1,1)</f>
        <v>42131.208333333328</v>
      </c>
    </row>
    <row r="952" spans="1:2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Table1[[#This Row],[pledged]]/Table1[[#This Row],[goal]]</f>
        <v>0.05</v>
      </c>
      <c r="P952" s="6">
        <f>IFERROR(Table1[[#This Row],[pledged]]/Table1[[#This Row],[backers_count]],"N/A")</f>
        <v>5</v>
      </c>
      <c r="Q952">
        <f>SEARCH("/",Table1[[#This Row],[category &amp; sub-category]])-1</f>
        <v>7</v>
      </c>
      <c r="R952" t="str">
        <f>LEFT(Table1[[#This Row],[category &amp; sub-category]],Table1[[#This Row],[1st set of text formula]])</f>
        <v>theater</v>
      </c>
      <c r="S952" t="str">
        <f>RIGHT(Table1[[#This Row],[category &amp; sub-category]],LEN(Table1[[#This Row],[category &amp; sub-category]])-SEARCH("/",Table1[[#This Row],[category &amp; sub-category]]))</f>
        <v>plays</v>
      </c>
      <c r="T952" s="10">
        <f>(((Table1[[#This Row],[launched_at]]/60)/60)/24)+DATE(1970,1,1)</f>
        <v>43571.208333333328</v>
      </c>
      <c r="U952" s="10">
        <f>(((Table1[[#This Row],[deadline]]/60)/60)/24)+DATE(1970,1,1)</f>
        <v>43576.208333333328</v>
      </c>
    </row>
    <row r="953" spans="1:2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Table1[[#This Row],[pledged]]/Table1[[#This Row],[goal]]</f>
        <v>10.969379310344827</v>
      </c>
      <c r="P953" s="6">
        <f>IFERROR(Table1[[#This Row],[pledged]]/Table1[[#This Row],[backers_count]],"N/A")</f>
        <v>102.02437459910199</v>
      </c>
      <c r="Q953">
        <f>SEARCH("/",Table1[[#This Row],[category &amp; sub-category]])-1</f>
        <v>5</v>
      </c>
      <c r="R953" t="str">
        <f>LEFT(Table1[[#This Row],[category &amp; sub-category]],Table1[[#This Row],[1st set of text formula]])</f>
        <v>music</v>
      </c>
      <c r="S953" t="str">
        <f>RIGHT(Table1[[#This Row],[category &amp; sub-category]],LEN(Table1[[#This Row],[category &amp; sub-category]])-SEARCH("/",Table1[[#This Row],[category &amp; sub-category]]))</f>
        <v>rock</v>
      </c>
      <c r="T953" s="10">
        <f>(((Table1[[#This Row],[launched_at]]/60)/60)/24)+DATE(1970,1,1)</f>
        <v>42730.25</v>
      </c>
      <c r="U953" s="10">
        <f>(((Table1[[#This Row],[deadline]]/60)/60)/24)+DATE(1970,1,1)</f>
        <v>42731.25</v>
      </c>
    </row>
    <row r="954" spans="1:2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Table1[[#This Row],[pledged]]/Table1[[#This Row],[goal]]</f>
        <v>0.70094158075601376</v>
      </c>
      <c r="P954" s="6">
        <f>IFERROR(Table1[[#This Row],[pledged]]/Table1[[#This Row],[backers_count]],"N/A")</f>
        <v>45.007502206531335</v>
      </c>
      <c r="Q954">
        <f>SEARCH("/",Table1[[#This Row],[category &amp; sub-category]])-1</f>
        <v>12</v>
      </c>
      <c r="R954" t="str">
        <f>LEFT(Table1[[#This Row],[category &amp; sub-category]],Table1[[#This Row],[1st set of text formula]])</f>
        <v>film &amp; video</v>
      </c>
      <c r="S954" t="str">
        <f>RIGHT(Table1[[#This Row],[category &amp; sub-category]],LEN(Table1[[#This Row],[category &amp; sub-category]])-SEARCH("/",Table1[[#This Row],[category &amp; sub-category]]))</f>
        <v>documentary</v>
      </c>
      <c r="T954" s="10">
        <f>(((Table1[[#This Row],[launched_at]]/60)/60)/24)+DATE(1970,1,1)</f>
        <v>42591.208333333328</v>
      </c>
      <c r="U954" s="10">
        <f>(((Table1[[#This Row],[deadline]]/60)/60)/24)+DATE(1970,1,1)</f>
        <v>42605.208333333328</v>
      </c>
    </row>
    <row r="955" spans="1:21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Table1[[#This Row],[pledged]]/Table1[[#This Row],[goal]]</f>
        <v>0.6</v>
      </c>
      <c r="P955" s="6">
        <f>IFERROR(Table1[[#This Row],[pledged]]/Table1[[#This Row],[backers_count]],"N/A")</f>
        <v>94.285714285714292</v>
      </c>
      <c r="Q955">
        <f>SEARCH("/",Table1[[#This Row],[category &amp; sub-category]])-1</f>
        <v>12</v>
      </c>
      <c r="R955" t="str">
        <f>LEFT(Table1[[#This Row],[category &amp; sub-category]],Table1[[#This Row],[1st set of text formula]])</f>
        <v>film &amp; video</v>
      </c>
      <c r="S955" t="str">
        <f>RIGHT(Table1[[#This Row],[category &amp; sub-category]],LEN(Table1[[#This Row],[category &amp; sub-category]])-SEARCH("/",Table1[[#This Row],[category &amp; sub-category]]))</f>
        <v>science fiction</v>
      </c>
      <c r="T955" s="10">
        <f>(((Table1[[#This Row],[launched_at]]/60)/60)/24)+DATE(1970,1,1)</f>
        <v>42358.25</v>
      </c>
      <c r="U955" s="10">
        <f>(((Table1[[#This Row],[deadline]]/60)/60)/24)+DATE(1970,1,1)</f>
        <v>42394.25</v>
      </c>
    </row>
    <row r="956" spans="1:2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Table1[[#This Row],[pledged]]/Table1[[#This Row],[goal]]</f>
        <v>3.6709859154929578</v>
      </c>
      <c r="P956" s="6">
        <f>IFERROR(Table1[[#This Row],[pledged]]/Table1[[#This Row],[backers_count]],"N/A")</f>
        <v>101.02325581395348</v>
      </c>
      <c r="Q956">
        <f>SEARCH("/",Table1[[#This Row],[category &amp; sub-category]])-1</f>
        <v>10</v>
      </c>
      <c r="R956" t="str">
        <f>LEFT(Table1[[#This Row],[category &amp; sub-category]],Table1[[#This Row],[1st set of text formula]])</f>
        <v>technology</v>
      </c>
      <c r="S956" t="str">
        <f>RIGHT(Table1[[#This Row],[category &amp; sub-category]],LEN(Table1[[#This Row],[category &amp; sub-category]])-SEARCH("/",Table1[[#This Row],[category &amp; sub-category]]))</f>
        <v>web</v>
      </c>
      <c r="T956" s="10">
        <f>(((Table1[[#This Row],[launched_at]]/60)/60)/24)+DATE(1970,1,1)</f>
        <v>41174.208333333336</v>
      </c>
      <c r="U956" s="10">
        <f>(((Table1[[#This Row],[deadline]]/60)/60)/24)+DATE(1970,1,1)</f>
        <v>41198.208333333336</v>
      </c>
    </row>
    <row r="957" spans="1:21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Table1[[#This Row],[pledged]]/Table1[[#This Row],[goal]]</f>
        <v>11.09</v>
      </c>
      <c r="P957" s="6">
        <f>IFERROR(Table1[[#This Row],[pledged]]/Table1[[#This Row],[backers_count]],"N/A")</f>
        <v>97.037499999999994</v>
      </c>
      <c r="Q957">
        <f>SEARCH("/",Table1[[#This Row],[category &amp; sub-category]])-1</f>
        <v>7</v>
      </c>
      <c r="R957" t="str">
        <f>LEFT(Table1[[#This Row],[category &amp; sub-category]],Table1[[#This Row],[1st set of text formula]])</f>
        <v>theater</v>
      </c>
      <c r="S957" t="str">
        <f>RIGHT(Table1[[#This Row],[category &amp; sub-category]],LEN(Table1[[#This Row],[category &amp; sub-category]])-SEARCH("/",Table1[[#This Row],[category &amp; sub-category]]))</f>
        <v>plays</v>
      </c>
      <c r="T957" s="10">
        <f>(((Table1[[#This Row],[launched_at]]/60)/60)/24)+DATE(1970,1,1)</f>
        <v>41238.25</v>
      </c>
      <c r="U957" s="10">
        <f>(((Table1[[#This Row],[deadline]]/60)/60)/24)+DATE(1970,1,1)</f>
        <v>41240.25</v>
      </c>
    </row>
    <row r="958" spans="1:2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Table1[[#This Row],[pledged]]/Table1[[#This Row],[goal]]</f>
        <v>0.19028784648187633</v>
      </c>
      <c r="P958" s="6">
        <f>IFERROR(Table1[[#This Row],[pledged]]/Table1[[#This Row],[backers_count]],"N/A")</f>
        <v>43.00963855421687</v>
      </c>
      <c r="Q958">
        <f>SEARCH("/",Table1[[#This Row],[category &amp; sub-category]])-1</f>
        <v>12</v>
      </c>
      <c r="R958" t="str">
        <f>LEFT(Table1[[#This Row],[category &amp; sub-category]],Table1[[#This Row],[1st set of text formula]])</f>
        <v>film &amp; video</v>
      </c>
      <c r="S958" t="str">
        <f>RIGHT(Table1[[#This Row],[category &amp; sub-category]],LEN(Table1[[#This Row],[category &amp; sub-category]])-SEARCH("/",Table1[[#This Row],[category &amp; sub-category]]))</f>
        <v>science fiction</v>
      </c>
      <c r="T958" s="10">
        <f>(((Table1[[#This Row],[launched_at]]/60)/60)/24)+DATE(1970,1,1)</f>
        <v>42360.25</v>
      </c>
      <c r="U958" s="10">
        <f>(((Table1[[#This Row],[deadline]]/60)/60)/24)+DATE(1970,1,1)</f>
        <v>42364.25</v>
      </c>
    </row>
    <row r="959" spans="1:2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Table1[[#This Row],[pledged]]/Table1[[#This Row],[goal]]</f>
        <v>1.2687755102040816</v>
      </c>
      <c r="P959" s="6">
        <f>IFERROR(Table1[[#This Row],[pledged]]/Table1[[#This Row],[backers_count]],"N/A")</f>
        <v>94.916030534351151</v>
      </c>
      <c r="Q959">
        <f>SEARCH("/",Table1[[#This Row],[category &amp; sub-category]])-1</f>
        <v>7</v>
      </c>
      <c r="R959" t="str">
        <f>LEFT(Table1[[#This Row],[category &amp; sub-category]],Table1[[#This Row],[1st set of text formula]])</f>
        <v>theater</v>
      </c>
      <c r="S959" t="str">
        <f>RIGHT(Table1[[#This Row],[category &amp; sub-category]],LEN(Table1[[#This Row],[category &amp; sub-category]])-SEARCH("/",Table1[[#This Row],[category &amp; sub-category]]))</f>
        <v>plays</v>
      </c>
      <c r="T959" s="10">
        <f>(((Table1[[#This Row],[launched_at]]/60)/60)/24)+DATE(1970,1,1)</f>
        <v>40955.25</v>
      </c>
      <c r="U959" s="10">
        <f>(((Table1[[#This Row],[deadline]]/60)/60)/24)+DATE(1970,1,1)</f>
        <v>40958.25</v>
      </c>
    </row>
    <row r="960" spans="1:21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Table1[[#This Row],[pledged]]/Table1[[#This Row],[goal]]</f>
        <v>7.3463636363636367</v>
      </c>
      <c r="P960" s="6">
        <f>IFERROR(Table1[[#This Row],[pledged]]/Table1[[#This Row],[backers_count]],"N/A")</f>
        <v>72.151785714285708</v>
      </c>
      <c r="Q960">
        <f>SEARCH("/",Table1[[#This Row],[category &amp; sub-category]])-1</f>
        <v>12</v>
      </c>
      <c r="R960" t="str">
        <f>LEFT(Table1[[#This Row],[category &amp; sub-category]],Table1[[#This Row],[1st set of text formula]])</f>
        <v>film &amp; video</v>
      </c>
      <c r="S960" t="str">
        <f>RIGHT(Table1[[#This Row],[category &amp; sub-category]],LEN(Table1[[#This Row],[category &amp; sub-category]])-SEARCH("/",Table1[[#This Row],[category &amp; sub-category]]))</f>
        <v>animation</v>
      </c>
      <c r="T960" s="10">
        <f>(((Table1[[#This Row],[launched_at]]/60)/60)/24)+DATE(1970,1,1)</f>
        <v>40350.208333333336</v>
      </c>
      <c r="U960" s="10">
        <f>(((Table1[[#This Row],[deadline]]/60)/60)/24)+DATE(1970,1,1)</f>
        <v>40372.208333333336</v>
      </c>
    </row>
    <row r="961" spans="1:2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Table1[[#This Row],[pledged]]/Table1[[#This Row],[goal]]</f>
        <v>4.5731034482758622E-2</v>
      </c>
      <c r="P961" s="6">
        <f>IFERROR(Table1[[#This Row],[pledged]]/Table1[[#This Row],[backers_count]],"N/A")</f>
        <v>51.007692307692309</v>
      </c>
      <c r="Q961">
        <f>SEARCH("/",Table1[[#This Row],[category &amp; sub-category]])-1</f>
        <v>10</v>
      </c>
      <c r="R961" t="str">
        <f>LEFT(Table1[[#This Row],[category &amp; sub-category]],Table1[[#This Row],[1st set of text formula]])</f>
        <v>publishing</v>
      </c>
      <c r="S961" t="str">
        <f>RIGHT(Table1[[#This Row],[category &amp; sub-category]],LEN(Table1[[#This Row],[category &amp; sub-category]])-SEARCH("/",Table1[[#This Row],[category &amp; sub-category]]))</f>
        <v>translations</v>
      </c>
      <c r="T961" s="10">
        <f>(((Table1[[#This Row],[launched_at]]/60)/60)/24)+DATE(1970,1,1)</f>
        <v>40357.208333333336</v>
      </c>
      <c r="U961" s="10">
        <f>(((Table1[[#This Row],[deadline]]/60)/60)/24)+DATE(1970,1,1)</f>
        <v>40385.208333333336</v>
      </c>
    </row>
    <row r="962" spans="1:2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Table1[[#This Row],[pledged]]/Table1[[#This Row],[goal]]</f>
        <v>0.85054545454545449</v>
      </c>
      <c r="P962" s="6">
        <f>IFERROR(Table1[[#This Row],[pledged]]/Table1[[#This Row],[backers_count]],"N/A")</f>
        <v>85.054545454545448</v>
      </c>
      <c r="Q962">
        <f>SEARCH("/",Table1[[#This Row],[category &amp; sub-category]])-1</f>
        <v>10</v>
      </c>
      <c r="R962" t="str">
        <f>LEFT(Table1[[#This Row],[category &amp; sub-category]],Table1[[#This Row],[1st set of text formula]])</f>
        <v>technology</v>
      </c>
      <c r="S962" t="str">
        <f>RIGHT(Table1[[#This Row],[category &amp; sub-category]],LEN(Table1[[#This Row],[category &amp; sub-category]])-SEARCH("/",Table1[[#This Row],[category &amp; sub-category]]))</f>
        <v>web</v>
      </c>
      <c r="T962" s="10">
        <f>(((Table1[[#This Row],[launched_at]]/60)/60)/24)+DATE(1970,1,1)</f>
        <v>42408.25</v>
      </c>
      <c r="U962" s="10">
        <f>(((Table1[[#This Row],[deadline]]/60)/60)/24)+DATE(1970,1,1)</f>
        <v>42445.208333333328</v>
      </c>
    </row>
    <row r="963" spans="1:2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Table1[[#This Row],[pledged]]/Table1[[#This Row],[goal]]</f>
        <v>1.1929824561403508</v>
      </c>
      <c r="P963" s="6">
        <f>IFERROR(Table1[[#This Row],[pledged]]/Table1[[#This Row],[backers_count]],"N/A")</f>
        <v>43.87096774193548</v>
      </c>
      <c r="Q963">
        <f>SEARCH("/",Table1[[#This Row],[category &amp; sub-category]])-1</f>
        <v>10</v>
      </c>
      <c r="R963" t="str">
        <f>LEFT(Table1[[#This Row],[category &amp; sub-category]],Table1[[#This Row],[1st set of text formula]])</f>
        <v>publishing</v>
      </c>
      <c r="S963" t="str">
        <f>RIGHT(Table1[[#This Row],[category &amp; sub-category]],LEN(Table1[[#This Row],[category &amp; sub-category]])-SEARCH("/",Table1[[#This Row],[category &amp; sub-category]]))</f>
        <v>translations</v>
      </c>
      <c r="T963" s="10">
        <f>(((Table1[[#This Row],[launched_at]]/60)/60)/24)+DATE(1970,1,1)</f>
        <v>40591.25</v>
      </c>
      <c r="U963" s="10">
        <f>(((Table1[[#This Row],[deadline]]/60)/60)/24)+DATE(1970,1,1)</f>
        <v>40595.25</v>
      </c>
    </row>
    <row r="964" spans="1:2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Table1[[#This Row],[pledged]]/Table1[[#This Row],[goal]]</f>
        <v>2.9602777777777778</v>
      </c>
      <c r="P964" s="6">
        <f>IFERROR(Table1[[#This Row],[pledged]]/Table1[[#This Row],[backers_count]],"N/A")</f>
        <v>40.063909774436091</v>
      </c>
      <c r="Q964">
        <f>SEARCH("/",Table1[[#This Row],[category &amp; sub-category]])-1</f>
        <v>4</v>
      </c>
      <c r="R964" t="str">
        <f>LEFT(Table1[[#This Row],[category &amp; sub-category]],Table1[[#This Row],[1st set of text formula]])</f>
        <v>food</v>
      </c>
      <c r="S964" t="str">
        <f>RIGHT(Table1[[#This Row],[category &amp; sub-category]],LEN(Table1[[#This Row],[category &amp; sub-category]])-SEARCH("/",Table1[[#This Row],[category &amp; sub-category]]))</f>
        <v>food trucks</v>
      </c>
      <c r="T964" s="10">
        <f>(((Table1[[#This Row],[launched_at]]/60)/60)/24)+DATE(1970,1,1)</f>
        <v>41592.25</v>
      </c>
      <c r="U964" s="10">
        <f>(((Table1[[#This Row],[deadline]]/60)/60)/24)+DATE(1970,1,1)</f>
        <v>41613.25</v>
      </c>
    </row>
    <row r="965" spans="1:2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Table1[[#This Row],[pledged]]/Table1[[#This Row],[goal]]</f>
        <v>0.84694915254237291</v>
      </c>
      <c r="P965" s="6">
        <f>IFERROR(Table1[[#This Row],[pledged]]/Table1[[#This Row],[backers_count]],"N/A")</f>
        <v>43.833333333333336</v>
      </c>
      <c r="Q965">
        <f>SEARCH("/",Table1[[#This Row],[category &amp; sub-category]])-1</f>
        <v>11</v>
      </c>
      <c r="R965" t="str">
        <f>LEFT(Table1[[#This Row],[category &amp; sub-category]],Table1[[#This Row],[1st set of text formula]])</f>
        <v>photography</v>
      </c>
      <c r="S965" t="str">
        <f>RIGHT(Table1[[#This Row],[category &amp; sub-category]],LEN(Table1[[#This Row],[category &amp; sub-category]])-SEARCH("/",Table1[[#This Row],[category &amp; sub-category]]))</f>
        <v>photography books</v>
      </c>
      <c r="T965" s="10">
        <f>(((Table1[[#This Row],[launched_at]]/60)/60)/24)+DATE(1970,1,1)</f>
        <v>40607.25</v>
      </c>
      <c r="U965" s="10">
        <f>(((Table1[[#This Row],[deadline]]/60)/60)/24)+DATE(1970,1,1)</f>
        <v>40613.25</v>
      </c>
    </row>
    <row r="966" spans="1:2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Table1[[#This Row],[pledged]]/Table1[[#This Row],[goal]]</f>
        <v>3.5578378378378379</v>
      </c>
      <c r="P966" s="6">
        <f>IFERROR(Table1[[#This Row],[pledged]]/Table1[[#This Row],[backers_count]],"N/A")</f>
        <v>84.92903225806451</v>
      </c>
      <c r="Q966">
        <f>SEARCH("/",Table1[[#This Row],[category &amp; sub-category]])-1</f>
        <v>7</v>
      </c>
      <c r="R966" t="str">
        <f>LEFT(Table1[[#This Row],[category &amp; sub-category]],Table1[[#This Row],[1st set of text formula]])</f>
        <v>theater</v>
      </c>
      <c r="S966" t="str">
        <f>RIGHT(Table1[[#This Row],[category &amp; sub-category]],LEN(Table1[[#This Row],[category &amp; sub-category]])-SEARCH("/",Table1[[#This Row],[category &amp; sub-category]]))</f>
        <v>plays</v>
      </c>
      <c r="T966" s="10">
        <f>(((Table1[[#This Row],[launched_at]]/60)/60)/24)+DATE(1970,1,1)</f>
        <v>42135.208333333328</v>
      </c>
      <c r="U966" s="10">
        <f>(((Table1[[#This Row],[deadline]]/60)/60)/24)+DATE(1970,1,1)</f>
        <v>42140.208333333328</v>
      </c>
    </row>
    <row r="967" spans="1:2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Table1[[#This Row],[pledged]]/Table1[[#This Row],[goal]]</f>
        <v>3.8640909090909092</v>
      </c>
      <c r="P967" s="6">
        <f>IFERROR(Table1[[#This Row],[pledged]]/Table1[[#This Row],[backers_count]],"N/A")</f>
        <v>41.067632850241544</v>
      </c>
      <c r="Q967">
        <f>SEARCH("/",Table1[[#This Row],[category &amp; sub-category]])-1</f>
        <v>5</v>
      </c>
      <c r="R967" t="str">
        <f>LEFT(Table1[[#This Row],[category &amp; sub-category]],Table1[[#This Row],[1st set of text formula]])</f>
        <v>music</v>
      </c>
      <c r="S967" t="str">
        <f>RIGHT(Table1[[#This Row],[category &amp; sub-category]],LEN(Table1[[#This Row],[category &amp; sub-category]])-SEARCH("/",Table1[[#This Row],[category &amp; sub-category]]))</f>
        <v>rock</v>
      </c>
      <c r="T967" s="10">
        <f>(((Table1[[#This Row],[launched_at]]/60)/60)/24)+DATE(1970,1,1)</f>
        <v>40203.25</v>
      </c>
      <c r="U967" s="10">
        <f>(((Table1[[#This Row],[deadline]]/60)/60)/24)+DATE(1970,1,1)</f>
        <v>40243.25</v>
      </c>
    </row>
    <row r="968" spans="1:2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Table1[[#This Row],[pledged]]/Table1[[#This Row],[goal]]</f>
        <v>7.9223529411764702</v>
      </c>
      <c r="P968" s="6">
        <f>IFERROR(Table1[[#This Row],[pledged]]/Table1[[#This Row],[backers_count]],"N/A")</f>
        <v>54.971428571428568</v>
      </c>
      <c r="Q968">
        <f>SEARCH("/",Table1[[#This Row],[category &amp; sub-category]])-1</f>
        <v>7</v>
      </c>
      <c r="R968" t="str">
        <f>LEFT(Table1[[#This Row],[category &amp; sub-category]],Table1[[#This Row],[1st set of text formula]])</f>
        <v>theater</v>
      </c>
      <c r="S968" t="str">
        <f>RIGHT(Table1[[#This Row],[category &amp; sub-category]],LEN(Table1[[#This Row],[category &amp; sub-category]])-SEARCH("/",Table1[[#This Row],[category &amp; sub-category]]))</f>
        <v>plays</v>
      </c>
      <c r="T968" s="10">
        <f>(((Table1[[#This Row],[launched_at]]/60)/60)/24)+DATE(1970,1,1)</f>
        <v>42901.208333333328</v>
      </c>
      <c r="U968" s="10">
        <f>(((Table1[[#This Row],[deadline]]/60)/60)/24)+DATE(1970,1,1)</f>
        <v>42903.208333333328</v>
      </c>
    </row>
    <row r="969" spans="1:2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Table1[[#This Row],[pledged]]/Table1[[#This Row],[goal]]</f>
        <v>1.3703393665158372</v>
      </c>
      <c r="P969" s="6">
        <f>IFERROR(Table1[[#This Row],[pledged]]/Table1[[#This Row],[backers_count]],"N/A")</f>
        <v>77.010807374443743</v>
      </c>
      <c r="Q969">
        <f>SEARCH("/",Table1[[#This Row],[category &amp; sub-category]])-1</f>
        <v>5</v>
      </c>
      <c r="R969" t="str">
        <f>LEFT(Table1[[#This Row],[category &amp; sub-category]],Table1[[#This Row],[1st set of text formula]])</f>
        <v>music</v>
      </c>
      <c r="S969" t="str">
        <f>RIGHT(Table1[[#This Row],[category &amp; sub-category]],LEN(Table1[[#This Row],[category &amp; sub-category]])-SEARCH("/",Table1[[#This Row],[category &amp; sub-category]]))</f>
        <v>world music</v>
      </c>
      <c r="T969" s="10">
        <f>(((Table1[[#This Row],[launched_at]]/60)/60)/24)+DATE(1970,1,1)</f>
        <v>41005.208333333336</v>
      </c>
      <c r="U969" s="10">
        <f>(((Table1[[#This Row],[deadline]]/60)/60)/24)+DATE(1970,1,1)</f>
        <v>41042.208333333336</v>
      </c>
    </row>
    <row r="970" spans="1:21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Table1[[#This Row],[pledged]]/Table1[[#This Row],[goal]]</f>
        <v>3.3820833333333336</v>
      </c>
      <c r="P970" s="6">
        <f>IFERROR(Table1[[#This Row],[pledged]]/Table1[[#This Row],[backers_count]],"N/A")</f>
        <v>71.201754385964918</v>
      </c>
      <c r="Q970">
        <f>SEARCH("/",Table1[[#This Row],[category &amp; sub-category]])-1</f>
        <v>4</v>
      </c>
      <c r="R970" t="str">
        <f>LEFT(Table1[[#This Row],[category &amp; sub-category]],Table1[[#This Row],[1st set of text formula]])</f>
        <v>food</v>
      </c>
      <c r="S970" t="str">
        <f>RIGHT(Table1[[#This Row],[category &amp; sub-category]],LEN(Table1[[#This Row],[category &amp; sub-category]])-SEARCH("/",Table1[[#This Row],[category &amp; sub-category]]))</f>
        <v>food trucks</v>
      </c>
      <c r="T970" s="10">
        <f>(((Table1[[#This Row],[launched_at]]/60)/60)/24)+DATE(1970,1,1)</f>
        <v>40544.25</v>
      </c>
      <c r="U970" s="10">
        <f>(((Table1[[#This Row],[deadline]]/60)/60)/24)+DATE(1970,1,1)</f>
        <v>40559.25</v>
      </c>
    </row>
    <row r="971" spans="1:2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Table1[[#This Row],[pledged]]/Table1[[#This Row],[goal]]</f>
        <v>1.0822784810126582</v>
      </c>
      <c r="P971" s="6">
        <f>IFERROR(Table1[[#This Row],[pledged]]/Table1[[#This Row],[backers_count]],"N/A")</f>
        <v>91.935483870967744</v>
      </c>
      <c r="Q971">
        <f>SEARCH("/",Table1[[#This Row],[category &amp; sub-category]])-1</f>
        <v>7</v>
      </c>
      <c r="R971" t="str">
        <f>LEFT(Table1[[#This Row],[category &amp; sub-category]],Table1[[#This Row],[1st set of text formula]])</f>
        <v>theater</v>
      </c>
      <c r="S971" t="str">
        <f>RIGHT(Table1[[#This Row],[category &amp; sub-category]],LEN(Table1[[#This Row],[category &amp; sub-category]])-SEARCH("/",Table1[[#This Row],[category &amp; sub-category]]))</f>
        <v>plays</v>
      </c>
      <c r="T971" s="10">
        <f>(((Table1[[#This Row],[launched_at]]/60)/60)/24)+DATE(1970,1,1)</f>
        <v>43821.25</v>
      </c>
      <c r="U971" s="10">
        <f>(((Table1[[#This Row],[deadline]]/60)/60)/24)+DATE(1970,1,1)</f>
        <v>43828.25</v>
      </c>
    </row>
    <row r="972" spans="1:21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Table1[[#This Row],[pledged]]/Table1[[#This Row],[goal]]</f>
        <v>0.60757639620653314</v>
      </c>
      <c r="P972" s="6">
        <f>IFERROR(Table1[[#This Row],[pledged]]/Table1[[#This Row],[backers_count]],"N/A")</f>
        <v>97.069023569023571</v>
      </c>
      <c r="Q972">
        <f>SEARCH("/",Table1[[#This Row],[category &amp; sub-category]])-1</f>
        <v>7</v>
      </c>
      <c r="R972" t="str">
        <f>LEFT(Table1[[#This Row],[category &amp; sub-category]],Table1[[#This Row],[1st set of text formula]])</f>
        <v>theater</v>
      </c>
      <c r="S972" t="str">
        <f>RIGHT(Table1[[#This Row],[category &amp; sub-category]],LEN(Table1[[#This Row],[category &amp; sub-category]])-SEARCH("/",Table1[[#This Row],[category &amp; sub-category]]))</f>
        <v>plays</v>
      </c>
      <c r="T972" s="10">
        <f>(((Table1[[#This Row],[launched_at]]/60)/60)/24)+DATE(1970,1,1)</f>
        <v>40672.208333333336</v>
      </c>
      <c r="U972" s="10">
        <f>(((Table1[[#This Row],[deadline]]/60)/60)/24)+DATE(1970,1,1)</f>
        <v>40673.208333333336</v>
      </c>
    </row>
    <row r="973" spans="1:2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Table1[[#This Row],[pledged]]/Table1[[#This Row],[goal]]</f>
        <v>0.27725490196078434</v>
      </c>
      <c r="P973" s="6">
        <f>IFERROR(Table1[[#This Row],[pledged]]/Table1[[#This Row],[backers_count]],"N/A")</f>
        <v>58.916666666666664</v>
      </c>
      <c r="Q973">
        <f>SEARCH("/",Table1[[#This Row],[category &amp; sub-category]])-1</f>
        <v>12</v>
      </c>
      <c r="R973" t="str">
        <f>LEFT(Table1[[#This Row],[category &amp; sub-category]],Table1[[#This Row],[1st set of text formula]])</f>
        <v>film &amp; video</v>
      </c>
      <c r="S973" t="str">
        <f>RIGHT(Table1[[#This Row],[category &amp; sub-category]],LEN(Table1[[#This Row],[category &amp; sub-category]])-SEARCH("/",Table1[[#This Row],[category &amp; sub-category]]))</f>
        <v>television</v>
      </c>
      <c r="T973" s="10">
        <f>(((Table1[[#This Row],[launched_at]]/60)/60)/24)+DATE(1970,1,1)</f>
        <v>41555.208333333336</v>
      </c>
      <c r="U973" s="10">
        <f>(((Table1[[#This Row],[deadline]]/60)/60)/24)+DATE(1970,1,1)</f>
        <v>41561.208333333336</v>
      </c>
    </row>
    <row r="974" spans="1:21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Table1[[#This Row],[pledged]]/Table1[[#This Row],[goal]]</f>
        <v>2.283934426229508</v>
      </c>
      <c r="P974" s="6">
        <f>IFERROR(Table1[[#This Row],[pledged]]/Table1[[#This Row],[backers_count]],"N/A")</f>
        <v>58.015466983938133</v>
      </c>
      <c r="Q974">
        <f>SEARCH("/",Table1[[#This Row],[category &amp; sub-category]])-1</f>
        <v>10</v>
      </c>
      <c r="R974" t="str">
        <f>LEFT(Table1[[#This Row],[category &amp; sub-category]],Table1[[#This Row],[1st set of text formula]])</f>
        <v>technology</v>
      </c>
      <c r="S974" t="str">
        <f>RIGHT(Table1[[#This Row],[category &amp; sub-category]],LEN(Table1[[#This Row],[category &amp; sub-category]])-SEARCH("/",Table1[[#This Row],[category &amp; sub-category]]))</f>
        <v>web</v>
      </c>
      <c r="T974" s="10">
        <f>(((Table1[[#This Row],[launched_at]]/60)/60)/24)+DATE(1970,1,1)</f>
        <v>41792.208333333336</v>
      </c>
      <c r="U974" s="10">
        <f>(((Table1[[#This Row],[deadline]]/60)/60)/24)+DATE(1970,1,1)</f>
        <v>41801.208333333336</v>
      </c>
    </row>
    <row r="975" spans="1:2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Table1[[#This Row],[pledged]]/Table1[[#This Row],[goal]]</f>
        <v>0.21615194054500414</v>
      </c>
      <c r="P975" s="6">
        <f>IFERROR(Table1[[#This Row],[pledged]]/Table1[[#This Row],[backers_count]],"N/A")</f>
        <v>103.87301587301587</v>
      </c>
      <c r="Q975">
        <f>SEARCH("/",Table1[[#This Row],[category &amp; sub-category]])-1</f>
        <v>7</v>
      </c>
      <c r="R975" t="str">
        <f>LEFT(Table1[[#This Row],[category &amp; sub-category]],Table1[[#This Row],[1st set of text formula]])</f>
        <v>theater</v>
      </c>
      <c r="S975" t="str">
        <f>RIGHT(Table1[[#This Row],[category &amp; sub-category]],LEN(Table1[[#This Row],[category &amp; sub-category]])-SEARCH("/",Table1[[#This Row],[category &amp; sub-category]]))</f>
        <v>plays</v>
      </c>
      <c r="T975" s="10">
        <f>(((Table1[[#This Row],[launched_at]]/60)/60)/24)+DATE(1970,1,1)</f>
        <v>40522.25</v>
      </c>
      <c r="U975" s="10">
        <f>(((Table1[[#This Row],[deadline]]/60)/60)/24)+DATE(1970,1,1)</f>
        <v>40524.25</v>
      </c>
    </row>
    <row r="976" spans="1:2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Table1[[#This Row],[pledged]]/Table1[[#This Row],[goal]]</f>
        <v>3.73875</v>
      </c>
      <c r="P976" s="6">
        <f>IFERROR(Table1[[#This Row],[pledged]]/Table1[[#This Row],[backers_count]],"N/A")</f>
        <v>93.46875</v>
      </c>
      <c r="Q976">
        <f>SEARCH("/",Table1[[#This Row],[category &amp; sub-category]])-1</f>
        <v>5</v>
      </c>
      <c r="R976" t="str">
        <f>LEFT(Table1[[#This Row],[category &amp; sub-category]],Table1[[#This Row],[1st set of text formula]])</f>
        <v>music</v>
      </c>
      <c r="S976" t="str">
        <f>RIGHT(Table1[[#This Row],[category &amp; sub-category]],LEN(Table1[[#This Row],[category &amp; sub-category]])-SEARCH("/",Table1[[#This Row],[category &amp; sub-category]]))</f>
        <v>indie rock</v>
      </c>
      <c r="T976" s="10">
        <f>(((Table1[[#This Row],[launched_at]]/60)/60)/24)+DATE(1970,1,1)</f>
        <v>41412.208333333336</v>
      </c>
      <c r="U976" s="10">
        <f>(((Table1[[#This Row],[deadline]]/60)/60)/24)+DATE(1970,1,1)</f>
        <v>41413.208333333336</v>
      </c>
    </row>
    <row r="977" spans="1:2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Table1[[#This Row],[pledged]]/Table1[[#This Row],[goal]]</f>
        <v>1.5492592592592593</v>
      </c>
      <c r="P977" s="6">
        <f>IFERROR(Table1[[#This Row],[pledged]]/Table1[[#This Row],[backers_count]],"N/A")</f>
        <v>61.970370370370368</v>
      </c>
      <c r="Q977">
        <f>SEARCH("/",Table1[[#This Row],[category &amp; sub-category]])-1</f>
        <v>7</v>
      </c>
      <c r="R977" t="str">
        <f>LEFT(Table1[[#This Row],[category &amp; sub-category]],Table1[[#This Row],[1st set of text formula]])</f>
        <v>theater</v>
      </c>
      <c r="S977" t="str">
        <f>RIGHT(Table1[[#This Row],[category &amp; sub-category]],LEN(Table1[[#This Row],[category &amp; sub-category]])-SEARCH("/",Table1[[#This Row],[category &amp; sub-category]]))</f>
        <v>plays</v>
      </c>
      <c r="T977" s="10">
        <f>(((Table1[[#This Row],[launched_at]]/60)/60)/24)+DATE(1970,1,1)</f>
        <v>42337.25</v>
      </c>
      <c r="U977" s="10">
        <f>(((Table1[[#This Row],[deadline]]/60)/60)/24)+DATE(1970,1,1)</f>
        <v>42376.25</v>
      </c>
    </row>
    <row r="978" spans="1:21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Table1[[#This Row],[pledged]]/Table1[[#This Row],[goal]]</f>
        <v>3.2214999999999998</v>
      </c>
      <c r="P978" s="6">
        <f>IFERROR(Table1[[#This Row],[pledged]]/Table1[[#This Row],[backers_count]],"N/A")</f>
        <v>92.042857142857144</v>
      </c>
      <c r="Q978">
        <f>SEARCH("/",Table1[[#This Row],[category &amp; sub-category]])-1</f>
        <v>7</v>
      </c>
      <c r="R978" t="str">
        <f>LEFT(Table1[[#This Row],[category &amp; sub-category]],Table1[[#This Row],[1st set of text formula]])</f>
        <v>theater</v>
      </c>
      <c r="S978" t="str">
        <f>RIGHT(Table1[[#This Row],[category &amp; sub-category]],LEN(Table1[[#This Row],[category &amp; sub-category]])-SEARCH("/",Table1[[#This Row],[category &amp; sub-category]]))</f>
        <v>plays</v>
      </c>
      <c r="T978" s="10">
        <f>(((Table1[[#This Row],[launched_at]]/60)/60)/24)+DATE(1970,1,1)</f>
        <v>40571.25</v>
      </c>
      <c r="U978" s="10">
        <f>(((Table1[[#This Row],[deadline]]/60)/60)/24)+DATE(1970,1,1)</f>
        <v>40577.25</v>
      </c>
    </row>
    <row r="979" spans="1:2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Table1[[#This Row],[pledged]]/Table1[[#This Row],[goal]]</f>
        <v>0.73957142857142855</v>
      </c>
      <c r="P979" s="6">
        <f>IFERROR(Table1[[#This Row],[pledged]]/Table1[[#This Row],[backers_count]],"N/A")</f>
        <v>77.268656716417908</v>
      </c>
      <c r="Q979">
        <f>SEARCH("/",Table1[[#This Row],[category &amp; sub-category]])-1</f>
        <v>4</v>
      </c>
      <c r="R979" t="str">
        <f>LEFT(Table1[[#This Row],[category &amp; sub-category]],Table1[[#This Row],[1st set of text formula]])</f>
        <v>food</v>
      </c>
      <c r="S979" t="str">
        <f>RIGHT(Table1[[#This Row],[category &amp; sub-category]],LEN(Table1[[#This Row],[category &amp; sub-category]])-SEARCH("/",Table1[[#This Row],[category &amp; sub-category]]))</f>
        <v>food trucks</v>
      </c>
      <c r="T979" s="10">
        <f>(((Table1[[#This Row],[launched_at]]/60)/60)/24)+DATE(1970,1,1)</f>
        <v>43138.25</v>
      </c>
      <c r="U979" s="10">
        <f>(((Table1[[#This Row],[deadline]]/60)/60)/24)+DATE(1970,1,1)</f>
        <v>43170.25</v>
      </c>
    </row>
    <row r="980" spans="1:2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Table1[[#This Row],[pledged]]/Table1[[#This Row],[goal]]</f>
        <v>8.641</v>
      </c>
      <c r="P980" s="6">
        <f>IFERROR(Table1[[#This Row],[pledged]]/Table1[[#This Row],[backers_count]],"N/A")</f>
        <v>93.923913043478265</v>
      </c>
      <c r="Q980">
        <f>SEARCH("/",Table1[[#This Row],[category &amp; sub-category]])-1</f>
        <v>5</v>
      </c>
      <c r="R980" t="str">
        <f>LEFT(Table1[[#This Row],[category &amp; sub-category]],Table1[[#This Row],[1st set of text formula]])</f>
        <v>games</v>
      </c>
      <c r="S980" t="str">
        <f>RIGHT(Table1[[#This Row],[category &amp; sub-category]],LEN(Table1[[#This Row],[category &amp; sub-category]])-SEARCH("/",Table1[[#This Row],[category &amp; sub-category]]))</f>
        <v>video games</v>
      </c>
      <c r="T980" s="10">
        <f>(((Table1[[#This Row],[launched_at]]/60)/60)/24)+DATE(1970,1,1)</f>
        <v>42686.25</v>
      </c>
      <c r="U980" s="10">
        <f>(((Table1[[#This Row],[deadline]]/60)/60)/24)+DATE(1970,1,1)</f>
        <v>42708.25</v>
      </c>
    </row>
    <row r="981" spans="1:2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Table1[[#This Row],[pledged]]/Table1[[#This Row],[goal]]</f>
        <v>1.432624584717608</v>
      </c>
      <c r="P981" s="6">
        <f>IFERROR(Table1[[#This Row],[pledged]]/Table1[[#This Row],[backers_count]],"N/A")</f>
        <v>84.969458128078813</v>
      </c>
      <c r="Q981">
        <f>SEARCH("/",Table1[[#This Row],[category &amp; sub-category]])-1</f>
        <v>7</v>
      </c>
      <c r="R981" t="str">
        <f>LEFT(Table1[[#This Row],[category &amp; sub-category]],Table1[[#This Row],[1st set of text formula]])</f>
        <v>theater</v>
      </c>
      <c r="S981" t="str">
        <f>RIGHT(Table1[[#This Row],[category &amp; sub-category]],LEN(Table1[[#This Row],[category &amp; sub-category]])-SEARCH("/",Table1[[#This Row],[category &amp; sub-category]]))</f>
        <v>plays</v>
      </c>
      <c r="T981" s="10">
        <f>(((Table1[[#This Row],[launched_at]]/60)/60)/24)+DATE(1970,1,1)</f>
        <v>42078.208333333328</v>
      </c>
      <c r="U981" s="10">
        <f>(((Table1[[#This Row],[deadline]]/60)/60)/24)+DATE(1970,1,1)</f>
        <v>42084.208333333328</v>
      </c>
    </row>
    <row r="982" spans="1:2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Table1[[#This Row],[pledged]]/Table1[[#This Row],[goal]]</f>
        <v>0.40281762295081969</v>
      </c>
      <c r="P982" s="6">
        <f>IFERROR(Table1[[#This Row],[pledged]]/Table1[[#This Row],[backers_count]],"N/A")</f>
        <v>105.97035040431267</v>
      </c>
      <c r="Q982">
        <f>SEARCH("/",Table1[[#This Row],[category &amp; sub-category]])-1</f>
        <v>10</v>
      </c>
      <c r="R982" t="str">
        <f>LEFT(Table1[[#This Row],[category &amp; sub-category]],Table1[[#This Row],[1st set of text formula]])</f>
        <v>publishing</v>
      </c>
      <c r="S982" t="str">
        <f>RIGHT(Table1[[#This Row],[category &amp; sub-category]],LEN(Table1[[#This Row],[category &amp; sub-category]])-SEARCH("/",Table1[[#This Row],[category &amp; sub-category]]))</f>
        <v>nonfiction</v>
      </c>
      <c r="T982" s="10">
        <f>(((Table1[[#This Row],[launched_at]]/60)/60)/24)+DATE(1970,1,1)</f>
        <v>42307.208333333328</v>
      </c>
      <c r="U982" s="10">
        <f>(((Table1[[#This Row],[deadline]]/60)/60)/24)+DATE(1970,1,1)</f>
        <v>42312.25</v>
      </c>
    </row>
    <row r="983" spans="1:2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Table1[[#This Row],[pledged]]/Table1[[#This Row],[goal]]</f>
        <v>1.7822388059701493</v>
      </c>
      <c r="P983" s="6">
        <f>IFERROR(Table1[[#This Row],[pledged]]/Table1[[#This Row],[backers_count]],"N/A")</f>
        <v>36.969040247678016</v>
      </c>
      <c r="Q983">
        <f>SEARCH("/",Table1[[#This Row],[category &amp; sub-category]])-1</f>
        <v>10</v>
      </c>
      <c r="R983" t="str">
        <f>LEFT(Table1[[#This Row],[category &amp; sub-category]],Table1[[#This Row],[1st set of text formula]])</f>
        <v>technology</v>
      </c>
      <c r="S983" t="str">
        <f>RIGHT(Table1[[#This Row],[category &amp; sub-category]],LEN(Table1[[#This Row],[category &amp; sub-category]])-SEARCH("/",Table1[[#This Row],[category &amp; sub-category]]))</f>
        <v>web</v>
      </c>
      <c r="T983" s="10">
        <f>(((Table1[[#This Row],[launched_at]]/60)/60)/24)+DATE(1970,1,1)</f>
        <v>43094.25</v>
      </c>
      <c r="U983" s="10">
        <f>(((Table1[[#This Row],[deadline]]/60)/60)/24)+DATE(1970,1,1)</f>
        <v>43127.25</v>
      </c>
    </row>
    <row r="984" spans="1:2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Table1[[#This Row],[pledged]]/Table1[[#This Row],[goal]]</f>
        <v>0.84930555555555554</v>
      </c>
      <c r="P984" s="6">
        <f>IFERROR(Table1[[#This Row],[pledged]]/Table1[[#This Row],[backers_count]],"N/A")</f>
        <v>81.533333333333331</v>
      </c>
      <c r="Q984">
        <f>SEARCH("/",Table1[[#This Row],[category &amp; sub-category]])-1</f>
        <v>12</v>
      </c>
      <c r="R984" t="str">
        <f>LEFT(Table1[[#This Row],[category &amp; sub-category]],Table1[[#This Row],[1st set of text formula]])</f>
        <v>film &amp; video</v>
      </c>
      <c r="S984" t="str">
        <f>RIGHT(Table1[[#This Row],[category &amp; sub-category]],LEN(Table1[[#This Row],[category &amp; sub-category]])-SEARCH("/",Table1[[#This Row],[category &amp; sub-category]]))</f>
        <v>documentary</v>
      </c>
      <c r="T984" s="10">
        <f>(((Table1[[#This Row],[launched_at]]/60)/60)/24)+DATE(1970,1,1)</f>
        <v>40743.208333333336</v>
      </c>
      <c r="U984" s="10">
        <f>(((Table1[[#This Row],[deadline]]/60)/60)/24)+DATE(1970,1,1)</f>
        <v>40745.208333333336</v>
      </c>
    </row>
    <row r="985" spans="1:2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Table1[[#This Row],[pledged]]/Table1[[#This Row],[goal]]</f>
        <v>1.4593648334624323</v>
      </c>
      <c r="P985" s="6">
        <f>IFERROR(Table1[[#This Row],[pledged]]/Table1[[#This Row],[backers_count]],"N/A")</f>
        <v>80.999140154772135</v>
      </c>
      <c r="Q985">
        <f>SEARCH("/",Table1[[#This Row],[category &amp; sub-category]])-1</f>
        <v>12</v>
      </c>
      <c r="R985" t="str">
        <f>LEFT(Table1[[#This Row],[category &amp; sub-category]],Table1[[#This Row],[1st set of text formula]])</f>
        <v>film &amp; video</v>
      </c>
      <c r="S985" t="str">
        <f>RIGHT(Table1[[#This Row],[category &amp; sub-category]],LEN(Table1[[#This Row],[category &amp; sub-category]])-SEARCH("/",Table1[[#This Row],[category &amp; sub-category]]))</f>
        <v>documentary</v>
      </c>
      <c r="T985" s="10">
        <f>(((Table1[[#This Row],[launched_at]]/60)/60)/24)+DATE(1970,1,1)</f>
        <v>43681.208333333328</v>
      </c>
      <c r="U985" s="10">
        <f>(((Table1[[#This Row],[deadline]]/60)/60)/24)+DATE(1970,1,1)</f>
        <v>43696.208333333328</v>
      </c>
    </row>
    <row r="986" spans="1:21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Table1[[#This Row],[pledged]]/Table1[[#This Row],[goal]]</f>
        <v>1.5246153846153847</v>
      </c>
      <c r="P986" s="6">
        <f>IFERROR(Table1[[#This Row],[pledged]]/Table1[[#This Row],[backers_count]],"N/A")</f>
        <v>26.010498687664043</v>
      </c>
      <c r="Q986">
        <f>SEARCH("/",Table1[[#This Row],[category &amp; sub-category]])-1</f>
        <v>7</v>
      </c>
      <c r="R986" t="str">
        <f>LEFT(Table1[[#This Row],[category &amp; sub-category]],Table1[[#This Row],[1st set of text formula]])</f>
        <v>theater</v>
      </c>
      <c r="S986" t="str">
        <f>RIGHT(Table1[[#This Row],[category &amp; sub-category]],LEN(Table1[[#This Row],[category &amp; sub-category]])-SEARCH("/",Table1[[#This Row],[category &amp; sub-category]]))</f>
        <v>plays</v>
      </c>
      <c r="T986" s="10">
        <f>(((Table1[[#This Row],[launched_at]]/60)/60)/24)+DATE(1970,1,1)</f>
        <v>43716.208333333328</v>
      </c>
      <c r="U986" s="10">
        <f>(((Table1[[#This Row],[deadline]]/60)/60)/24)+DATE(1970,1,1)</f>
        <v>43742.208333333328</v>
      </c>
    </row>
    <row r="987" spans="1:2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Table1[[#This Row],[pledged]]/Table1[[#This Row],[goal]]</f>
        <v>0.67129542790152408</v>
      </c>
      <c r="P987" s="6">
        <f>IFERROR(Table1[[#This Row],[pledged]]/Table1[[#This Row],[backers_count]],"N/A")</f>
        <v>25.998410896708286</v>
      </c>
      <c r="Q987">
        <f>SEARCH("/",Table1[[#This Row],[category &amp; sub-category]])-1</f>
        <v>5</v>
      </c>
      <c r="R987" t="str">
        <f>LEFT(Table1[[#This Row],[category &amp; sub-category]],Table1[[#This Row],[1st set of text formula]])</f>
        <v>music</v>
      </c>
      <c r="S987" t="str">
        <f>RIGHT(Table1[[#This Row],[category &amp; sub-category]],LEN(Table1[[#This Row],[category &amp; sub-category]])-SEARCH("/",Table1[[#This Row],[category &amp; sub-category]]))</f>
        <v>rock</v>
      </c>
      <c r="T987" s="10">
        <f>(((Table1[[#This Row],[launched_at]]/60)/60)/24)+DATE(1970,1,1)</f>
        <v>41614.25</v>
      </c>
      <c r="U987" s="10">
        <f>(((Table1[[#This Row],[deadline]]/60)/60)/24)+DATE(1970,1,1)</f>
        <v>41640.25</v>
      </c>
    </row>
    <row r="988" spans="1:2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Table1[[#This Row],[pledged]]/Table1[[#This Row],[goal]]</f>
        <v>0.40307692307692305</v>
      </c>
      <c r="P988" s="6">
        <f>IFERROR(Table1[[#This Row],[pledged]]/Table1[[#This Row],[backers_count]],"N/A")</f>
        <v>34.173913043478258</v>
      </c>
      <c r="Q988">
        <f>SEARCH("/",Table1[[#This Row],[category &amp; sub-category]])-1</f>
        <v>5</v>
      </c>
      <c r="R988" t="str">
        <f>LEFT(Table1[[#This Row],[category &amp; sub-category]],Table1[[#This Row],[1st set of text formula]])</f>
        <v>music</v>
      </c>
      <c r="S988" t="str">
        <f>RIGHT(Table1[[#This Row],[category &amp; sub-category]],LEN(Table1[[#This Row],[category &amp; sub-category]])-SEARCH("/",Table1[[#This Row],[category &amp; sub-category]]))</f>
        <v>rock</v>
      </c>
      <c r="T988" s="10">
        <f>(((Table1[[#This Row],[launched_at]]/60)/60)/24)+DATE(1970,1,1)</f>
        <v>40638.208333333336</v>
      </c>
      <c r="U988" s="10">
        <f>(((Table1[[#This Row],[deadline]]/60)/60)/24)+DATE(1970,1,1)</f>
        <v>40652.208333333336</v>
      </c>
    </row>
    <row r="989" spans="1:2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Table1[[#This Row],[pledged]]/Table1[[#This Row],[goal]]</f>
        <v>2.1679032258064517</v>
      </c>
      <c r="P989" s="6">
        <f>IFERROR(Table1[[#This Row],[pledged]]/Table1[[#This Row],[backers_count]],"N/A")</f>
        <v>28.002083333333335</v>
      </c>
      <c r="Q989">
        <f>SEARCH("/",Table1[[#This Row],[category &amp; sub-category]])-1</f>
        <v>12</v>
      </c>
      <c r="R989" t="str">
        <f>LEFT(Table1[[#This Row],[category &amp; sub-category]],Table1[[#This Row],[1st set of text formula]])</f>
        <v>film &amp; video</v>
      </c>
      <c r="S989" t="str">
        <f>RIGHT(Table1[[#This Row],[category &amp; sub-category]],LEN(Table1[[#This Row],[category &amp; sub-category]])-SEARCH("/",Table1[[#This Row],[category &amp; sub-category]]))</f>
        <v>documentary</v>
      </c>
      <c r="T989" s="10">
        <f>(((Table1[[#This Row],[launched_at]]/60)/60)/24)+DATE(1970,1,1)</f>
        <v>42852.208333333328</v>
      </c>
      <c r="U989" s="10">
        <f>(((Table1[[#This Row],[deadline]]/60)/60)/24)+DATE(1970,1,1)</f>
        <v>42866.208333333328</v>
      </c>
    </row>
    <row r="990" spans="1:2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Table1[[#This Row],[pledged]]/Table1[[#This Row],[goal]]</f>
        <v>0.52117021276595743</v>
      </c>
      <c r="P990" s="6">
        <f>IFERROR(Table1[[#This Row],[pledged]]/Table1[[#This Row],[backers_count]],"N/A")</f>
        <v>76.546875</v>
      </c>
      <c r="Q990">
        <f>SEARCH("/",Table1[[#This Row],[category &amp; sub-category]])-1</f>
        <v>10</v>
      </c>
      <c r="R990" t="str">
        <f>LEFT(Table1[[#This Row],[category &amp; sub-category]],Table1[[#This Row],[1st set of text formula]])</f>
        <v>publishing</v>
      </c>
      <c r="S990" t="str">
        <f>RIGHT(Table1[[#This Row],[category &amp; sub-category]],LEN(Table1[[#This Row],[category &amp; sub-category]])-SEARCH("/",Table1[[#This Row],[category &amp; sub-category]]))</f>
        <v>radio &amp; podcasts</v>
      </c>
      <c r="T990" s="10">
        <f>(((Table1[[#This Row],[launched_at]]/60)/60)/24)+DATE(1970,1,1)</f>
        <v>42686.25</v>
      </c>
      <c r="U990" s="10">
        <f>(((Table1[[#This Row],[deadline]]/60)/60)/24)+DATE(1970,1,1)</f>
        <v>42707.25</v>
      </c>
    </row>
    <row r="991" spans="1:2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Table1[[#This Row],[pledged]]/Table1[[#This Row],[goal]]</f>
        <v>4.9958333333333336</v>
      </c>
      <c r="P991" s="6">
        <f>IFERROR(Table1[[#This Row],[pledged]]/Table1[[#This Row],[backers_count]],"N/A")</f>
        <v>53.053097345132741</v>
      </c>
      <c r="Q991">
        <f>SEARCH("/",Table1[[#This Row],[category &amp; sub-category]])-1</f>
        <v>10</v>
      </c>
      <c r="R991" t="str">
        <f>LEFT(Table1[[#This Row],[category &amp; sub-category]],Table1[[#This Row],[1st set of text formula]])</f>
        <v>publishing</v>
      </c>
      <c r="S991" t="str">
        <f>RIGHT(Table1[[#This Row],[category &amp; sub-category]],LEN(Table1[[#This Row],[category &amp; sub-category]])-SEARCH("/",Table1[[#This Row],[category &amp; sub-category]]))</f>
        <v>translations</v>
      </c>
      <c r="T991" s="10">
        <f>(((Table1[[#This Row],[launched_at]]/60)/60)/24)+DATE(1970,1,1)</f>
        <v>43571.208333333328</v>
      </c>
      <c r="U991" s="10">
        <f>(((Table1[[#This Row],[deadline]]/60)/60)/24)+DATE(1970,1,1)</f>
        <v>43576.208333333328</v>
      </c>
    </row>
    <row r="992" spans="1:2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Table1[[#This Row],[pledged]]/Table1[[#This Row],[goal]]</f>
        <v>0.87679487179487181</v>
      </c>
      <c r="P992" s="6">
        <f>IFERROR(Table1[[#This Row],[pledged]]/Table1[[#This Row],[backers_count]],"N/A")</f>
        <v>106.859375</v>
      </c>
      <c r="Q992">
        <f>SEARCH("/",Table1[[#This Row],[category &amp; sub-category]])-1</f>
        <v>12</v>
      </c>
      <c r="R992" t="str">
        <f>LEFT(Table1[[#This Row],[category &amp; sub-category]],Table1[[#This Row],[1st set of text formula]])</f>
        <v>film &amp; video</v>
      </c>
      <c r="S992" t="str">
        <f>RIGHT(Table1[[#This Row],[category &amp; sub-category]],LEN(Table1[[#This Row],[category &amp; sub-category]])-SEARCH("/",Table1[[#This Row],[category &amp; sub-category]]))</f>
        <v>drama</v>
      </c>
      <c r="T992" s="10">
        <f>(((Table1[[#This Row],[launched_at]]/60)/60)/24)+DATE(1970,1,1)</f>
        <v>42432.25</v>
      </c>
      <c r="U992" s="10">
        <f>(((Table1[[#This Row],[deadline]]/60)/60)/24)+DATE(1970,1,1)</f>
        <v>42454.208333333328</v>
      </c>
    </row>
    <row r="993" spans="1:2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Table1[[#This Row],[pledged]]/Table1[[#This Row],[goal]]</f>
        <v>1.131734693877551</v>
      </c>
      <c r="P993" s="6">
        <f>IFERROR(Table1[[#This Row],[pledged]]/Table1[[#This Row],[backers_count]],"N/A")</f>
        <v>46.020746887966808</v>
      </c>
      <c r="Q993">
        <f>SEARCH("/",Table1[[#This Row],[category &amp; sub-category]])-1</f>
        <v>5</v>
      </c>
      <c r="R993" t="str">
        <f>LEFT(Table1[[#This Row],[category &amp; sub-category]],Table1[[#This Row],[1st set of text formula]])</f>
        <v>music</v>
      </c>
      <c r="S993" t="str">
        <f>RIGHT(Table1[[#This Row],[category &amp; sub-category]],LEN(Table1[[#This Row],[category &amp; sub-category]])-SEARCH("/",Table1[[#This Row],[category &amp; sub-category]]))</f>
        <v>rock</v>
      </c>
      <c r="T993" s="10">
        <f>(((Table1[[#This Row],[launched_at]]/60)/60)/24)+DATE(1970,1,1)</f>
        <v>41907.208333333336</v>
      </c>
      <c r="U993" s="10">
        <f>(((Table1[[#This Row],[deadline]]/60)/60)/24)+DATE(1970,1,1)</f>
        <v>41911.208333333336</v>
      </c>
    </row>
    <row r="994" spans="1:2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Table1[[#This Row],[pledged]]/Table1[[#This Row],[goal]]</f>
        <v>4.2654838709677421</v>
      </c>
      <c r="P994" s="6">
        <f>IFERROR(Table1[[#This Row],[pledged]]/Table1[[#This Row],[backers_count]],"N/A")</f>
        <v>100.17424242424242</v>
      </c>
      <c r="Q994">
        <f>SEARCH("/",Table1[[#This Row],[category &amp; sub-category]])-1</f>
        <v>12</v>
      </c>
      <c r="R994" t="str">
        <f>LEFT(Table1[[#This Row],[category &amp; sub-category]],Table1[[#This Row],[1st set of text formula]])</f>
        <v>film &amp; video</v>
      </c>
      <c r="S994" t="str">
        <f>RIGHT(Table1[[#This Row],[category &amp; sub-category]],LEN(Table1[[#This Row],[category &amp; sub-category]])-SEARCH("/",Table1[[#This Row],[category &amp; sub-category]]))</f>
        <v>drama</v>
      </c>
      <c r="T994" s="10">
        <f>(((Table1[[#This Row],[launched_at]]/60)/60)/24)+DATE(1970,1,1)</f>
        <v>43227.208333333328</v>
      </c>
      <c r="U994" s="10">
        <f>(((Table1[[#This Row],[deadline]]/60)/60)/24)+DATE(1970,1,1)</f>
        <v>43241.208333333328</v>
      </c>
    </row>
    <row r="995" spans="1:2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Table1[[#This Row],[pledged]]/Table1[[#This Row],[goal]]</f>
        <v>0.77632653061224488</v>
      </c>
      <c r="P995" s="6">
        <f>IFERROR(Table1[[#This Row],[pledged]]/Table1[[#This Row],[backers_count]],"N/A")</f>
        <v>101.44</v>
      </c>
      <c r="Q995">
        <f>SEARCH("/",Table1[[#This Row],[category &amp; sub-category]])-1</f>
        <v>11</v>
      </c>
      <c r="R995" t="str">
        <f>LEFT(Table1[[#This Row],[category &amp; sub-category]],Table1[[#This Row],[1st set of text formula]])</f>
        <v>photography</v>
      </c>
      <c r="S995" t="str">
        <f>RIGHT(Table1[[#This Row],[category &amp; sub-category]],LEN(Table1[[#This Row],[category &amp; sub-category]])-SEARCH("/",Table1[[#This Row],[category &amp; sub-category]]))</f>
        <v>photography books</v>
      </c>
      <c r="T995" s="10">
        <f>(((Table1[[#This Row],[launched_at]]/60)/60)/24)+DATE(1970,1,1)</f>
        <v>42362.25</v>
      </c>
      <c r="U995" s="10">
        <f>(((Table1[[#This Row],[deadline]]/60)/60)/24)+DATE(1970,1,1)</f>
        <v>42379.25</v>
      </c>
    </row>
    <row r="996" spans="1:2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Table1[[#This Row],[pledged]]/Table1[[#This Row],[goal]]</f>
        <v>0.52496810772501767</v>
      </c>
      <c r="P996" s="6">
        <f>IFERROR(Table1[[#This Row],[pledged]]/Table1[[#This Row],[backers_count]],"N/A")</f>
        <v>87.972684085510693</v>
      </c>
      <c r="Q996">
        <f>SEARCH("/",Table1[[#This Row],[category &amp; sub-category]])-1</f>
        <v>10</v>
      </c>
      <c r="R996" t="str">
        <f>LEFT(Table1[[#This Row],[category &amp; sub-category]],Table1[[#This Row],[1st set of text formula]])</f>
        <v>publishing</v>
      </c>
      <c r="S996" t="str">
        <f>RIGHT(Table1[[#This Row],[category &amp; sub-category]],LEN(Table1[[#This Row],[category &amp; sub-category]])-SEARCH("/",Table1[[#This Row],[category &amp; sub-category]]))</f>
        <v>translations</v>
      </c>
      <c r="T996" s="10">
        <f>(((Table1[[#This Row],[launched_at]]/60)/60)/24)+DATE(1970,1,1)</f>
        <v>41929.208333333336</v>
      </c>
      <c r="U996" s="10">
        <f>(((Table1[[#This Row],[deadline]]/60)/60)/24)+DATE(1970,1,1)</f>
        <v>41935.208333333336</v>
      </c>
    </row>
    <row r="997" spans="1:2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Table1[[#This Row],[pledged]]/Table1[[#This Row],[goal]]</f>
        <v>1.5746762589928058</v>
      </c>
      <c r="P997" s="6">
        <f>IFERROR(Table1[[#This Row],[pledged]]/Table1[[#This Row],[backers_count]],"N/A")</f>
        <v>74.995594713656388</v>
      </c>
      <c r="Q997">
        <f>SEARCH("/",Table1[[#This Row],[category &amp; sub-category]])-1</f>
        <v>4</v>
      </c>
      <c r="R997" t="str">
        <f>LEFT(Table1[[#This Row],[category &amp; sub-category]],Table1[[#This Row],[1st set of text formula]])</f>
        <v>food</v>
      </c>
      <c r="S997" t="str">
        <f>RIGHT(Table1[[#This Row],[category &amp; sub-category]],LEN(Table1[[#This Row],[category &amp; sub-category]])-SEARCH("/",Table1[[#This Row],[category &amp; sub-category]]))</f>
        <v>food trucks</v>
      </c>
      <c r="T997" s="10">
        <f>(((Table1[[#This Row],[launched_at]]/60)/60)/24)+DATE(1970,1,1)</f>
        <v>43408.208333333328</v>
      </c>
      <c r="U997" s="10">
        <f>(((Table1[[#This Row],[deadline]]/60)/60)/24)+DATE(1970,1,1)</f>
        <v>43437.25</v>
      </c>
    </row>
    <row r="998" spans="1:21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Table1[[#This Row],[pledged]]/Table1[[#This Row],[goal]]</f>
        <v>0.72939393939393937</v>
      </c>
      <c r="P998" s="6">
        <f>IFERROR(Table1[[#This Row],[pledged]]/Table1[[#This Row],[backers_count]],"N/A")</f>
        <v>42.982142857142854</v>
      </c>
      <c r="Q998">
        <f>SEARCH("/",Table1[[#This Row],[category &amp; sub-category]])-1</f>
        <v>7</v>
      </c>
      <c r="R998" t="str">
        <f>LEFT(Table1[[#This Row],[category &amp; sub-category]],Table1[[#This Row],[1st set of text formula]])</f>
        <v>theater</v>
      </c>
      <c r="S998" t="str">
        <f>RIGHT(Table1[[#This Row],[category &amp; sub-category]],LEN(Table1[[#This Row],[category &amp; sub-category]])-SEARCH("/",Table1[[#This Row],[category &amp; sub-category]]))</f>
        <v>plays</v>
      </c>
      <c r="T998" s="10">
        <f>(((Table1[[#This Row],[launched_at]]/60)/60)/24)+DATE(1970,1,1)</f>
        <v>41276.25</v>
      </c>
      <c r="U998" s="10">
        <f>(((Table1[[#This Row],[deadline]]/60)/60)/24)+DATE(1970,1,1)</f>
        <v>41306.25</v>
      </c>
    </row>
    <row r="999" spans="1:2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Table1[[#This Row],[pledged]]/Table1[[#This Row],[goal]]</f>
        <v>0.60565789473684206</v>
      </c>
      <c r="P999" s="6">
        <f>IFERROR(Table1[[#This Row],[pledged]]/Table1[[#This Row],[backers_count]],"N/A")</f>
        <v>33.115107913669064</v>
      </c>
      <c r="Q999">
        <f>SEARCH("/",Table1[[#This Row],[category &amp; sub-category]])-1</f>
        <v>7</v>
      </c>
      <c r="R999" t="str">
        <f>LEFT(Table1[[#This Row],[category &amp; sub-category]],Table1[[#This Row],[1st set of text formula]])</f>
        <v>theater</v>
      </c>
      <c r="S999" t="str">
        <f>RIGHT(Table1[[#This Row],[category &amp; sub-category]],LEN(Table1[[#This Row],[category &amp; sub-category]])-SEARCH("/",Table1[[#This Row],[category &amp; sub-category]]))</f>
        <v>plays</v>
      </c>
      <c r="T999" s="10">
        <f>(((Table1[[#This Row],[launched_at]]/60)/60)/24)+DATE(1970,1,1)</f>
        <v>41659.25</v>
      </c>
      <c r="U999" s="10">
        <f>(((Table1[[#This Row],[deadline]]/60)/60)/24)+DATE(1970,1,1)</f>
        <v>41664.25</v>
      </c>
    </row>
    <row r="1000" spans="1:2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Table1[[#This Row],[pledged]]/Table1[[#This Row],[goal]]</f>
        <v>0.5679129129129129</v>
      </c>
      <c r="P1000" s="6">
        <f>IFERROR(Table1[[#This Row],[pledged]]/Table1[[#This Row],[backers_count]],"N/A")</f>
        <v>101.13101604278074</v>
      </c>
      <c r="Q1000">
        <f>SEARCH("/",Table1[[#This Row],[category &amp; sub-category]])-1</f>
        <v>5</v>
      </c>
      <c r="R1000" t="str">
        <f>LEFT(Table1[[#This Row],[category &amp; sub-category]],Table1[[#This Row],[1st set of text formula]])</f>
        <v>music</v>
      </c>
      <c r="S1000" t="str">
        <f>RIGHT(Table1[[#This Row],[category &amp; sub-category]],LEN(Table1[[#This Row],[category &amp; sub-category]])-SEARCH("/",Table1[[#This Row],[category &amp; sub-category]]))</f>
        <v>indie rock</v>
      </c>
      <c r="T1000" s="10">
        <f>(((Table1[[#This Row],[launched_at]]/60)/60)/24)+DATE(1970,1,1)</f>
        <v>40220.25</v>
      </c>
      <c r="U1000" s="10">
        <f>(((Table1[[#This Row],[deadline]]/60)/60)/24)+DATE(1970,1,1)</f>
        <v>40234.25</v>
      </c>
    </row>
    <row r="1001" spans="1:2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Table1[[#This Row],[pledged]]/Table1[[#This Row],[goal]]</f>
        <v>0.56542754275427543</v>
      </c>
      <c r="P1001" s="6">
        <f>IFERROR(Table1[[#This Row],[pledged]]/Table1[[#This Row],[backers_count]],"N/A")</f>
        <v>55.98841354723708</v>
      </c>
      <c r="Q1001">
        <f>SEARCH("/",Table1[[#This Row],[category &amp; sub-category]])-1</f>
        <v>4</v>
      </c>
      <c r="R1001" t="str">
        <f>LEFT(Table1[[#This Row],[category &amp; sub-category]],Table1[[#This Row],[1st set of text formula]])</f>
        <v>food</v>
      </c>
      <c r="S1001" t="str">
        <f>RIGHT(Table1[[#This Row],[category &amp; sub-category]],LEN(Table1[[#This Row],[category &amp; sub-category]])-SEARCH("/",Table1[[#This Row],[category &amp; sub-category]]))</f>
        <v>food trucks</v>
      </c>
      <c r="T1001" s="10">
        <f>(((Table1[[#This Row],[launched_at]]/60)/60)/24)+DATE(1970,1,1)</f>
        <v>42550.208333333328</v>
      </c>
      <c r="U1001" s="10">
        <f>(((Table1[[#This Row],[deadline]]/60)/60)/24)+DATE(1970,1,1)</f>
        <v>42557.208333333328</v>
      </c>
    </row>
  </sheetData>
  <conditionalFormatting sqref="F2:F1001">
    <cfRule type="containsText" dxfId="6" priority="3" operator="containsText" text="canceled">
      <formula>NOT(ISERROR(SEARCH("canceled",F2)))</formula>
    </cfRule>
    <cfRule type="containsText" dxfId="5" priority="4" operator="containsText" text="live">
      <formula>NOT(ISERROR(SEARCH("live",F2)))</formula>
    </cfRule>
    <cfRule type="containsText" dxfId="4" priority="5" operator="containsText" text="successful">
      <formula>NOT(ISERROR(SEARCH("successful",F2)))</formula>
    </cfRule>
    <cfRule type="containsText" dxfId="3" priority="6" operator="containsText" text="failed">
      <formula>NOT(ISERROR(SEARCH("failed",F2)))</formula>
    </cfRule>
  </conditionalFormatting>
  <conditionalFormatting sqref="O2:O1001">
    <cfRule type="colorScale" priority="1">
      <colorScale>
        <cfvo type="min"/>
        <cfvo type="percentile" val="50"/>
        <cfvo type="max"/>
        <color rgb="FFC00000"/>
        <color theme="9" tint="0.59999389629810485"/>
        <color rgb="FF0070C0"/>
      </colorScale>
    </cfRule>
  </conditionalFormatting>
  <pageMargins left="0.75" right="0.75" top="1" bottom="1" header="0.5" footer="0.5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2924C-996D-467C-81BD-F238AECAE5E9}">
  <dimension ref="A1:H13"/>
  <sheetViews>
    <sheetView showGridLines="0" workbookViewId="0"/>
  </sheetViews>
  <sheetFormatPr defaultRowHeight="15.75" x14ac:dyDescent="0.25"/>
  <cols>
    <col min="1" max="1" width="26.375" bestFit="1" customWidth="1"/>
    <col min="2" max="2" width="18.875" customWidth="1"/>
    <col min="3" max="3" width="15.25" customWidth="1"/>
    <col min="4" max="4" width="17.875" customWidth="1"/>
    <col min="5" max="5" width="14.5" customWidth="1"/>
    <col min="6" max="6" width="21.5" customWidth="1"/>
    <col min="7" max="7" width="17.875" customWidth="1"/>
    <col min="8" max="8" width="20.5" customWidth="1"/>
  </cols>
  <sheetData>
    <row r="1" spans="1:8" x14ac:dyDescent="0.25">
      <c r="A1" t="s">
        <v>2071</v>
      </c>
      <c r="B1" t="s">
        <v>2072</v>
      </c>
      <c r="C1" t="s">
        <v>2073</v>
      </c>
      <c r="D1" t="s">
        <v>2074</v>
      </c>
      <c r="E1" t="s">
        <v>2075</v>
      </c>
      <c r="F1" t="s">
        <v>2076</v>
      </c>
      <c r="G1" t="s">
        <v>2077</v>
      </c>
      <c r="H1" t="s">
        <v>2078</v>
      </c>
    </row>
    <row r="2" spans="1:8" x14ac:dyDescent="0.25">
      <c r="A2" t="s">
        <v>2079</v>
      </c>
      <c r="B2">
        <f>COUNTIFS(Table1[outcome],"successful",Table1[goal],"&lt;1000")</f>
        <v>30</v>
      </c>
      <c r="C2">
        <f>COUNTIFS(Table1[outcome],"failed",Table1[goal],"&lt;1000")</f>
        <v>20</v>
      </c>
      <c r="D2">
        <f>COUNTIFS(Table1[outcome],"canceled",Table1[goal],"&lt;1000")</f>
        <v>1</v>
      </c>
      <c r="E2">
        <f>SUM(B2:D2)</f>
        <v>51</v>
      </c>
      <c r="F2" s="5">
        <f>Table2[[#This Row],[Number Successful]]/Table2[[#This Row],[Total Projects]]</f>
        <v>0.58823529411764708</v>
      </c>
      <c r="G2" s="5">
        <f>Table2[[#This Row],[Number Failed]]/Table2[[#This Row],[Total Projects]]</f>
        <v>0.39215686274509803</v>
      </c>
      <c r="H2" s="5">
        <f>Table2[[#This Row],[Number Canceled]]/Table2[[#This Row],[Total Projects]]</f>
        <v>1.9607843137254902E-2</v>
      </c>
    </row>
    <row r="3" spans="1:8" x14ac:dyDescent="0.25">
      <c r="A3" t="s">
        <v>2080</v>
      </c>
      <c r="B3">
        <f>COUNTIFS(Table1[outcome],"successful",Table1[goal],"&gt;=1000",Table1[goal],"&lt;4999")</f>
        <v>191</v>
      </c>
      <c r="C3">
        <f>COUNTIFS(Table1[outcome],"failed",Table1[goal],"&gt;=1000",Table1[goal],"&lt;4999")</f>
        <v>38</v>
      </c>
      <c r="D3">
        <f>COUNTIFS(Table1[outcome],"canceled",Table1[goal],"&gt;=1000",Table1[goal],"&lt;4999")</f>
        <v>2</v>
      </c>
      <c r="E3">
        <f t="shared" ref="E3:E13" si="0">SUM(B3:D3)</f>
        <v>231</v>
      </c>
      <c r="F3" s="5">
        <f>Table2[[#This Row],[Number Successful]]/Table2[[#This Row],[Total Projects]]</f>
        <v>0.82683982683982682</v>
      </c>
      <c r="G3" s="5">
        <f>Table2[[#This Row],[Number Failed]]/Table2[[#This Row],[Total Projects]]</f>
        <v>0.16450216450216451</v>
      </c>
      <c r="H3" s="5">
        <f>Table2[[#This Row],[Number Canceled]]/Table2[[#This Row],[Total Projects]]</f>
        <v>8.658008658008658E-3</v>
      </c>
    </row>
    <row r="4" spans="1:8" x14ac:dyDescent="0.25">
      <c r="A4" t="s">
        <v>2081</v>
      </c>
      <c r="B4">
        <f>COUNTIFS(Table1[outcome],"successful",Table1[goal],"&gt;=5000",Table1[goal],"&lt;9999")</f>
        <v>164</v>
      </c>
      <c r="C4">
        <f>COUNTIFS(Table1[outcome],"failed",Table1[goal],"&gt;=5000",Table1[goal],"&lt;9999")</f>
        <v>126</v>
      </c>
      <c r="D4">
        <f>COUNTIFS(Table1[outcome],"canceled",Table1[goal],"&gt;=5000",Table1[goal],"&lt;9999")</f>
        <v>25</v>
      </c>
      <c r="E4">
        <f t="shared" si="0"/>
        <v>315</v>
      </c>
      <c r="F4" s="5">
        <f>Table2[[#This Row],[Number Successful]]/Table2[[#This Row],[Total Projects]]</f>
        <v>0.52063492063492067</v>
      </c>
      <c r="G4" s="5">
        <f>Table2[[#This Row],[Number Failed]]/Table2[[#This Row],[Total Projects]]</f>
        <v>0.4</v>
      </c>
      <c r="H4" s="5">
        <f>Table2[[#This Row],[Number Canceled]]/Table2[[#This Row],[Total Projects]]</f>
        <v>7.9365079365079361E-2</v>
      </c>
    </row>
    <row r="5" spans="1:8" x14ac:dyDescent="0.25">
      <c r="A5" t="s">
        <v>2082</v>
      </c>
      <c r="B5">
        <f>COUNTIFS(Table1[outcome],"successful",Table1[goal],"&gt;=10000",Table1[goal],"&lt;14999")</f>
        <v>4</v>
      </c>
      <c r="C5">
        <f>COUNTIFS(Table1[outcome],"failed",Table1[goal],"&gt;=10000",Table1[goal],"&lt;14999")</f>
        <v>5</v>
      </c>
      <c r="D5">
        <f>COUNTIFS(Table1[outcome],"canceled",Table1[goal],"&gt;=10000",Table1[goal],"&lt;14999")</f>
        <v>0</v>
      </c>
      <c r="E5">
        <f t="shared" si="0"/>
        <v>9</v>
      </c>
      <c r="F5" s="5">
        <f>Table2[[#This Row],[Number Successful]]/Table2[[#This Row],[Total Projects]]</f>
        <v>0.44444444444444442</v>
      </c>
      <c r="G5" s="5">
        <f>Table2[[#This Row],[Number Failed]]/Table2[[#This Row],[Total Projects]]</f>
        <v>0.55555555555555558</v>
      </c>
      <c r="H5" s="5">
        <f>Table2[[#This Row],[Number Canceled]]/Table2[[#This Row],[Total Projects]]</f>
        <v>0</v>
      </c>
    </row>
    <row r="6" spans="1:8" x14ac:dyDescent="0.25">
      <c r="A6" t="s">
        <v>2083</v>
      </c>
      <c r="B6">
        <f>COUNTIFS(Table1[outcome],"successful",Table1[goal],"&gt;=15000",Table1[goal],"&lt;19999")</f>
        <v>10</v>
      </c>
      <c r="C6">
        <f>COUNTIFS(Table1[outcome],"failed",Table1[goal],"&gt;=15000",Table1[goal],"&lt;19999")</f>
        <v>0</v>
      </c>
      <c r="D6">
        <f>COUNTIFS(Table1[outcome],"canceled",Table1[goal],"&gt;=15000",Table1[goal],"&lt;19999")</f>
        <v>0</v>
      </c>
      <c r="E6">
        <f t="shared" si="0"/>
        <v>10</v>
      </c>
      <c r="F6" s="5">
        <f>Table2[[#This Row],[Number Successful]]/Table2[[#This Row],[Total Projects]]</f>
        <v>1</v>
      </c>
      <c r="G6" s="5">
        <f>Table2[[#This Row],[Number Failed]]/Table2[[#This Row],[Total Projects]]</f>
        <v>0</v>
      </c>
      <c r="H6" s="5">
        <f>Table2[[#This Row],[Number Canceled]]/Table2[[#This Row],[Total Projects]]</f>
        <v>0</v>
      </c>
    </row>
    <row r="7" spans="1:8" x14ac:dyDescent="0.25">
      <c r="A7" t="s">
        <v>2084</v>
      </c>
      <c r="B7">
        <f>COUNTIFS(Table1[outcome],"successful",Table1[goal],"&gt;=20000",Table1[goal],"&lt;24999")</f>
        <v>7</v>
      </c>
      <c r="C7">
        <f>COUNTIFS(Table1[outcome],"failed",Table1[goal],"&gt;=20000",Table1[goal],"&lt;24999")</f>
        <v>0</v>
      </c>
      <c r="D7">
        <f>COUNTIFS(Table1[outcome],"canceled",Table1[goal],"&gt;=20000",Table1[goal],"&lt;24999")</f>
        <v>0</v>
      </c>
      <c r="E7">
        <f t="shared" si="0"/>
        <v>7</v>
      </c>
      <c r="F7" s="5">
        <f>Table2[[#This Row],[Number Successful]]/Table2[[#This Row],[Total Projects]]</f>
        <v>1</v>
      </c>
      <c r="G7" s="5">
        <f>Table2[[#This Row],[Number Failed]]/Table2[[#This Row],[Total Projects]]</f>
        <v>0</v>
      </c>
      <c r="H7" s="5">
        <f>Table2[[#This Row],[Number Canceled]]/Table2[[#This Row],[Total Projects]]</f>
        <v>0</v>
      </c>
    </row>
    <row r="8" spans="1:8" x14ac:dyDescent="0.25">
      <c r="A8" t="s">
        <v>2085</v>
      </c>
      <c r="B8">
        <f>COUNTIFS(Table1[outcome],"successful",Table1[goal],"&gt;=25000",Table1[goal],"&lt;29999")</f>
        <v>11</v>
      </c>
      <c r="C8">
        <f>COUNTIFS(Table1[outcome],"failed",Table1[goal],"&gt;=25000",Table1[goal],"&lt;29999")</f>
        <v>3</v>
      </c>
      <c r="D8">
        <f>COUNTIFS(Table1[outcome],"canceled",Table1[goal],"&gt;=25000",Table1[goal],"&lt;29999")</f>
        <v>0</v>
      </c>
      <c r="E8">
        <f t="shared" si="0"/>
        <v>14</v>
      </c>
      <c r="F8" s="5">
        <f>Table2[[#This Row],[Number Successful]]/Table2[[#This Row],[Total Projects]]</f>
        <v>0.7857142857142857</v>
      </c>
      <c r="G8" s="5">
        <f>Table2[[#This Row],[Number Failed]]/Table2[[#This Row],[Total Projects]]</f>
        <v>0.21428571428571427</v>
      </c>
      <c r="H8" s="5">
        <f>Table2[[#This Row],[Number Canceled]]/Table2[[#This Row],[Total Projects]]</f>
        <v>0</v>
      </c>
    </row>
    <row r="9" spans="1:8" x14ac:dyDescent="0.25">
      <c r="A9" t="s">
        <v>2086</v>
      </c>
      <c r="B9">
        <f>COUNTIFS(Table1[outcome],"successful",Table1[goal],"&gt;=30000",Table1[goal],"&lt;34999")</f>
        <v>7</v>
      </c>
      <c r="C9">
        <f>COUNTIFS(Table1[outcome],"failed",Table1[goal],"&gt;=30000",Table1[goal],"&lt;34999")</f>
        <v>0</v>
      </c>
      <c r="D9">
        <f>COUNTIFS(Table1[outcome],"canceled",Table1[goal],"&gt;=30000",Table1[goal],"&lt;34999")</f>
        <v>0</v>
      </c>
      <c r="E9">
        <f t="shared" si="0"/>
        <v>7</v>
      </c>
      <c r="F9" s="5">
        <f>Table2[[#This Row],[Number Successful]]/Table2[[#This Row],[Total Projects]]</f>
        <v>1</v>
      </c>
      <c r="G9" s="5">
        <f>Table2[[#This Row],[Number Failed]]/Table2[[#This Row],[Total Projects]]</f>
        <v>0</v>
      </c>
      <c r="H9" s="5">
        <f>Table2[[#This Row],[Number Canceled]]/Table2[[#This Row],[Total Projects]]</f>
        <v>0</v>
      </c>
    </row>
    <row r="10" spans="1:8" x14ac:dyDescent="0.25">
      <c r="A10" t="s">
        <v>2087</v>
      </c>
      <c r="B10">
        <f>COUNTIFS(Table1[outcome],"successful",Table1[goal],"&gt;=35000",Table1[goal],"&lt;39999")</f>
        <v>8</v>
      </c>
      <c r="C10">
        <f>COUNTIFS(Table1[outcome],"failed",Table1[goal],"&gt;=35000",Table1[goal],"&lt;39999")</f>
        <v>3</v>
      </c>
      <c r="D10">
        <f>COUNTIFS(Table1[outcome],"canceled",Table1[goal],"&gt;=35000",Table1[goal],"&lt;39999")</f>
        <v>1</v>
      </c>
      <c r="E10">
        <f t="shared" si="0"/>
        <v>12</v>
      </c>
      <c r="F10" s="5">
        <f>Table2[[#This Row],[Number Successful]]/Table2[[#This Row],[Total Projects]]</f>
        <v>0.66666666666666663</v>
      </c>
      <c r="G10" s="5">
        <f>Table2[[#This Row],[Number Failed]]/Table2[[#This Row],[Total Projects]]</f>
        <v>0.25</v>
      </c>
      <c r="H10" s="5">
        <f>Table2[[#This Row],[Number Canceled]]/Table2[[#This Row],[Total Projects]]</f>
        <v>8.3333333333333329E-2</v>
      </c>
    </row>
    <row r="11" spans="1:8" x14ac:dyDescent="0.25">
      <c r="A11" t="s">
        <v>2088</v>
      </c>
      <c r="B11">
        <f>COUNTIFS(Table1[outcome],"successful",Table1[goal],"&gt;=40000",Table1[goal],"&lt;44999")</f>
        <v>11</v>
      </c>
      <c r="C11">
        <f>COUNTIFS(Table1[outcome],"failed",Table1[goal],"&gt;=40000",Table1[goal],"&lt;44999")</f>
        <v>3</v>
      </c>
      <c r="D11">
        <f>COUNTIFS(Table1[outcome],"canceled",Table1[goal],"&gt;=40000",Table1[goal],"&lt;44999")</f>
        <v>0</v>
      </c>
      <c r="E11">
        <f t="shared" si="0"/>
        <v>14</v>
      </c>
      <c r="F11" s="5">
        <f>Table2[[#This Row],[Number Successful]]/Table2[[#This Row],[Total Projects]]</f>
        <v>0.7857142857142857</v>
      </c>
      <c r="G11" s="5">
        <f>Table2[[#This Row],[Number Failed]]/Table2[[#This Row],[Total Projects]]</f>
        <v>0.21428571428571427</v>
      </c>
      <c r="H11" s="5">
        <f>Table2[[#This Row],[Number Canceled]]/Table2[[#This Row],[Total Projects]]</f>
        <v>0</v>
      </c>
    </row>
    <row r="12" spans="1:8" x14ac:dyDescent="0.25">
      <c r="A12" t="s">
        <v>2089</v>
      </c>
      <c r="B12">
        <f>COUNTIFS(Table1[outcome],"successful",Table1[goal],"&gt;=45000",Table1[goal],"&lt;49999")</f>
        <v>8</v>
      </c>
      <c r="C12">
        <f>COUNTIFS(Table1[outcome],"failed",Table1[goal],"&gt;=45000",Table1[goal],"&lt;49999")</f>
        <v>3</v>
      </c>
      <c r="D12">
        <f>COUNTIFS(Table1[outcome],"canceled",Table1[goal],"&gt;=45000",Table1[goal],"&lt;49999")</f>
        <v>0</v>
      </c>
      <c r="E12">
        <f t="shared" si="0"/>
        <v>11</v>
      </c>
      <c r="F12" s="5">
        <f>Table2[[#This Row],[Number Successful]]/Table2[[#This Row],[Total Projects]]</f>
        <v>0.72727272727272729</v>
      </c>
      <c r="G12" s="5">
        <f>Table2[[#This Row],[Number Failed]]/Table2[[#This Row],[Total Projects]]</f>
        <v>0.27272727272727271</v>
      </c>
      <c r="H12" s="5">
        <f>Table2[[#This Row],[Number Canceled]]/Table2[[#This Row],[Total Projects]]</f>
        <v>0</v>
      </c>
    </row>
    <row r="13" spans="1:8" x14ac:dyDescent="0.25">
      <c r="A13" t="s">
        <v>2090</v>
      </c>
      <c r="B13">
        <f>COUNTIFS(Table1[outcome],"successful",Table1[goal],"&gt;=50000")</f>
        <v>114</v>
      </c>
      <c r="C13">
        <f>COUNTIFS(Table1[outcome],"failed",Table1[goal],"&gt;=50000")</f>
        <v>163</v>
      </c>
      <c r="D13">
        <f>COUNTIFS(Table1[outcome],"canceled",Table1[goal],"&gt;=50000")</f>
        <v>28</v>
      </c>
      <c r="E13">
        <f t="shared" si="0"/>
        <v>305</v>
      </c>
      <c r="F13" s="5">
        <f>Table2[[#This Row],[Number Successful]]/Table2[[#This Row],[Total Projects]]</f>
        <v>0.3737704918032787</v>
      </c>
      <c r="G13" s="5">
        <f>Table2[[#This Row],[Number Failed]]/Table2[[#This Row],[Total Projects]]</f>
        <v>0.53442622950819674</v>
      </c>
      <c r="H13" s="5">
        <f>Table2[[#This Row],[Number Canceled]]/Table2[[#This Row],[Total Projects]]</f>
        <v>9.1803278688524587E-2</v>
      </c>
    </row>
  </sheetData>
  <pageMargins left="0.7" right="0.7" top="0.75" bottom="0.75" header="0.3" footer="0.3"/>
  <pageSetup orientation="portrait" horizontalDpi="4294967293" verticalDpi="0" r:id="rId1"/>
  <ignoredErrors>
    <ignoredError sqref="C6" formula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5C5F-CE3B-4D05-985B-0A520E456FB4}">
  <dimension ref="A1:J566"/>
  <sheetViews>
    <sheetView workbookViewId="0"/>
  </sheetViews>
  <sheetFormatPr defaultRowHeight="15.75" x14ac:dyDescent="0.25"/>
  <cols>
    <col min="1" max="1" width="10.125" customWidth="1"/>
    <col min="2" max="2" width="23.375" customWidth="1"/>
    <col min="3" max="3" width="25.625" customWidth="1"/>
  </cols>
  <sheetData>
    <row r="1" spans="1:10" x14ac:dyDescent="0.25">
      <c r="A1" t="s">
        <v>2109</v>
      </c>
      <c r="B1" t="s">
        <v>2116</v>
      </c>
      <c r="C1" t="s">
        <v>2117</v>
      </c>
      <c r="F1" t="s">
        <v>4</v>
      </c>
      <c r="G1" t="s">
        <v>5</v>
      </c>
      <c r="I1" t="s">
        <v>4</v>
      </c>
      <c r="J1" t="s">
        <v>5</v>
      </c>
    </row>
    <row r="2" spans="1:10" x14ac:dyDescent="0.25">
      <c r="A2" t="s">
        <v>2110</v>
      </c>
      <c r="B2">
        <f>ROUND(AVERAGEIFS(Table1[backers_count],Table1[outcome],"successful"),1)</f>
        <v>851.1</v>
      </c>
      <c r="C2">
        <f>ROUND(AVERAGEIFS(Table1[backers_count],Table1[outcome],"failed"),1)</f>
        <v>585.6</v>
      </c>
      <c r="F2" t="s">
        <v>20</v>
      </c>
      <c r="G2">
        <v>16</v>
      </c>
      <c r="I2" t="s">
        <v>14</v>
      </c>
      <c r="J2">
        <v>0</v>
      </c>
    </row>
    <row r="3" spans="1:10" x14ac:dyDescent="0.25">
      <c r="A3" t="s">
        <v>2111</v>
      </c>
      <c r="B3">
        <f>MEDIAN($G$2:$G$566)</f>
        <v>201</v>
      </c>
      <c r="C3">
        <f>MEDIAN($J$2:$J$365)</f>
        <v>114.5</v>
      </c>
      <c r="F3" t="s">
        <v>20</v>
      </c>
      <c r="G3">
        <v>26</v>
      </c>
      <c r="I3" t="s">
        <v>14</v>
      </c>
      <c r="J3">
        <v>24</v>
      </c>
    </row>
    <row r="4" spans="1:10" x14ac:dyDescent="0.25">
      <c r="A4" t="s">
        <v>2112</v>
      </c>
      <c r="B4">
        <f>MIN($G$2:$G$566)</f>
        <v>16</v>
      </c>
      <c r="C4">
        <f>MIN($J$2:$J$365)</f>
        <v>0</v>
      </c>
      <c r="F4" t="s">
        <v>20</v>
      </c>
      <c r="G4">
        <v>27</v>
      </c>
      <c r="I4" t="s">
        <v>14</v>
      </c>
      <c r="J4">
        <v>53</v>
      </c>
    </row>
    <row r="5" spans="1:10" x14ac:dyDescent="0.25">
      <c r="A5" t="s">
        <v>2113</v>
      </c>
      <c r="B5">
        <f>MAX($G$2:$G$566)</f>
        <v>7295</v>
      </c>
      <c r="C5">
        <f>MAX($J$2:$J$365)</f>
        <v>6080</v>
      </c>
      <c r="F5" t="s">
        <v>20</v>
      </c>
      <c r="G5">
        <v>32</v>
      </c>
      <c r="I5" t="s">
        <v>14</v>
      </c>
      <c r="J5">
        <v>18</v>
      </c>
    </row>
    <row r="6" spans="1:10" x14ac:dyDescent="0.25">
      <c r="A6" t="s">
        <v>2114</v>
      </c>
      <c r="B6">
        <f>ROUND(_xlfn.VAR.S($G$2:$G$566),1)</f>
        <v>1606216.6</v>
      </c>
      <c r="C6">
        <f>ROUND(_xlfn.VAR.S(J2:$J$365),1)</f>
        <v>924113.5</v>
      </c>
      <c r="F6" t="s">
        <v>20</v>
      </c>
      <c r="G6">
        <v>32</v>
      </c>
      <c r="I6" t="s">
        <v>14</v>
      </c>
      <c r="J6">
        <v>44</v>
      </c>
    </row>
    <row r="7" spans="1:10" x14ac:dyDescent="0.25">
      <c r="A7" t="s">
        <v>2115</v>
      </c>
      <c r="B7">
        <f>ROUND(SQRT($B$6),1)</f>
        <v>1267.4000000000001</v>
      </c>
      <c r="C7">
        <f>ROUND(SQRT(C6),1)</f>
        <v>961.3</v>
      </c>
      <c r="F7" t="s">
        <v>20</v>
      </c>
      <c r="G7">
        <v>34</v>
      </c>
      <c r="I7" t="s">
        <v>14</v>
      </c>
      <c r="J7">
        <v>27</v>
      </c>
    </row>
    <row r="8" spans="1:10" x14ac:dyDescent="0.25">
      <c r="F8" t="s">
        <v>20</v>
      </c>
      <c r="G8">
        <v>40</v>
      </c>
      <c r="I8" t="s">
        <v>14</v>
      </c>
      <c r="J8">
        <v>55</v>
      </c>
    </row>
    <row r="9" spans="1:10" x14ac:dyDescent="0.25">
      <c r="F9" t="s">
        <v>20</v>
      </c>
      <c r="G9">
        <v>41</v>
      </c>
      <c r="I9" t="s">
        <v>14</v>
      </c>
      <c r="J9">
        <v>200</v>
      </c>
    </row>
    <row r="10" spans="1:10" x14ac:dyDescent="0.25">
      <c r="F10" t="s">
        <v>20</v>
      </c>
      <c r="G10">
        <v>41</v>
      </c>
      <c r="I10" t="s">
        <v>14</v>
      </c>
      <c r="J10">
        <v>452</v>
      </c>
    </row>
    <row r="11" spans="1:10" x14ac:dyDescent="0.25">
      <c r="F11" t="s">
        <v>20</v>
      </c>
      <c r="G11">
        <v>42</v>
      </c>
      <c r="I11" t="s">
        <v>14</v>
      </c>
      <c r="J11">
        <v>674</v>
      </c>
    </row>
    <row r="12" spans="1:10" x14ac:dyDescent="0.25">
      <c r="F12" t="s">
        <v>20</v>
      </c>
      <c r="G12">
        <v>43</v>
      </c>
      <c r="I12" t="s">
        <v>14</v>
      </c>
      <c r="J12">
        <v>558</v>
      </c>
    </row>
    <row r="13" spans="1:10" x14ac:dyDescent="0.25">
      <c r="F13" t="s">
        <v>20</v>
      </c>
      <c r="G13">
        <v>43</v>
      </c>
      <c r="I13" t="s">
        <v>14</v>
      </c>
      <c r="J13">
        <v>15</v>
      </c>
    </row>
    <row r="14" spans="1:10" x14ac:dyDescent="0.25">
      <c r="F14" t="s">
        <v>20</v>
      </c>
      <c r="G14">
        <v>48</v>
      </c>
      <c r="I14" t="s">
        <v>14</v>
      </c>
      <c r="J14">
        <v>2307</v>
      </c>
    </row>
    <row r="15" spans="1:10" x14ac:dyDescent="0.25">
      <c r="F15" t="s">
        <v>20</v>
      </c>
      <c r="G15">
        <v>48</v>
      </c>
      <c r="I15" t="s">
        <v>14</v>
      </c>
      <c r="J15">
        <v>88</v>
      </c>
    </row>
    <row r="16" spans="1:10" x14ac:dyDescent="0.25">
      <c r="F16" t="s">
        <v>20</v>
      </c>
      <c r="G16">
        <v>48</v>
      </c>
      <c r="I16" t="s">
        <v>14</v>
      </c>
      <c r="J16">
        <v>48</v>
      </c>
    </row>
    <row r="17" spans="6:10" x14ac:dyDescent="0.25">
      <c r="F17" t="s">
        <v>20</v>
      </c>
      <c r="G17">
        <v>50</v>
      </c>
      <c r="I17" t="s">
        <v>14</v>
      </c>
      <c r="J17">
        <v>1</v>
      </c>
    </row>
    <row r="18" spans="6:10" x14ac:dyDescent="0.25">
      <c r="F18" t="s">
        <v>20</v>
      </c>
      <c r="G18">
        <v>50</v>
      </c>
      <c r="I18" t="s">
        <v>14</v>
      </c>
      <c r="J18">
        <v>1467</v>
      </c>
    </row>
    <row r="19" spans="6:10" x14ac:dyDescent="0.25">
      <c r="F19" t="s">
        <v>20</v>
      </c>
      <c r="G19">
        <v>50</v>
      </c>
      <c r="I19" t="s">
        <v>14</v>
      </c>
      <c r="J19">
        <v>75</v>
      </c>
    </row>
    <row r="20" spans="6:10" x14ac:dyDescent="0.25">
      <c r="F20" t="s">
        <v>20</v>
      </c>
      <c r="G20">
        <v>52</v>
      </c>
      <c r="I20" t="s">
        <v>14</v>
      </c>
      <c r="J20">
        <v>120</v>
      </c>
    </row>
    <row r="21" spans="6:10" x14ac:dyDescent="0.25">
      <c r="F21" t="s">
        <v>20</v>
      </c>
      <c r="G21">
        <v>53</v>
      </c>
      <c r="I21" t="s">
        <v>14</v>
      </c>
      <c r="J21">
        <v>2253</v>
      </c>
    </row>
    <row r="22" spans="6:10" x14ac:dyDescent="0.25">
      <c r="F22" t="s">
        <v>20</v>
      </c>
      <c r="G22">
        <v>53</v>
      </c>
      <c r="I22" t="s">
        <v>14</v>
      </c>
      <c r="J22">
        <v>5</v>
      </c>
    </row>
    <row r="23" spans="6:10" x14ac:dyDescent="0.25">
      <c r="F23" t="s">
        <v>20</v>
      </c>
      <c r="G23">
        <v>54</v>
      </c>
      <c r="I23" t="s">
        <v>14</v>
      </c>
      <c r="J23">
        <v>38</v>
      </c>
    </row>
    <row r="24" spans="6:10" x14ac:dyDescent="0.25">
      <c r="F24" t="s">
        <v>20</v>
      </c>
      <c r="G24">
        <v>55</v>
      </c>
      <c r="I24" t="s">
        <v>14</v>
      </c>
      <c r="J24">
        <v>12</v>
      </c>
    </row>
    <row r="25" spans="6:10" x14ac:dyDescent="0.25">
      <c r="F25" t="s">
        <v>20</v>
      </c>
      <c r="G25">
        <v>56</v>
      </c>
      <c r="I25" t="s">
        <v>14</v>
      </c>
      <c r="J25">
        <v>1684</v>
      </c>
    </row>
    <row r="26" spans="6:10" x14ac:dyDescent="0.25">
      <c r="F26" t="s">
        <v>20</v>
      </c>
      <c r="G26">
        <v>59</v>
      </c>
      <c r="I26" t="s">
        <v>14</v>
      </c>
      <c r="J26">
        <v>56</v>
      </c>
    </row>
    <row r="27" spans="6:10" x14ac:dyDescent="0.25">
      <c r="F27" t="s">
        <v>20</v>
      </c>
      <c r="G27">
        <v>62</v>
      </c>
      <c r="I27" t="s">
        <v>14</v>
      </c>
      <c r="J27">
        <v>838</v>
      </c>
    </row>
    <row r="28" spans="6:10" x14ac:dyDescent="0.25">
      <c r="F28" t="s">
        <v>20</v>
      </c>
      <c r="G28">
        <v>64</v>
      </c>
      <c r="I28" t="s">
        <v>14</v>
      </c>
      <c r="J28">
        <v>1000</v>
      </c>
    </row>
    <row r="29" spans="6:10" x14ac:dyDescent="0.25">
      <c r="F29" t="s">
        <v>20</v>
      </c>
      <c r="G29">
        <v>65</v>
      </c>
      <c r="I29" t="s">
        <v>14</v>
      </c>
      <c r="J29">
        <v>1482</v>
      </c>
    </row>
    <row r="30" spans="6:10" x14ac:dyDescent="0.25">
      <c r="F30" t="s">
        <v>20</v>
      </c>
      <c r="G30">
        <v>65</v>
      </c>
      <c r="I30" t="s">
        <v>14</v>
      </c>
      <c r="J30">
        <v>106</v>
      </c>
    </row>
    <row r="31" spans="6:10" x14ac:dyDescent="0.25">
      <c r="F31" t="s">
        <v>20</v>
      </c>
      <c r="G31">
        <v>67</v>
      </c>
      <c r="I31" t="s">
        <v>14</v>
      </c>
      <c r="J31">
        <v>679</v>
      </c>
    </row>
    <row r="32" spans="6:10" x14ac:dyDescent="0.25">
      <c r="F32" t="s">
        <v>20</v>
      </c>
      <c r="G32">
        <v>68</v>
      </c>
      <c r="I32" t="s">
        <v>14</v>
      </c>
      <c r="J32">
        <v>1220</v>
      </c>
    </row>
    <row r="33" spans="6:10" x14ac:dyDescent="0.25">
      <c r="F33" t="s">
        <v>20</v>
      </c>
      <c r="G33">
        <v>69</v>
      </c>
      <c r="I33" t="s">
        <v>14</v>
      </c>
      <c r="J33">
        <v>1</v>
      </c>
    </row>
    <row r="34" spans="6:10" x14ac:dyDescent="0.25">
      <c r="F34" t="s">
        <v>20</v>
      </c>
      <c r="G34">
        <v>69</v>
      </c>
      <c r="I34" t="s">
        <v>14</v>
      </c>
      <c r="J34">
        <v>37</v>
      </c>
    </row>
    <row r="35" spans="6:10" x14ac:dyDescent="0.25">
      <c r="F35" t="s">
        <v>20</v>
      </c>
      <c r="G35">
        <v>70</v>
      </c>
      <c r="I35" t="s">
        <v>14</v>
      </c>
      <c r="J35">
        <v>60</v>
      </c>
    </row>
    <row r="36" spans="6:10" x14ac:dyDescent="0.25">
      <c r="F36" t="s">
        <v>20</v>
      </c>
      <c r="G36">
        <v>71</v>
      </c>
      <c r="I36" t="s">
        <v>14</v>
      </c>
      <c r="J36">
        <v>296</v>
      </c>
    </row>
    <row r="37" spans="6:10" x14ac:dyDescent="0.25">
      <c r="F37" t="s">
        <v>20</v>
      </c>
      <c r="G37">
        <v>72</v>
      </c>
      <c r="I37" t="s">
        <v>14</v>
      </c>
      <c r="J37">
        <v>3304</v>
      </c>
    </row>
    <row r="38" spans="6:10" x14ac:dyDescent="0.25">
      <c r="F38" t="s">
        <v>20</v>
      </c>
      <c r="G38">
        <v>76</v>
      </c>
      <c r="I38" t="s">
        <v>14</v>
      </c>
      <c r="J38">
        <v>73</v>
      </c>
    </row>
    <row r="39" spans="6:10" x14ac:dyDescent="0.25">
      <c r="F39" t="s">
        <v>20</v>
      </c>
      <c r="G39">
        <v>76</v>
      </c>
      <c r="I39" t="s">
        <v>14</v>
      </c>
      <c r="J39">
        <v>3387</v>
      </c>
    </row>
    <row r="40" spans="6:10" x14ac:dyDescent="0.25">
      <c r="F40" t="s">
        <v>20</v>
      </c>
      <c r="G40">
        <v>78</v>
      </c>
      <c r="I40" t="s">
        <v>14</v>
      </c>
      <c r="J40">
        <v>662</v>
      </c>
    </row>
    <row r="41" spans="6:10" x14ac:dyDescent="0.25">
      <c r="F41" t="s">
        <v>20</v>
      </c>
      <c r="G41">
        <v>78</v>
      </c>
      <c r="I41" t="s">
        <v>14</v>
      </c>
      <c r="J41">
        <v>774</v>
      </c>
    </row>
    <row r="42" spans="6:10" x14ac:dyDescent="0.25">
      <c r="F42" t="s">
        <v>20</v>
      </c>
      <c r="G42">
        <v>80</v>
      </c>
      <c r="I42" t="s">
        <v>14</v>
      </c>
      <c r="J42">
        <v>672</v>
      </c>
    </row>
    <row r="43" spans="6:10" x14ac:dyDescent="0.25">
      <c r="F43" t="s">
        <v>20</v>
      </c>
      <c r="G43">
        <v>80</v>
      </c>
      <c r="I43" t="s">
        <v>14</v>
      </c>
      <c r="J43">
        <v>940</v>
      </c>
    </row>
    <row r="44" spans="6:10" x14ac:dyDescent="0.25">
      <c r="F44" t="s">
        <v>20</v>
      </c>
      <c r="G44">
        <v>80</v>
      </c>
      <c r="I44" t="s">
        <v>14</v>
      </c>
      <c r="J44">
        <v>117</v>
      </c>
    </row>
    <row r="45" spans="6:10" x14ac:dyDescent="0.25">
      <c r="F45" t="s">
        <v>20</v>
      </c>
      <c r="G45">
        <v>80</v>
      </c>
      <c r="I45" t="s">
        <v>14</v>
      </c>
      <c r="J45">
        <v>115</v>
      </c>
    </row>
    <row r="46" spans="6:10" x14ac:dyDescent="0.25">
      <c r="F46" t="s">
        <v>20</v>
      </c>
      <c r="G46">
        <v>80</v>
      </c>
      <c r="I46" t="s">
        <v>14</v>
      </c>
      <c r="J46">
        <v>326</v>
      </c>
    </row>
    <row r="47" spans="6:10" x14ac:dyDescent="0.25">
      <c r="F47" t="s">
        <v>20</v>
      </c>
      <c r="G47">
        <v>80</v>
      </c>
      <c r="I47" t="s">
        <v>14</v>
      </c>
      <c r="J47">
        <v>1</v>
      </c>
    </row>
    <row r="48" spans="6:10" x14ac:dyDescent="0.25">
      <c r="F48" t="s">
        <v>20</v>
      </c>
      <c r="G48">
        <v>81</v>
      </c>
      <c r="I48" t="s">
        <v>14</v>
      </c>
      <c r="J48">
        <v>1467</v>
      </c>
    </row>
    <row r="49" spans="6:10" x14ac:dyDescent="0.25">
      <c r="F49" t="s">
        <v>20</v>
      </c>
      <c r="G49">
        <v>82</v>
      </c>
      <c r="I49" t="s">
        <v>14</v>
      </c>
      <c r="J49">
        <v>5681</v>
      </c>
    </row>
    <row r="50" spans="6:10" x14ac:dyDescent="0.25">
      <c r="F50" t="s">
        <v>20</v>
      </c>
      <c r="G50">
        <v>82</v>
      </c>
      <c r="I50" t="s">
        <v>14</v>
      </c>
      <c r="J50">
        <v>1059</v>
      </c>
    </row>
    <row r="51" spans="6:10" x14ac:dyDescent="0.25">
      <c r="F51" t="s">
        <v>20</v>
      </c>
      <c r="G51">
        <v>83</v>
      </c>
      <c r="I51" t="s">
        <v>14</v>
      </c>
      <c r="J51">
        <v>1194</v>
      </c>
    </row>
    <row r="52" spans="6:10" x14ac:dyDescent="0.25">
      <c r="F52" t="s">
        <v>20</v>
      </c>
      <c r="G52">
        <v>83</v>
      </c>
      <c r="I52" t="s">
        <v>14</v>
      </c>
      <c r="J52">
        <v>30</v>
      </c>
    </row>
    <row r="53" spans="6:10" x14ac:dyDescent="0.25">
      <c r="F53" t="s">
        <v>20</v>
      </c>
      <c r="G53">
        <v>84</v>
      </c>
      <c r="I53" t="s">
        <v>14</v>
      </c>
      <c r="J53">
        <v>75</v>
      </c>
    </row>
    <row r="54" spans="6:10" x14ac:dyDescent="0.25">
      <c r="F54" t="s">
        <v>20</v>
      </c>
      <c r="G54">
        <v>84</v>
      </c>
      <c r="I54" t="s">
        <v>14</v>
      </c>
      <c r="J54">
        <v>955</v>
      </c>
    </row>
    <row r="55" spans="6:10" x14ac:dyDescent="0.25">
      <c r="F55" t="s">
        <v>20</v>
      </c>
      <c r="G55">
        <v>85</v>
      </c>
      <c r="I55" t="s">
        <v>14</v>
      </c>
      <c r="J55">
        <v>67</v>
      </c>
    </row>
    <row r="56" spans="6:10" x14ac:dyDescent="0.25">
      <c r="F56" t="s">
        <v>20</v>
      </c>
      <c r="G56">
        <v>85</v>
      </c>
      <c r="I56" t="s">
        <v>14</v>
      </c>
      <c r="J56">
        <v>5</v>
      </c>
    </row>
    <row r="57" spans="6:10" x14ac:dyDescent="0.25">
      <c r="F57" t="s">
        <v>20</v>
      </c>
      <c r="G57">
        <v>85</v>
      </c>
      <c r="I57" t="s">
        <v>14</v>
      </c>
      <c r="J57">
        <v>26</v>
      </c>
    </row>
    <row r="58" spans="6:10" x14ac:dyDescent="0.25">
      <c r="F58" t="s">
        <v>20</v>
      </c>
      <c r="G58">
        <v>85</v>
      </c>
      <c r="I58" t="s">
        <v>14</v>
      </c>
      <c r="J58">
        <v>1130</v>
      </c>
    </row>
    <row r="59" spans="6:10" x14ac:dyDescent="0.25">
      <c r="F59" t="s">
        <v>20</v>
      </c>
      <c r="G59">
        <v>85</v>
      </c>
      <c r="I59" t="s">
        <v>14</v>
      </c>
      <c r="J59">
        <v>782</v>
      </c>
    </row>
    <row r="60" spans="6:10" x14ac:dyDescent="0.25">
      <c r="F60" t="s">
        <v>20</v>
      </c>
      <c r="G60">
        <v>85</v>
      </c>
      <c r="I60" t="s">
        <v>14</v>
      </c>
      <c r="J60">
        <v>210</v>
      </c>
    </row>
    <row r="61" spans="6:10" x14ac:dyDescent="0.25">
      <c r="F61" t="s">
        <v>20</v>
      </c>
      <c r="G61">
        <v>86</v>
      </c>
      <c r="I61" t="s">
        <v>14</v>
      </c>
      <c r="J61">
        <v>136</v>
      </c>
    </row>
    <row r="62" spans="6:10" x14ac:dyDescent="0.25">
      <c r="F62" t="s">
        <v>20</v>
      </c>
      <c r="G62">
        <v>86</v>
      </c>
      <c r="I62" t="s">
        <v>14</v>
      </c>
      <c r="J62">
        <v>86</v>
      </c>
    </row>
    <row r="63" spans="6:10" x14ac:dyDescent="0.25">
      <c r="F63" t="s">
        <v>20</v>
      </c>
      <c r="G63">
        <v>86</v>
      </c>
      <c r="I63" t="s">
        <v>14</v>
      </c>
      <c r="J63">
        <v>19</v>
      </c>
    </row>
    <row r="64" spans="6:10" x14ac:dyDescent="0.25">
      <c r="F64" t="s">
        <v>20</v>
      </c>
      <c r="G64">
        <v>87</v>
      </c>
      <c r="I64" t="s">
        <v>14</v>
      </c>
      <c r="J64">
        <v>886</v>
      </c>
    </row>
    <row r="65" spans="6:10" x14ac:dyDescent="0.25">
      <c r="F65" t="s">
        <v>20</v>
      </c>
      <c r="G65">
        <v>87</v>
      </c>
      <c r="I65" t="s">
        <v>14</v>
      </c>
      <c r="J65">
        <v>35</v>
      </c>
    </row>
    <row r="66" spans="6:10" x14ac:dyDescent="0.25">
      <c r="F66" t="s">
        <v>20</v>
      </c>
      <c r="G66">
        <v>87</v>
      </c>
      <c r="I66" t="s">
        <v>14</v>
      </c>
      <c r="J66">
        <v>24</v>
      </c>
    </row>
    <row r="67" spans="6:10" x14ac:dyDescent="0.25">
      <c r="F67" t="s">
        <v>20</v>
      </c>
      <c r="G67">
        <v>88</v>
      </c>
      <c r="I67" t="s">
        <v>14</v>
      </c>
      <c r="J67">
        <v>86</v>
      </c>
    </row>
    <row r="68" spans="6:10" x14ac:dyDescent="0.25">
      <c r="F68" t="s">
        <v>20</v>
      </c>
      <c r="G68">
        <v>88</v>
      </c>
      <c r="I68" t="s">
        <v>14</v>
      </c>
      <c r="J68">
        <v>243</v>
      </c>
    </row>
    <row r="69" spans="6:10" x14ac:dyDescent="0.25">
      <c r="F69" t="s">
        <v>20</v>
      </c>
      <c r="G69">
        <v>88</v>
      </c>
      <c r="I69" t="s">
        <v>14</v>
      </c>
      <c r="J69">
        <v>65</v>
      </c>
    </row>
    <row r="70" spans="6:10" x14ac:dyDescent="0.25">
      <c r="F70" t="s">
        <v>20</v>
      </c>
      <c r="G70">
        <v>88</v>
      </c>
      <c r="I70" t="s">
        <v>14</v>
      </c>
      <c r="J70">
        <v>100</v>
      </c>
    </row>
    <row r="71" spans="6:10" x14ac:dyDescent="0.25">
      <c r="F71" t="s">
        <v>20</v>
      </c>
      <c r="G71">
        <v>89</v>
      </c>
      <c r="I71" t="s">
        <v>14</v>
      </c>
      <c r="J71">
        <v>168</v>
      </c>
    </row>
    <row r="72" spans="6:10" x14ac:dyDescent="0.25">
      <c r="F72" t="s">
        <v>20</v>
      </c>
      <c r="G72">
        <v>89</v>
      </c>
      <c r="I72" t="s">
        <v>14</v>
      </c>
      <c r="J72">
        <v>13</v>
      </c>
    </row>
    <row r="73" spans="6:10" x14ac:dyDescent="0.25">
      <c r="F73" t="s">
        <v>20</v>
      </c>
      <c r="G73">
        <v>91</v>
      </c>
      <c r="I73" t="s">
        <v>14</v>
      </c>
      <c r="J73">
        <v>1</v>
      </c>
    </row>
    <row r="74" spans="6:10" x14ac:dyDescent="0.25">
      <c r="F74" t="s">
        <v>20</v>
      </c>
      <c r="G74">
        <v>92</v>
      </c>
      <c r="I74" t="s">
        <v>14</v>
      </c>
      <c r="J74">
        <v>40</v>
      </c>
    </row>
    <row r="75" spans="6:10" x14ac:dyDescent="0.25">
      <c r="F75" t="s">
        <v>20</v>
      </c>
      <c r="G75">
        <v>92</v>
      </c>
      <c r="I75" t="s">
        <v>14</v>
      </c>
      <c r="J75">
        <v>226</v>
      </c>
    </row>
    <row r="76" spans="6:10" x14ac:dyDescent="0.25">
      <c r="F76" t="s">
        <v>20</v>
      </c>
      <c r="G76">
        <v>92</v>
      </c>
      <c r="I76" t="s">
        <v>14</v>
      </c>
      <c r="J76">
        <v>1625</v>
      </c>
    </row>
    <row r="77" spans="6:10" x14ac:dyDescent="0.25">
      <c r="F77" t="s">
        <v>20</v>
      </c>
      <c r="G77">
        <v>92</v>
      </c>
      <c r="I77" t="s">
        <v>14</v>
      </c>
      <c r="J77">
        <v>143</v>
      </c>
    </row>
    <row r="78" spans="6:10" x14ac:dyDescent="0.25">
      <c r="F78" t="s">
        <v>20</v>
      </c>
      <c r="G78">
        <v>92</v>
      </c>
      <c r="I78" t="s">
        <v>14</v>
      </c>
      <c r="J78">
        <v>934</v>
      </c>
    </row>
    <row r="79" spans="6:10" x14ac:dyDescent="0.25">
      <c r="F79" t="s">
        <v>20</v>
      </c>
      <c r="G79">
        <v>93</v>
      </c>
      <c r="I79" t="s">
        <v>14</v>
      </c>
      <c r="J79">
        <v>17</v>
      </c>
    </row>
    <row r="80" spans="6:10" x14ac:dyDescent="0.25">
      <c r="F80" t="s">
        <v>20</v>
      </c>
      <c r="G80">
        <v>94</v>
      </c>
      <c r="I80" t="s">
        <v>14</v>
      </c>
      <c r="J80">
        <v>2179</v>
      </c>
    </row>
    <row r="81" spans="6:10" x14ac:dyDescent="0.25">
      <c r="F81" t="s">
        <v>20</v>
      </c>
      <c r="G81">
        <v>94</v>
      </c>
      <c r="I81" t="s">
        <v>14</v>
      </c>
      <c r="J81">
        <v>931</v>
      </c>
    </row>
    <row r="82" spans="6:10" x14ac:dyDescent="0.25">
      <c r="F82" t="s">
        <v>20</v>
      </c>
      <c r="G82">
        <v>94</v>
      </c>
      <c r="I82" t="s">
        <v>14</v>
      </c>
      <c r="J82">
        <v>92</v>
      </c>
    </row>
    <row r="83" spans="6:10" x14ac:dyDescent="0.25">
      <c r="F83" t="s">
        <v>20</v>
      </c>
      <c r="G83">
        <v>95</v>
      </c>
      <c r="I83" t="s">
        <v>14</v>
      </c>
      <c r="J83">
        <v>57</v>
      </c>
    </row>
    <row r="84" spans="6:10" x14ac:dyDescent="0.25">
      <c r="F84" t="s">
        <v>20</v>
      </c>
      <c r="G84">
        <v>96</v>
      </c>
      <c r="I84" t="s">
        <v>14</v>
      </c>
      <c r="J84">
        <v>41</v>
      </c>
    </row>
    <row r="85" spans="6:10" x14ac:dyDescent="0.25">
      <c r="F85" t="s">
        <v>20</v>
      </c>
      <c r="G85">
        <v>96</v>
      </c>
      <c r="I85" t="s">
        <v>14</v>
      </c>
      <c r="J85">
        <v>1</v>
      </c>
    </row>
    <row r="86" spans="6:10" x14ac:dyDescent="0.25">
      <c r="F86" t="s">
        <v>20</v>
      </c>
      <c r="G86">
        <v>96</v>
      </c>
      <c r="I86" t="s">
        <v>14</v>
      </c>
      <c r="J86">
        <v>101</v>
      </c>
    </row>
    <row r="87" spans="6:10" x14ac:dyDescent="0.25">
      <c r="F87" t="s">
        <v>20</v>
      </c>
      <c r="G87">
        <v>97</v>
      </c>
      <c r="I87" t="s">
        <v>14</v>
      </c>
      <c r="J87">
        <v>1335</v>
      </c>
    </row>
    <row r="88" spans="6:10" x14ac:dyDescent="0.25">
      <c r="F88" t="s">
        <v>20</v>
      </c>
      <c r="G88">
        <v>98</v>
      </c>
      <c r="I88" t="s">
        <v>14</v>
      </c>
      <c r="J88">
        <v>15</v>
      </c>
    </row>
    <row r="89" spans="6:10" x14ac:dyDescent="0.25">
      <c r="F89" t="s">
        <v>20</v>
      </c>
      <c r="G89">
        <v>98</v>
      </c>
      <c r="I89" t="s">
        <v>14</v>
      </c>
      <c r="J89">
        <v>454</v>
      </c>
    </row>
    <row r="90" spans="6:10" x14ac:dyDescent="0.25">
      <c r="F90" t="s">
        <v>20</v>
      </c>
      <c r="G90">
        <v>100</v>
      </c>
      <c r="I90" t="s">
        <v>14</v>
      </c>
      <c r="J90">
        <v>3182</v>
      </c>
    </row>
    <row r="91" spans="6:10" x14ac:dyDescent="0.25">
      <c r="F91" t="s">
        <v>20</v>
      </c>
      <c r="G91">
        <v>100</v>
      </c>
      <c r="I91" t="s">
        <v>14</v>
      </c>
      <c r="J91">
        <v>15</v>
      </c>
    </row>
    <row r="92" spans="6:10" x14ac:dyDescent="0.25">
      <c r="F92" t="s">
        <v>20</v>
      </c>
      <c r="G92">
        <v>101</v>
      </c>
      <c r="I92" t="s">
        <v>14</v>
      </c>
      <c r="J92">
        <v>133</v>
      </c>
    </row>
    <row r="93" spans="6:10" x14ac:dyDescent="0.25">
      <c r="F93" t="s">
        <v>20</v>
      </c>
      <c r="G93">
        <v>101</v>
      </c>
      <c r="I93" t="s">
        <v>14</v>
      </c>
      <c r="J93">
        <v>2062</v>
      </c>
    </row>
    <row r="94" spans="6:10" x14ac:dyDescent="0.25">
      <c r="F94" t="s">
        <v>20</v>
      </c>
      <c r="G94">
        <v>102</v>
      </c>
      <c r="I94" t="s">
        <v>14</v>
      </c>
      <c r="J94">
        <v>29</v>
      </c>
    </row>
    <row r="95" spans="6:10" x14ac:dyDescent="0.25">
      <c r="F95" t="s">
        <v>20</v>
      </c>
      <c r="G95">
        <v>102</v>
      </c>
      <c r="I95" t="s">
        <v>14</v>
      </c>
      <c r="J95">
        <v>132</v>
      </c>
    </row>
    <row r="96" spans="6:10" x14ac:dyDescent="0.25">
      <c r="F96" t="s">
        <v>20</v>
      </c>
      <c r="G96">
        <v>103</v>
      </c>
      <c r="I96" t="s">
        <v>14</v>
      </c>
      <c r="J96">
        <v>137</v>
      </c>
    </row>
    <row r="97" spans="6:10" x14ac:dyDescent="0.25">
      <c r="F97" t="s">
        <v>20</v>
      </c>
      <c r="G97">
        <v>103</v>
      </c>
      <c r="I97" t="s">
        <v>14</v>
      </c>
      <c r="J97">
        <v>908</v>
      </c>
    </row>
    <row r="98" spans="6:10" x14ac:dyDescent="0.25">
      <c r="F98" t="s">
        <v>20</v>
      </c>
      <c r="G98">
        <v>105</v>
      </c>
      <c r="I98" t="s">
        <v>14</v>
      </c>
      <c r="J98">
        <v>10</v>
      </c>
    </row>
    <row r="99" spans="6:10" x14ac:dyDescent="0.25">
      <c r="F99" t="s">
        <v>20</v>
      </c>
      <c r="G99">
        <v>106</v>
      </c>
      <c r="I99" t="s">
        <v>14</v>
      </c>
      <c r="J99">
        <v>1910</v>
      </c>
    </row>
    <row r="100" spans="6:10" x14ac:dyDescent="0.25">
      <c r="F100" t="s">
        <v>20</v>
      </c>
      <c r="G100">
        <v>106</v>
      </c>
      <c r="I100" t="s">
        <v>14</v>
      </c>
      <c r="J100">
        <v>38</v>
      </c>
    </row>
    <row r="101" spans="6:10" x14ac:dyDescent="0.25">
      <c r="F101" t="s">
        <v>20</v>
      </c>
      <c r="G101">
        <v>107</v>
      </c>
      <c r="I101" t="s">
        <v>14</v>
      </c>
      <c r="J101">
        <v>104</v>
      </c>
    </row>
    <row r="102" spans="6:10" x14ac:dyDescent="0.25">
      <c r="F102" t="s">
        <v>20</v>
      </c>
      <c r="G102">
        <v>107</v>
      </c>
      <c r="I102" t="s">
        <v>14</v>
      </c>
      <c r="J102">
        <v>49</v>
      </c>
    </row>
    <row r="103" spans="6:10" x14ac:dyDescent="0.25">
      <c r="F103" t="s">
        <v>20</v>
      </c>
      <c r="G103">
        <v>107</v>
      </c>
      <c r="I103" t="s">
        <v>14</v>
      </c>
      <c r="J103">
        <v>1</v>
      </c>
    </row>
    <row r="104" spans="6:10" x14ac:dyDescent="0.25">
      <c r="F104" t="s">
        <v>20</v>
      </c>
      <c r="G104">
        <v>107</v>
      </c>
      <c r="I104" t="s">
        <v>14</v>
      </c>
      <c r="J104">
        <v>245</v>
      </c>
    </row>
    <row r="105" spans="6:10" x14ac:dyDescent="0.25">
      <c r="F105" t="s">
        <v>20</v>
      </c>
      <c r="G105">
        <v>107</v>
      </c>
      <c r="I105" t="s">
        <v>14</v>
      </c>
      <c r="J105">
        <v>32</v>
      </c>
    </row>
    <row r="106" spans="6:10" x14ac:dyDescent="0.25">
      <c r="F106" t="s">
        <v>20</v>
      </c>
      <c r="G106">
        <v>110</v>
      </c>
      <c r="I106" t="s">
        <v>14</v>
      </c>
      <c r="J106">
        <v>7</v>
      </c>
    </row>
    <row r="107" spans="6:10" x14ac:dyDescent="0.25">
      <c r="F107" t="s">
        <v>20</v>
      </c>
      <c r="G107">
        <v>110</v>
      </c>
      <c r="I107" t="s">
        <v>14</v>
      </c>
      <c r="J107">
        <v>803</v>
      </c>
    </row>
    <row r="108" spans="6:10" x14ac:dyDescent="0.25">
      <c r="F108" t="s">
        <v>20</v>
      </c>
      <c r="G108">
        <v>110</v>
      </c>
      <c r="I108" t="s">
        <v>14</v>
      </c>
      <c r="J108">
        <v>16</v>
      </c>
    </row>
    <row r="109" spans="6:10" x14ac:dyDescent="0.25">
      <c r="F109" t="s">
        <v>20</v>
      </c>
      <c r="G109">
        <v>110</v>
      </c>
      <c r="I109" t="s">
        <v>14</v>
      </c>
      <c r="J109">
        <v>31</v>
      </c>
    </row>
    <row r="110" spans="6:10" x14ac:dyDescent="0.25">
      <c r="F110" t="s">
        <v>20</v>
      </c>
      <c r="G110">
        <v>111</v>
      </c>
      <c r="I110" t="s">
        <v>14</v>
      </c>
      <c r="J110">
        <v>108</v>
      </c>
    </row>
    <row r="111" spans="6:10" x14ac:dyDescent="0.25">
      <c r="F111" t="s">
        <v>20</v>
      </c>
      <c r="G111">
        <v>112</v>
      </c>
      <c r="I111" t="s">
        <v>14</v>
      </c>
      <c r="J111">
        <v>30</v>
      </c>
    </row>
    <row r="112" spans="6:10" x14ac:dyDescent="0.25">
      <c r="F112" t="s">
        <v>20</v>
      </c>
      <c r="G112">
        <v>112</v>
      </c>
      <c r="I112" t="s">
        <v>14</v>
      </c>
      <c r="J112">
        <v>17</v>
      </c>
    </row>
    <row r="113" spans="6:10" x14ac:dyDescent="0.25">
      <c r="F113" t="s">
        <v>20</v>
      </c>
      <c r="G113">
        <v>112</v>
      </c>
      <c r="I113" t="s">
        <v>14</v>
      </c>
      <c r="J113">
        <v>80</v>
      </c>
    </row>
    <row r="114" spans="6:10" x14ac:dyDescent="0.25">
      <c r="F114" t="s">
        <v>20</v>
      </c>
      <c r="G114">
        <v>113</v>
      </c>
      <c r="I114" t="s">
        <v>14</v>
      </c>
      <c r="J114">
        <v>2468</v>
      </c>
    </row>
    <row r="115" spans="6:10" x14ac:dyDescent="0.25">
      <c r="F115" t="s">
        <v>20</v>
      </c>
      <c r="G115">
        <v>113</v>
      </c>
      <c r="I115" t="s">
        <v>14</v>
      </c>
      <c r="J115">
        <v>26</v>
      </c>
    </row>
    <row r="116" spans="6:10" x14ac:dyDescent="0.25">
      <c r="F116" t="s">
        <v>20</v>
      </c>
      <c r="G116">
        <v>114</v>
      </c>
      <c r="I116" t="s">
        <v>14</v>
      </c>
      <c r="J116">
        <v>73</v>
      </c>
    </row>
    <row r="117" spans="6:10" x14ac:dyDescent="0.25">
      <c r="F117" t="s">
        <v>20</v>
      </c>
      <c r="G117">
        <v>114</v>
      </c>
      <c r="I117" t="s">
        <v>14</v>
      </c>
      <c r="J117">
        <v>128</v>
      </c>
    </row>
    <row r="118" spans="6:10" x14ac:dyDescent="0.25">
      <c r="F118" t="s">
        <v>20</v>
      </c>
      <c r="G118">
        <v>114</v>
      </c>
      <c r="I118" t="s">
        <v>14</v>
      </c>
      <c r="J118">
        <v>33</v>
      </c>
    </row>
    <row r="119" spans="6:10" x14ac:dyDescent="0.25">
      <c r="F119" t="s">
        <v>20</v>
      </c>
      <c r="G119">
        <v>115</v>
      </c>
      <c r="I119" t="s">
        <v>14</v>
      </c>
      <c r="J119">
        <v>1072</v>
      </c>
    </row>
    <row r="120" spans="6:10" x14ac:dyDescent="0.25">
      <c r="F120" t="s">
        <v>20</v>
      </c>
      <c r="G120">
        <v>116</v>
      </c>
      <c r="I120" t="s">
        <v>14</v>
      </c>
      <c r="J120">
        <v>393</v>
      </c>
    </row>
    <row r="121" spans="6:10" x14ac:dyDescent="0.25">
      <c r="F121" t="s">
        <v>20</v>
      </c>
      <c r="G121">
        <v>116</v>
      </c>
      <c r="I121" t="s">
        <v>14</v>
      </c>
      <c r="J121">
        <v>1257</v>
      </c>
    </row>
    <row r="122" spans="6:10" x14ac:dyDescent="0.25">
      <c r="F122" t="s">
        <v>20</v>
      </c>
      <c r="G122">
        <v>117</v>
      </c>
      <c r="I122" t="s">
        <v>14</v>
      </c>
      <c r="J122">
        <v>328</v>
      </c>
    </row>
    <row r="123" spans="6:10" x14ac:dyDescent="0.25">
      <c r="F123" t="s">
        <v>20</v>
      </c>
      <c r="G123">
        <v>117</v>
      </c>
      <c r="I123" t="s">
        <v>14</v>
      </c>
      <c r="J123">
        <v>147</v>
      </c>
    </row>
    <row r="124" spans="6:10" x14ac:dyDescent="0.25">
      <c r="F124" t="s">
        <v>20</v>
      </c>
      <c r="G124">
        <v>119</v>
      </c>
      <c r="I124" t="s">
        <v>14</v>
      </c>
      <c r="J124">
        <v>830</v>
      </c>
    </row>
    <row r="125" spans="6:10" x14ac:dyDescent="0.25">
      <c r="F125" t="s">
        <v>20</v>
      </c>
      <c r="G125">
        <v>121</v>
      </c>
      <c r="I125" t="s">
        <v>14</v>
      </c>
      <c r="J125">
        <v>331</v>
      </c>
    </row>
    <row r="126" spans="6:10" x14ac:dyDescent="0.25">
      <c r="F126" t="s">
        <v>20</v>
      </c>
      <c r="G126">
        <v>121</v>
      </c>
      <c r="I126" t="s">
        <v>14</v>
      </c>
      <c r="J126">
        <v>25</v>
      </c>
    </row>
    <row r="127" spans="6:10" x14ac:dyDescent="0.25">
      <c r="F127" t="s">
        <v>20</v>
      </c>
      <c r="G127">
        <v>121</v>
      </c>
      <c r="I127" t="s">
        <v>14</v>
      </c>
      <c r="J127">
        <v>3483</v>
      </c>
    </row>
    <row r="128" spans="6:10" x14ac:dyDescent="0.25">
      <c r="F128" t="s">
        <v>20</v>
      </c>
      <c r="G128">
        <v>122</v>
      </c>
      <c r="I128" t="s">
        <v>14</v>
      </c>
      <c r="J128">
        <v>923</v>
      </c>
    </row>
    <row r="129" spans="6:10" x14ac:dyDescent="0.25">
      <c r="F129" t="s">
        <v>20</v>
      </c>
      <c r="G129">
        <v>122</v>
      </c>
      <c r="I129" t="s">
        <v>14</v>
      </c>
      <c r="J129">
        <v>1</v>
      </c>
    </row>
    <row r="130" spans="6:10" x14ac:dyDescent="0.25">
      <c r="F130" t="s">
        <v>20</v>
      </c>
      <c r="G130">
        <v>122</v>
      </c>
      <c r="I130" t="s">
        <v>14</v>
      </c>
      <c r="J130">
        <v>33</v>
      </c>
    </row>
    <row r="131" spans="6:10" x14ac:dyDescent="0.25">
      <c r="F131" t="s">
        <v>20</v>
      </c>
      <c r="G131">
        <v>122</v>
      </c>
      <c r="I131" t="s">
        <v>14</v>
      </c>
      <c r="J131">
        <v>40</v>
      </c>
    </row>
    <row r="132" spans="6:10" x14ac:dyDescent="0.25">
      <c r="F132" t="s">
        <v>20</v>
      </c>
      <c r="G132">
        <v>123</v>
      </c>
      <c r="I132" t="s">
        <v>14</v>
      </c>
      <c r="J132">
        <v>23</v>
      </c>
    </row>
    <row r="133" spans="6:10" x14ac:dyDescent="0.25">
      <c r="F133" t="s">
        <v>20</v>
      </c>
      <c r="G133">
        <v>123</v>
      </c>
      <c r="I133" t="s">
        <v>14</v>
      </c>
      <c r="J133">
        <v>75</v>
      </c>
    </row>
    <row r="134" spans="6:10" x14ac:dyDescent="0.25">
      <c r="F134" t="s">
        <v>20</v>
      </c>
      <c r="G134">
        <v>123</v>
      </c>
      <c r="I134" t="s">
        <v>14</v>
      </c>
      <c r="J134">
        <v>2176</v>
      </c>
    </row>
    <row r="135" spans="6:10" x14ac:dyDescent="0.25">
      <c r="F135" t="s">
        <v>20</v>
      </c>
      <c r="G135">
        <v>125</v>
      </c>
      <c r="I135" t="s">
        <v>14</v>
      </c>
      <c r="J135">
        <v>441</v>
      </c>
    </row>
    <row r="136" spans="6:10" x14ac:dyDescent="0.25">
      <c r="F136" t="s">
        <v>20</v>
      </c>
      <c r="G136">
        <v>126</v>
      </c>
      <c r="I136" t="s">
        <v>14</v>
      </c>
      <c r="J136">
        <v>25</v>
      </c>
    </row>
    <row r="137" spans="6:10" x14ac:dyDescent="0.25">
      <c r="F137" t="s">
        <v>20</v>
      </c>
      <c r="G137">
        <v>126</v>
      </c>
      <c r="I137" t="s">
        <v>14</v>
      </c>
      <c r="J137">
        <v>127</v>
      </c>
    </row>
    <row r="138" spans="6:10" x14ac:dyDescent="0.25">
      <c r="F138" t="s">
        <v>20</v>
      </c>
      <c r="G138">
        <v>126</v>
      </c>
      <c r="I138" t="s">
        <v>14</v>
      </c>
      <c r="J138">
        <v>355</v>
      </c>
    </row>
    <row r="139" spans="6:10" x14ac:dyDescent="0.25">
      <c r="F139" t="s">
        <v>20</v>
      </c>
      <c r="G139">
        <v>126</v>
      </c>
      <c r="I139" t="s">
        <v>14</v>
      </c>
      <c r="J139">
        <v>44</v>
      </c>
    </row>
    <row r="140" spans="6:10" x14ac:dyDescent="0.25">
      <c r="F140" t="s">
        <v>20</v>
      </c>
      <c r="G140">
        <v>126</v>
      </c>
      <c r="I140" t="s">
        <v>14</v>
      </c>
      <c r="J140">
        <v>67</v>
      </c>
    </row>
    <row r="141" spans="6:10" x14ac:dyDescent="0.25">
      <c r="F141" t="s">
        <v>20</v>
      </c>
      <c r="G141">
        <v>127</v>
      </c>
      <c r="I141" t="s">
        <v>14</v>
      </c>
      <c r="J141">
        <v>1068</v>
      </c>
    </row>
    <row r="142" spans="6:10" x14ac:dyDescent="0.25">
      <c r="F142" t="s">
        <v>20</v>
      </c>
      <c r="G142">
        <v>127</v>
      </c>
      <c r="I142" t="s">
        <v>14</v>
      </c>
      <c r="J142">
        <v>424</v>
      </c>
    </row>
    <row r="143" spans="6:10" x14ac:dyDescent="0.25">
      <c r="F143" t="s">
        <v>20</v>
      </c>
      <c r="G143">
        <v>128</v>
      </c>
      <c r="I143" t="s">
        <v>14</v>
      </c>
      <c r="J143">
        <v>151</v>
      </c>
    </row>
    <row r="144" spans="6:10" x14ac:dyDescent="0.25">
      <c r="F144" t="s">
        <v>20</v>
      </c>
      <c r="G144">
        <v>128</v>
      </c>
      <c r="I144" t="s">
        <v>14</v>
      </c>
      <c r="J144">
        <v>1608</v>
      </c>
    </row>
    <row r="145" spans="6:10" x14ac:dyDescent="0.25">
      <c r="F145" t="s">
        <v>20</v>
      </c>
      <c r="G145">
        <v>129</v>
      </c>
      <c r="I145" t="s">
        <v>14</v>
      </c>
      <c r="J145">
        <v>941</v>
      </c>
    </row>
    <row r="146" spans="6:10" x14ac:dyDescent="0.25">
      <c r="F146" t="s">
        <v>20</v>
      </c>
      <c r="G146">
        <v>129</v>
      </c>
      <c r="I146" t="s">
        <v>14</v>
      </c>
      <c r="J146">
        <v>1</v>
      </c>
    </row>
    <row r="147" spans="6:10" x14ac:dyDescent="0.25">
      <c r="F147" t="s">
        <v>20</v>
      </c>
      <c r="G147">
        <v>130</v>
      </c>
      <c r="I147" t="s">
        <v>14</v>
      </c>
      <c r="J147">
        <v>40</v>
      </c>
    </row>
    <row r="148" spans="6:10" x14ac:dyDescent="0.25">
      <c r="F148" t="s">
        <v>20</v>
      </c>
      <c r="G148">
        <v>130</v>
      </c>
      <c r="I148" t="s">
        <v>14</v>
      </c>
      <c r="J148">
        <v>3015</v>
      </c>
    </row>
    <row r="149" spans="6:10" x14ac:dyDescent="0.25">
      <c r="F149" t="s">
        <v>20</v>
      </c>
      <c r="G149">
        <v>131</v>
      </c>
      <c r="I149" t="s">
        <v>14</v>
      </c>
      <c r="J149">
        <v>435</v>
      </c>
    </row>
    <row r="150" spans="6:10" x14ac:dyDescent="0.25">
      <c r="F150" t="s">
        <v>20</v>
      </c>
      <c r="G150">
        <v>131</v>
      </c>
      <c r="I150" t="s">
        <v>14</v>
      </c>
      <c r="J150">
        <v>714</v>
      </c>
    </row>
    <row r="151" spans="6:10" x14ac:dyDescent="0.25">
      <c r="F151" t="s">
        <v>20</v>
      </c>
      <c r="G151">
        <v>131</v>
      </c>
      <c r="I151" t="s">
        <v>14</v>
      </c>
      <c r="J151">
        <v>5497</v>
      </c>
    </row>
    <row r="152" spans="6:10" x14ac:dyDescent="0.25">
      <c r="F152" t="s">
        <v>20</v>
      </c>
      <c r="G152">
        <v>131</v>
      </c>
      <c r="I152" t="s">
        <v>14</v>
      </c>
      <c r="J152">
        <v>418</v>
      </c>
    </row>
    <row r="153" spans="6:10" x14ac:dyDescent="0.25">
      <c r="F153" t="s">
        <v>20</v>
      </c>
      <c r="G153">
        <v>131</v>
      </c>
      <c r="I153" t="s">
        <v>14</v>
      </c>
      <c r="J153">
        <v>1439</v>
      </c>
    </row>
    <row r="154" spans="6:10" x14ac:dyDescent="0.25">
      <c r="F154" t="s">
        <v>20</v>
      </c>
      <c r="G154">
        <v>132</v>
      </c>
      <c r="I154" t="s">
        <v>14</v>
      </c>
      <c r="J154">
        <v>15</v>
      </c>
    </row>
    <row r="155" spans="6:10" x14ac:dyDescent="0.25">
      <c r="F155" t="s">
        <v>20</v>
      </c>
      <c r="G155">
        <v>132</v>
      </c>
      <c r="I155" t="s">
        <v>14</v>
      </c>
      <c r="J155">
        <v>1999</v>
      </c>
    </row>
    <row r="156" spans="6:10" x14ac:dyDescent="0.25">
      <c r="F156" t="s">
        <v>20</v>
      </c>
      <c r="G156">
        <v>132</v>
      </c>
      <c r="I156" t="s">
        <v>14</v>
      </c>
      <c r="J156">
        <v>118</v>
      </c>
    </row>
    <row r="157" spans="6:10" x14ac:dyDescent="0.25">
      <c r="F157" t="s">
        <v>20</v>
      </c>
      <c r="G157">
        <v>133</v>
      </c>
      <c r="I157" t="s">
        <v>14</v>
      </c>
      <c r="J157">
        <v>162</v>
      </c>
    </row>
    <row r="158" spans="6:10" x14ac:dyDescent="0.25">
      <c r="F158" t="s">
        <v>20</v>
      </c>
      <c r="G158">
        <v>133</v>
      </c>
      <c r="I158" t="s">
        <v>14</v>
      </c>
      <c r="J158">
        <v>83</v>
      </c>
    </row>
    <row r="159" spans="6:10" x14ac:dyDescent="0.25">
      <c r="F159" t="s">
        <v>20</v>
      </c>
      <c r="G159">
        <v>133</v>
      </c>
      <c r="I159" t="s">
        <v>14</v>
      </c>
      <c r="J159">
        <v>747</v>
      </c>
    </row>
    <row r="160" spans="6:10" x14ac:dyDescent="0.25">
      <c r="F160" t="s">
        <v>20</v>
      </c>
      <c r="G160">
        <v>134</v>
      </c>
      <c r="I160" t="s">
        <v>14</v>
      </c>
      <c r="J160">
        <v>84</v>
      </c>
    </row>
    <row r="161" spans="6:10" x14ac:dyDescent="0.25">
      <c r="F161" t="s">
        <v>20</v>
      </c>
      <c r="G161">
        <v>134</v>
      </c>
      <c r="I161" t="s">
        <v>14</v>
      </c>
      <c r="J161">
        <v>91</v>
      </c>
    </row>
    <row r="162" spans="6:10" x14ac:dyDescent="0.25">
      <c r="F162" t="s">
        <v>20</v>
      </c>
      <c r="G162">
        <v>134</v>
      </c>
      <c r="I162" t="s">
        <v>14</v>
      </c>
      <c r="J162">
        <v>792</v>
      </c>
    </row>
    <row r="163" spans="6:10" x14ac:dyDescent="0.25">
      <c r="F163" t="s">
        <v>20</v>
      </c>
      <c r="G163">
        <v>135</v>
      </c>
      <c r="I163" t="s">
        <v>14</v>
      </c>
      <c r="J163">
        <v>32</v>
      </c>
    </row>
    <row r="164" spans="6:10" x14ac:dyDescent="0.25">
      <c r="F164" t="s">
        <v>20</v>
      </c>
      <c r="G164">
        <v>135</v>
      </c>
      <c r="I164" t="s">
        <v>14</v>
      </c>
      <c r="J164">
        <v>186</v>
      </c>
    </row>
    <row r="165" spans="6:10" x14ac:dyDescent="0.25">
      <c r="F165" t="s">
        <v>20</v>
      </c>
      <c r="G165">
        <v>135</v>
      </c>
      <c r="I165" t="s">
        <v>14</v>
      </c>
      <c r="J165">
        <v>605</v>
      </c>
    </row>
    <row r="166" spans="6:10" x14ac:dyDescent="0.25">
      <c r="F166" t="s">
        <v>20</v>
      </c>
      <c r="G166">
        <v>136</v>
      </c>
      <c r="I166" t="s">
        <v>14</v>
      </c>
      <c r="J166">
        <v>1</v>
      </c>
    </row>
    <row r="167" spans="6:10" x14ac:dyDescent="0.25">
      <c r="F167" t="s">
        <v>20</v>
      </c>
      <c r="G167">
        <v>137</v>
      </c>
      <c r="I167" t="s">
        <v>14</v>
      </c>
      <c r="J167">
        <v>31</v>
      </c>
    </row>
    <row r="168" spans="6:10" x14ac:dyDescent="0.25">
      <c r="F168" t="s">
        <v>20</v>
      </c>
      <c r="G168">
        <v>137</v>
      </c>
      <c r="I168" t="s">
        <v>14</v>
      </c>
      <c r="J168">
        <v>1181</v>
      </c>
    </row>
    <row r="169" spans="6:10" x14ac:dyDescent="0.25">
      <c r="F169" t="s">
        <v>20</v>
      </c>
      <c r="G169">
        <v>138</v>
      </c>
      <c r="I169" t="s">
        <v>14</v>
      </c>
      <c r="J169">
        <v>39</v>
      </c>
    </row>
    <row r="170" spans="6:10" x14ac:dyDescent="0.25">
      <c r="F170" t="s">
        <v>20</v>
      </c>
      <c r="G170">
        <v>138</v>
      </c>
      <c r="I170" t="s">
        <v>14</v>
      </c>
      <c r="J170">
        <v>46</v>
      </c>
    </row>
    <row r="171" spans="6:10" x14ac:dyDescent="0.25">
      <c r="F171" t="s">
        <v>20</v>
      </c>
      <c r="G171">
        <v>138</v>
      </c>
      <c r="I171" t="s">
        <v>14</v>
      </c>
      <c r="J171">
        <v>105</v>
      </c>
    </row>
    <row r="172" spans="6:10" x14ac:dyDescent="0.25">
      <c r="F172" t="s">
        <v>20</v>
      </c>
      <c r="G172">
        <v>139</v>
      </c>
      <c r="I172" t="s">
        <v>14</v>
      </c>
      <c r="J172">
        <v>535</v>
      </c>
    </row>
    <row r="173" spans="6:10" x14ac:dyDescent="0.25">
      <c r="F173" t="s">
        <v>20</v>
      </c>
      <c r="G173">
        <v>139</v>
      </c>
      <c r="I173" t="s">
        <v>14</v>
      </c>
      <c r="J173">
        <v>16</v>
      </c>
    </row>
    <row r="174" spans="6:10" x14ac:dyDescent="0.25">
      <c r="F174" t="s">
        <v>20</v>
      </c>
      <c r="G174">
        <v>140</v>
      </c>
      <c r="I174" t="s">
        <v>14</v>
      </c>
      <c r="J174">
        <v>575</v>
      </c>
    </row>
    <row r="175" spans="6:10" x14ac:dyDescent="0.25">
      <c r="F175" t="s">
        <v>20</v>
      </c>
      <c r="G175">
        <v>140</v>
      </c>
      <c r="I175" t="s">
        <v>14</v>
      </c>
      <c r="J175">
        <v>1120</v>
      </c>
    </row>
    <row r="176" spans="6:10" x14ac:dyDescent="0.25">
      <c r="F176" t="s">
        <v>20</v>
      </c>
      <c r="G176">
        <v>140</v>
      </c>
      <c r="I176" t="s">
        <v>14</v>
      </c>
      <c r="J176">
        <v>113</v>
      </c>
    </row>
    <row r="177" spans="6:10" x14ac:dyDescent="0.25">
      <c r="F177" t="s">
        <v>20</v>
      </c>
      <c r="G177">
        <v>142</v>
      </c>
      <c r="I177" t="s">
        <v>14</v>
      </c>
      <c r="J177">
        <v>1538</v>
      </c>
    </row>
    <row r="178" spans="6:10" x14ac:dyDescent="0.25">
      <c r="F178" t="s">
        <v>20</v>
      </c>
      <c r="G178">
        <v>142</v>
      </c>
      <c r="I178" t="s">
        <v>14</v>
      </c>
      <c r="J178">
        <v>9</v>
      </c>
    </row>
    <row r="179" spans="6:10" x14ac:dyDescent="0.25">
      <c r="F179" t="s">
        <v>20</v>
      </c>
      <c r="G179">
        <v>142</v>
      </c>
      <c r="I179" t="s">
        <v>14</v>
      </c>
      <c r="J179">
        <v>554</v>
      </c>
    </row>
    <row r="180" spans="6:10" x14ac:dyDescent="0.25">
      <c r="F180" t="s">
        <v>20</v>
      </c>
      <c r="G180">
        <v>142</v>
      </c>
      <c r="I180" t="s">
        <v>14</v>
      </c>
      <c r="J180">
        <v>648</v>
      </c>
    </row>
    <row r="181" spans="6:10" x14ac:dyDescent="0.25">
      <c r="F181" t="s">
        <v>20</v>
      </c>
      <c r="G181">
        <v>143</v>
      </c>
      <c r="I181" t="s">
        <v>14</v>
      </c>
      <c r="J181">
        <v>21</v>
      </c>
    </row>
    <row r="182" spans="6:10" x14ac:dyDescent="0.25">
      <c r="F182" t="s">
        <v>20</v>
      </c>
      <c r="G182">
        <v>144</v>
      </c>
      <c r="I182" t="s">
        <v>14</v>
      </c>
      <c r="J182">
        <v>54</v>
      </c>
    </row>
    <row r="183" spans="6:10" x14ac:dyDescent="0.25">
      <c r="F183" t="s">
        <v>20</v>
      </c>
      <c r="G183">
        <v>144</v>
      </c>
      <c r="I183" t="s">
        <v>14</v>
      </c>
      <c r="J183">
        <v>120</v>
      </c>
    </row>
    <row r="184" spans="6:10" x14ac:dyDescent="0.25">
      <c r="F184" t="s">
        <v>20</v>
      </c>
      <c r="G184">
        <v>144</v>
      </c>
      <c r="I184" t="s">
        <v>14</v>
      </c>
      <c r="J184">
        <v>579</v>
      </c>
    </row>
    <row r="185" spans="6:10" x14ac:dyDescent="0.25">
      <c r="F185" t="s">
        <v>20</v>
      </c>
      <c r="G185">
        <v>144</v>
      </c>
      <c r="I185" t="s">
        <v>14</v>
      </c>
      <c r="J185">
        <v>2072</v>
      </c>
    </row>
    <row r="186" spans="6:10" x14ac:dyDescent="0.25">
      <c r="F186" t="s">
        <v>20</v>
      </c>
      <c r="G186">
        <v>146</v>
      </c>
      <c r="I186" t="s">
        <v>14</v>
      </c>
      <c r="J186">
        <v>0</v>
      </c>
    </row>
    <row r="187" spans="6:10" x14ac:dyDescent="0.25">
      <c r="F187" t="s">
        <v>20</v>
      </c>
      <c r="G187">
        <v>147</v>
      </c>
      <c r="I187" t="s">
        <v>14</v>
      </c>
      <c r="J187">
        <v>1796</v>
      </c>
    </row>
    <row r="188" spans="6:10" x14ac:dyDescent="0.25">
      <c r="F188" t="s">
        <v>20</v>
      </c>
      <c r="G188">
        <v>147</v>
      </c>
      <c r="I188" t="s">
        <v>14</v>
      </c>
      <c r="J188">
        <v>62</v>
      </c>
    </row>
    <row r="189" spans="6:10" x14ac:dyDescent="0.25">
      <c r="F189" t="s">
        <v>20</v>
      </c>
      <c r="G189">
        <v>147</v>
      </c>
      <c r="I189" t="s">
        <v>14</v>
      </c>
      <c r="J189">
        <v>347</v>
      </c>
    </row>
    <row r="190" spans="6:10" x14ac:dyDescent="0.25">
      <c r="F190" t="s">
        <v>20</v>
      </c>
      <c r="G190">
        <v>148</v>
      </c>
      <c r="I190" t="s">
        <v>14</v>
      </c>
      <c r="J190">
        <v>19</v>
      </c>
    </row>
    <row r="191" spans="6:10" x14ac:dyDescent="0.25">
      <c r="F191" t="s">
        <v>20</v>
      </c>
      <c r="G191">
        <v>148</v>
      </c>
      <c r="I191" t="s">
        <v>14</v>
      </c>
      <c r="J191">
        <v>1258</v>
      </c>
    </row>
    <row r="192" spans="6:10" x14ac:dyDescent="0.25">
      <c r="F192" t="s">
        <v>20</v>
      </c>
      <c r="G192">
        <v>149</v>
      </c>
      <c r="I192" t="s">
        <v>14</v>
      </c>
      <c r="J192">
        <v>362</v>
      </c>
    </row>
    <row r="193" spans="6:10" x14ac:dyDescent="0.25">
      <c r="F193" t="s">
        <v>20</v>
      </c>
      <c r="G193">
        <v>149</v>
      </c>
      <c r="I193" t="s">
        <v>14</v>
      </c>
      <c r="J193">
        <v>133</v>
      </c>
    </row>
    <row r="194" spans="6:10" x14ac:dyDescent="0.25">
      <c r="F194" t="s">
        <v>20</v>
      </c>
      <c r="G194">
        <v>150</v>
      </c>
      <c r="I194" t="s">
        <v>14</v>
      </c>
      <c r="J194">
        <v>846</v>
      </c>
    </row>
    <row r="195" spans="6:10" x14ac:dyDescent="0.25">
      <c r="F195" t="s">
        <v>20</v>
      </c>
      <c r="G195">
        <v>150</v>
      </c>
      <c r="I195" t="s">
        <v>14</v>
      </c>
      <c r="J195">
        <v>10</v>
      </c>
    </row>
    <row r="196" spans="6:10" x14ac:dyDescent="0.25">
      <c r="F196" t="s">
        <v>20</v>
      </c>
      <c r="G196">
        <v>154</v>
      </c>
      <c r="I196" t="s">
        <v>14</v>
      </c>
      <c r="J196">
        <v>191</v>
      </c>
    </row>
    <row r="197" spans="6:10" x14ac:dyDescent="0.25">
      <c r="F197" t="s">
        <v>20</v>
      </c>
      <c r="G197">
        <v>154</v>
      </c>
      <c r="I197" t="s">
        <v>14</v>
      </c>
      <c r="J197">
        <v>1979</v>
      </c>
    </row>
    <row r="198" spans="6:10" x14ac:dyDescent="0.25">
      <c r="F198" t="s">
        <v>20</v>
      </c>
      <c r="G198">
        <v>154</v>
      </c>
      <c r="I198" t="s">
        <v>14</v>
      </c>
      <c r="J198">
        <v>63</v>
      </c>
    </row>
    <row r="199" spans="6:10" x14ac:dyDescent="0.25">
      <c r="F199" t="s">
        <v>20</v>
      </c>
      <c r="G199">
        <v>154</v>
      </c>
      <c r="I199" t="s">
        <v>14</v>
      </c>
      <c r="J199">
        <v>6080</v>
      </c>
    </row>
    <row r="200" spans="6:10" x14ac:dyDescent="0.25">
      <c r="F200" t="s">
        <v>20</v>
      </c>
      <c r="G200">
        <v>155</v>
      </c>
      <c r="I200" t="s">
        <v>14</v>
      </c>
      <c r="J200">
        <v>80</v>
      </c>
    </row>
    <row r="201" spans="6:10" x14ac:dyDescent="0.25">
      <c r="F201" t="s">
        <v>20</v>
      </c>
      <c r="G201">
        <v>155</v>
      </c>
      <c r="I201" t="s">
        <v>14</v>
      </c>
      <c r="J201">
        <v>9</v>
      </c>
    </row>
    <row r="202" spans="6:10" x14ac:dyDescent="0.25">
      <c r="F202" t="s">
        <v>20</v>
      </c>
      <c r="G202">
        <v>155</v>
      </c>
      <c r="I202" t="s">
        <v>14</v>
      </c>
      <c r="J202">
        <v>1784</v>
      </c>
    </row>
    <row r="203" spans="6:10" x14ac:dyDescent="0.25">
      <c r="F203" t="s">
        <v>20</v>
      </c>
      <c r="G203">
        <v>155</v>
      </c>
      <c r="I203" t="s">
        <v>14</v>
      </c>
      <c r="J203">
        <v>243</v>
      </c>
    </row>
    <row r="204" spans="6:10" x14ac:dyDescent="0.25">
      <c r="F204" t="s">
        <v>20</v>
      </c>
      <c r="G204">
        <v>156</v>
      </c>
      <c r="I204" t="s">
        <v>14</v>
      </c>
      <c r="J204">
        <v>1296</v>
      </c>
    </row>
    <row r="205" spans="6:10" x14ac:dyDescent="0.25">
      <c r="F205" t="s">
        <v>20</v>
      </c>
      <c r="G205">
        <v>156</v>
      </c>
      <c r="I205" t="s">
        <v>14</v>
      </c>
      <c r="J205">
        <v>77</v>
      </c>
    </row>
    <row r="206" spans="6:10" x14ac:dyDescent="0.25">
      <c r="F206" t="s">
        <v>20</v>
      </c>
      <c r="G206">
        <v>157</v>
      </c>
      <c r="I206" t="s">
        <v>14</v>
      </c>
      <c r="J206">
        <v>395</v>
      </c>
    </row>
    <row r="207" spans="6:10" x14ac:dyDescent="0.25">
      <c r="F207" t="s">
        <v>20</v>
      </c>
      <c r="G207">
        <v>157</v>
      </c>
      <c r="I207" t="s">
        <v>14</v>
      </c>
      <c r="J207">
        <v>49</v>
      </c>
    </row>
    <row r="208" spans="6:10" x14ac:dyDescent="0.25">
      <c r="F208" t="s">
        <v>20</v>
      </c>
      <c r="G208">
        <v>157</v>
      </c>
      <c r="I208" t="s">
        <v>14</v>
      </c>
      <c r="J208">
        <v>180</v>
      </c>
    </row>
    <row r="209" spans="6:10" x14ac:dyDescent="0.25">
      <c r="F209" t="s">
        <v>20</v>
      </c>
      <c r="G209">
        <v>157</v>
      </c>
      <c r="I209" t="s">
        <v>14</v>
      </c>
      <c r="J209">
        <v>2690</v>
      </c>
    </row>
    <row r="210" spans="6:10" x14ac:dyDescent="0.25">
      <c r="F210" t="s">
        <v>20</v>
      </c>
      <c r="G210">
        <v>157</v>
      </c>
      <c r="I210" t="s">
        <v>14</v>
      </c>
      <c r="J210">
        <v>2779</v>
      </c>
    </row>
    <row r="211" spans="6:10" x14ac:dyDescent="0.25">
      <c r="F211" t="s">
        <v>20</v>
      </c>
      <c r="G211">
        <v>158</v>
      </c>
      <c r="I211" t="s">
        <v>14</v>
      </c>
      <c r="J211">
        <v>92</v>
      </c>
    </row>
    <row r="212" spans="6:10" x14ac:dyDescent="0.25">
      <c r="F212" t="s">
        <v>20</v>
      </c>
      <c r="G212">
        <v>158</v>
      </c>
      <c r="I212" t="s">
        <v>14</v>
      </c>
      <c r="J212">
        <v>1028</v>
      </c>
    </row>
    <row r="213" spans="6:10" x14ac:dyDescent="0.25">
      <c r="F213" t="s">
        <v>20</v>
      </c>
      <c r="G213">
        <v>159</v>
      </c>
      <c r="I213" t="s">
        <v>14</v>
      </c>
      <c r="J213">
        <v>26</v>
      </c>
    </row>
    <row r="214" spans="6:10" x14ac:dyDescent="0.25">
      <c r="F214" t="s">
        <v>20</v>
      </c>
      <c r="G214">
        <v>159</v>
      </c>
      <c r="I214" t="s">
        <v>14</v>
      </c>
      <c r="J214">
        <v>1790</v>
      </c>
    </row>
    <row r="215" spans="6:10" x14ac:dyDescent="0.25">
      <c r="F215" t="s">
        <v>20</v>
      </c>
      <c r="G215">
        <v>159</v>
      </c>
      <c r="I215" t="s">
        <v>14</v>
      </c>
      <c r="J215">
        <v>37</v>
      </c>
    </row>
    <row r="216" spans="6:10" x14ac:dyDescent="0.25">
      <c r="F216" t="s">
        <v>20</v>
      </c>
      <c r="G216">
        <v>160</v>
      </c>
      <c r="I216" t="s">
        <v>14</v>
      </c>
      <c r="J216">
        <v>35</v>
      </c>
    </row>
    <row r="217" spans="6:10" x14ac:dyDescent="0.25">
      <c r="F217" t="s">
        <v>20</v>
      </c>
      <c r="G217">
        <v>160</v>
      </c>
      <c r="I217" t="s">
        <v>14</v>
      </c>
      <c r="J217">
        <v>558</v>
      </c>
    </row>
    <row r="218" spans="6:10" x14ac:dyDescent="0.25">
      <c r="F218" t="s">
        <v>20</v>
      </c>
      <c r="G218">
        <v>161</v>
      </c>
      <c r="I218" t="s">
        <v>14</v>
      </c>
      <c r="J218">
        <v>64</v>
      </c>
    </row>
    <row r="219" spans="6:10" x14ac:dyDescent="0.25">
      <c r="F219" t="s">
        <v>20</v>
      </c>
      <c r="G219">
        <v>163</v>
      </c>
      <c r="I219" t="s">
        <v>14</v>
      </c>
      <c r="J219">
        <v>245</v>
      </c>
    </row>
    <row r="220" spans="6:10" x14ac:dyDescent="0.25">
      <c r="F220" t="s">
        <v>20</v>
      </c>
      <c r="G220">
        <v>163</v>
      </c>
      <c r="I220" t="s">
        <v>14</v>
      </c>
      <c r="J220">
        <v>71</v>
      </c>
    </row>
    <row r="221" spans="6:10" x14ac:dyDescent="0.25">
      <c r="F221" t="s">
        <v>20</v>
      </c>
      <c r="G221">
        <v>164</v>
      </c>
      <c r="I221" t="s">
        <v>14</v>
      </c>
      <c r="J221">
        <v>42</v>
      </c>
    </row>
    <row r="222" spans="6:10" x14ac:dyDescent="0.25">
      <c r="F222" t="s">
        <v>20</v>
      </c>
      <c r="G222">
        <v>164</v>
      </c>
      <c r="I222" t="s">
        <v>14</v>
      </c>
      <c r="J222">
        <v>156</v>
      </c>
    </row>
    <row r="223" spans="6:10" x14ac:dyDescent="0.25">
      <c r="F223" t="s">
        <v>20</v>
      </c>
      <c r="G223">
        <v>164</v>
      </c>
      <c r="I223" t="s">
        <v>14</v>
      </c>
      <c r="J223">
        <v>1368</v>
      </c>
    </row>
    <row r="224" spans="6:10" x14ac:dyDescent="0.25">
      <c r="F224" t="s">
        <v>20</v>
      </c>
      <c r="G224">
        <v>164</v>
      </c>
      <c r="I224" t="s">
        <v>14</v>
      </c>
      <c r="J224">
        <v>102</v>
      </c>
    </row>
    <row r="225" spans="6:10" x14ac:dyDescent="0.25">
      <c r="F225" t="s">
        <v>20</v>
      </c>
      <c r="G225">
        <v>164</v>
      </c>
      <c r="I225" t="s">
        <v>14</v>
      </c>
      <c r="J225">
        <v>86</v>
      </c>
    </row>
    <row r="226" spans="6:10" x14ac:dyDescent="0.25">
      <c r="F226" t="s">
        <v>20</v>
      </c>
      <c r="G226">
        <v>165</v>
      </c>
      <c r="I226" t="s">
        <v>14</v>
      </c>
      <c r="J226">
        <v>253</v>
      </c>
    </row>
    <row r="227" spans="6:10" x14ac:dyDescent="0.25">
      <c r="F227" t="s">
        <v>20</v>
      </c>
      <c r="G227">
        <v>165</v>
      </c>
      <c r="I227" t="s">
        <v>14</v>
      </c>
      <c r="J227">
        <v>157</v>
      </c>
    </row>
    <row r="228" spans="6:10" x14ac:dyDescent="0.25">
      <c r="F228" t="s">
        <v>20</v>
      </c>
      <c r="G228">
        <v>165</v>
      </c>
      <c r="I228" t="s">
        <v>14</v>
      </c>
      <c r="J228">
        <v>183</v>
      </c>
    </row>
    <row r="229" spans="6:10" x14ac:dyDescent="0.25">
      <c r="F229" t="s">
        <v>20</v>
      </c>
      <c r="G229">
        <v>165</v>
      </c>
      <c r="I229" t="s">
        <v>14</v>
      </c>
      <c r="J229">
        <v>82</v>
      </c>
    </row>
    <row r="230" spans="6:10" x14ac:dyDescent="0.25">
      <c r="F230" t="s">
        <v>20</v>
      </c>
      <c r="G230">
        <v>166</v>
      </c>
      <c r="I230" t="s">
        <v>14</v>
      </c>
      <c r="J230">
        <v>1</v>
      </c>
    </row>
    <row r="231" spans="6:10" x14ac:dyDescent="0.25">
      <c r="F231" t="s">
        <v>20</v>
      </c>
      <c r="G231">
        <v>168</v>
      </c>
      <c r="I231" t="s">
        <v>14</v>
      </c>
      <c r="J231">
        <v>1198</v>
      </c>
    </row>
    <row r="232" spans="6:10" x14ac:dyDescent="0.25">
      <c r="F232" t="s">
        <v>20</v>
      </c>
      <c r="G232">
        <v>168</v>
      </c>
      <c r="I232" t="s">
        <v>14</v>
      </c>
      <c r="J232">
        <v>648</v>
      </c>
    </row>
    <row r="233" spans="6:10" x14ac:dyDescent="0.25">
      <c r="F233" t="s">
        <v>20</v>
      </c>
      <c r="G233">
        <v>169</v>
      </c>
      <c r="I233" t="s">
        <v>14</v>
      </c>
      <c r="J233">
        <v>64</v>
      </c>
    </row>
    <row r="234" spans="6:10" x14ac:dyDescent="0.25">
      <c r="F234" t="s">
        <v>20</v>
      </c>
      <c r="G234">
        <v>170</v>
      </c>
      <c r="I234" t="s">
        <v>14</v>
      </c>
      <c r="J234">
        <v>62</v>
      </c>
    </row>
    <row r="235" spans="6:10" x14ac:dyDescent="0.25">
      <c r="F235" t="s">
        <v>20</v>
      </c>
      <c r="G235">
        <v>170</v>
      </c>
      <c r="I235" t="s">
        <v>14</v>
      </c>
      <c r="J235">
        <v>750</v>
      </c>
    </row>
    <row r="236" spans="6:10" x14ac:dyDescent="0.25">
      <c r="F236" t="s">
        <v>20</v>
      </c>
      <c r="G236">
        <v>170</v>
      </c>
      <c r="I236" t="s">
        <v>14</v>
      </c>
      <c r="J236">
        <v>105</v>
      </c>
    </row>
    <row r="237" spans="6:10" x14ac:dyDescent="0.25">
      <c r="F237" t="s">
        <v>20</v>
      </c>
      <c r="G237">
        <v>172</v>
      </c>
      <c r="I237" t="s">
        <v>14</v>
      </c>
      <c r="J237">
        <v>2604</v>
      </c>
    </row>
    <row r="238" spans="6:10" x14ac:dyDescent="0.25">
      <c r="F238" t="s">
        <v>20</v>
      </c>
      <c r="G238">
        <v>173</v>
      </c>
      <c r="I238" t="s">
        <v>14</v>
      </c>
      <c r="J238">
        <v>65</v>
      </c>
    </row>
    <row r="239" spans="6:10" x14ac:dyDescent="0.25">
      <c r="F239" t="s">
        <v>20</v>
      </c>
      <c r="G239">
        <v>174</v>
      </c>
      <c r="I239" t="s">
        <v>14</v>
      </c>
      <c r="J239">
        <v>94</v>
      </c>
    </row>
    <row r="240" spans="6:10" x14ac:dyDescent="0.25">
      <c r="F240" t="s">
        <v>20</v>
      </c>
      <c r="G240">
        <v>174</v>
      </c>
      <c r="I240" t="s">
        <v>14</v>
      </c>
      <c r="J240">
        <v>257</v>
      </c>
    </row>
    <row r="241" spans="6:10" x14ac:dyDescent="0.25">
      <c r="F241" t="s">
        <v>20</v>
      </c>
      <c r="G241">
        <v>175</v>
      </c>
      <c r="I241" t="s">
        <v>14</v>
      </c>
      <c r="J241">
        <v>2928</v>
      </c>
    </row>
    <row r="242" spans="6:10" x14ac:dyDescent="0.25">
      <c r="F242" t="s">
        <v>20</v>
      </c>
      <c r="G242">
        <v>176</v>
      </c>
      <c r="I242" t="s">
        <v>14</v>
      </c>
      <c r="J242">
        <v>4697</v>
      </c>
    </row>
    <row r="243" spans="6:10" x14ac:dyDescent="0.25">
      <c r="F243" t="s">
        <v>20</v>
      </c>
      <c r="G243">
        <v>179</v>
      </c>
      <c r="I243" t="s">
        <v>14</v>
      </c>
      <c r="J243">
        <v>2915</v>
      </c>
    </row>
    <row r="244" spans="6:10" x14ac:dyDescent="0.25">
      <c r="F244" t="s">
        <v>20</v>
      </c>
      <c r="G244">
        <v>180</v>
      </c>
      <c r="I244" t="s">
        <v>14</v>
      </c>
      <c r="J244">
        <v>18</v>
      </c>
    </row>
    <row r="245" spans="6:10" x14ac:dyDescent="0.25">
      <c r="F245" t="s">
        <v>20</v>
      </c>
      <c r="G245">
        <v>180</v>
      </c>
      <c r="I245" t="s">
        <v>14</v>
      </c>
      <c r="J245">
        <v>602</v>
      </c>
    </row>
    <row r="246" spans="6:10" x14ac:dyDescent="0.25">
      <c r="F246" t="s">
        <v>20</v>
      </c>
      <c r="G246">
        <v>180</v>
      </c>
      <c r="I246" t="s">
        <v>14</v>
      </c>
      <c r="J246">
        <v>1</v>
      </c>
    </row>
    <row r="247" spans="6:10" x14ac:dyDescent="0.25">
      <c r="F247" t="s">
        <v>20</v>
      </c>
      <c r="G247">
        <v>180</v>
      </c>
      <c r="I247" t="s">
        <v>14</v>
      </c>
      <c r="J247">
        <v>3868</v>
      </c>
    </row>
    <row r="248" spans="6:10" x14ac:dyDescent="0.25">
      <c r="F248" t="s">
        <v>20</v>
      </c>
      <c r="G248">
        <v>181</v>
      </c>
      <c r="I248" t="s">
        <v>14</v>
      </c>
      <c r="J248">
        <v>504</v>
      </c>
    </row>
    <row r="249" spans="6:10" x14ac:dyDescent="0.25">
      <c r="F249" t="s">
        <v>20</v>
      </c>
      <c r="G249">
        <v>181</v>
      </c>
      <c r="I249" t="s">
        <v>14</v>
      </c>
      <c r="J249">
        <v>14</v>
      </c>
    </row>
    <row r="250" spans="6:10" x14ac:dyDescent="0.25">
      <c r="F250" t="s">
        <v>20</v>
      </c>
      <c r="G250">
        <v>182</v>
      </c>
      <c r="I250" t="s">
        <v>14</v>
      </c>
      <c r="J250">
        <v>750</v>
      </c>
    </row>
    <row r="251" spans="6:10" x14ac:dyDescent="0.25">
      <c r="F251" t="s">
        <v>20</v>
      </c>
      <c r="G251">
        <v>183</v>
      </c>
      <c r="I251" t="s">
        <v>14</v>
      </c>
      <c r="J251">
        <v>77</v>
      </c>
    </row>
    <row r="252" spans="6:10" x14ac:dyDescent="0.25">
      <c r="F252" t="s">
        <v>20</v>
      </c>
      <c r="G252">
        <v>183</v>
      </c>
      <c r="I252" t="s">
        <v>14</v>
      </c>
      <c r="J252">
        <v>752</v>
      </c>
    </row>
    <row r="253" spans="6:10" x14ac:dyDescent="0.25">
      <c r="F253" t="s">
        <v>20</v>
      </c>
      <c r="G253">
        <v>184</v>
      </c>
      <c r="I253" t="s">
        <v>14</v>
      </c>
      <c r="J253">
        <v>131</v>
      </c>
    </row>
    <row r="254" spans="6:10" x14ac:dyDescent="0.25">
      <c r="F254" t="s">
        <v>20</v>
      </c>
      <c r="G254">
        <v>185</v>
      </c>
      <c r="I254" t="s">
        <v>14</v>
      </c>
      <c r="J254">
        <v>87</v>
      </c>
    </row>
    <row r="255" spans="6:10" x14ac:dyDescent="0.25">
      <c r="F255" t="s">
        <v>20</v>
      </c>
      <c r="G255">
        <v>186</v>
      </c>
      <c r="I255" t="s">
        <v>14</v>
      </c>
      <c r="J255">
        <v>1063</v>
      </c>
    </row>
    <row r="256" spans="6:10" x14ac:dyDescent="0.25">
      <c r="F256" t="s">
        <v>20</v>
      </c>
      <c r="G256">
        <v>186</v>
      </c>
      <c r="I256" t="s">
        <v>14</v>
      </c>
      <c r="J256">
        <v>76</v>
      </c>
    </row>
    <row r="257" spans="6:10" x14ac:dyDescent="0.25">
      <c r="F257" t="s">
        <v>20</v>
      </c>
      <c r="G257">
        <v>186</v>
      </c>
      <c r="I257" t="s">
        <v>14</v>
      </c>
      <c r="J257">
        <v>4428</v>
      </c>
    </row>
    <row r="258" spans="6:10" x14ac:dyDescent="0.25">
      <c r="F258" t="s">
        <v>20</v>
      </c>
      <c r="G258">
        <v>186</v>
      </c>
      <c r="I258" t="s">
        <v>14</v>
      </c>
      <c r="J258">
        <v>58</v>
      </c>
    </row>
    <row r="259" spans="6:10" x14ac:dyDescent="0.25">
      <c r="F259" t="s">
        <v>20</v>
      </c>
      <c r="G259">
        <v>186</v>
      </c>
      <c r="I259" t="s">
        <v>14</v>
      </c>
      <c r="J259">
        <v>111</v>
      </c>
    </row>
    <row r="260" spans="6:10" x14ac:dyDescent="0.25">
      <c r="F260" t="s">
        <v>20</v>
      </c>
      <c r="G260">
        <v>187</v>
      </c>
      <c r="I260" t="s">
        <v>14</v>
      </c>
      <c r="J260">
        <v>2955</v>
      </c>
    </row>
    <row r="261" spans="6:10" x14ac:dyDescent="0.25">
      <c r="F261" t="s">
        <v>20</v>
      </c>
      <c r="G261">
        <v>189</v>
      </c>
      <c r="I261" t="s">
        <v>14</v>
      </c>
      <c r="J261">
        <v>1657</v>
      </c>
    </row>
    <row r="262" spans="6:10" x14ac:dyDescent="0.25">
      <c r="F262" t="s">
        <v>20</v>
      </c>
      <c r="G262">
        <v>189</v>
      </c>
      <c r="I262" t="s">
        <v>14</v>
      </c>
      <c r="J262">
        <v>926</v>
      </c>
    </row>
    <row r="263" spans="6:10" x14ac:dyDescent="0.25">
      <c r="F263" t="s">
        <v>20</v>
      </c>
      <c r="G263">
        <v>190</v>
      </c>
      <c r="I263" t="s">
        <v>14</v>
      </c>
      <c r="J263">
        <v>77</v>
      </c>
    </row>
    <row r="264" spans="6:10" x14ac:dyDescent="0.25">
      <c r="F264" t="s">
        <v>20</v>
      </c>
      <c r="G264">
        <v>190</v>
      </c>
      <c r="I264" t="s">
        <v>14</v>
      </c>
      <c r="J264">
        <v>1748</v>
      </c>
    </row>
    <row r="265" spans="6:10" x14ac:dyDescent="0.25">
      <c r="F265" t="s">
        <v>20</v>
      </c>
      <c r="G265">
        <v>191</v>
      </c>
      <c r="I265" t="s">
        <v>14</v>
      </c>
      <c r="J265">
        <v>79</v>
      </c>
    </row>
    <row r="266" spans="6:10" x14ac:dyDescent="0.25">
      <c r="F266" t="s">
        <v>20</v>
      </c>
      <c r="G266">
        <v>191</v>
      </c>
      <c r="I266" t="s">
        <v>14</v>
      </c>
      <c r="J266">
        <v>889</v>
      </c>
    </row>
    <row r="267" spans="6:10" x14ac:dyDescent="0.25">
      <c r="F267" t="s">
        <v>20</v>
      </c>
      <c r="G267">
        <v>191</v>
      </c>
      <c r="I267" t="s">
        <v>14</v>
      </c>
      <c r="J267">
        <v>56</v>
      </c>
    </row>
    <row r="268" spans="6:10" x14ac:dyDescent="0.25">
      <c r="F268" t="s">
        <v>20</v>
      </c>
      <c r="G268">
        <v>192</v>
      </c>
      <c r="I268" t="s">
        <v>14</v>
      </c>
      <c r="J268">
        <v>1</v>
      </c>
    </row>
    <row r="269" spans="6:10" x14ac:dyDescent="0.25">
      <c r="F269" t="s">
        <v>20</v>
      </c>
      <c r="G269">
        <v>192</v>
      </c>
      <c r="I269" t="s">
        <v>14</v>
      </c>
      <c r="J269">
        <v>83</v>
      </c>
    </row>
    <row r="270" spans="6:10" x14ac:dyDescent="0.25">
      <c r="F270" t="s">
        <v>20</v>
      </c>
      <c r="G270">
        <v>193</v>
      </c>
      <c r="I270" t="s">
        <v>14</v>
      </c>
      <c r="J270">
        <v>2025</v>
      </c>
    </row>
    <row r="271" spans="6:10" x14ac:dyDescent="0.25">
      <c r="F271" t="s">
        <v>20</v>
      </c>
      <c r="G271">
        <v>194</v>
      </c>
      <c r="I271" t="s">
        <v>14</v>
      </c>
      <c r="J271">
        <v>14</v>
      </c>
    </row>
    <row r="272" spans="6:10" x14ac:dyDescent="0.25">
      <c r="F272" t="s">
        <v>20</v>
      </c>
      <c r="G272">
        <v>194</v>
      </c>
      <c r="I272" t="s">
        <v>14</v>
      </c>
      <c r="J272">
        <v>656</v>
      </c>
    </row>
    <row r="273" spans="6:10" x14ac:dyDescent="0.25">
      <c r="F273" t="s">
        <v>20</v>
      </c>
      <c r="G273">
        <v>194</v>
      </c>
      <c r="I273" t="s">
        <v>14</v>
      </c>
      <c r="J273">
        <v>1596</v>
      </c>
    </row>
    <row r="274" spans="6:10" x14ac:dyDescent="0.25">
      <c r="F274" t="s">
        <v>20</v>
      </c>
      <c r="G274">
        <v>194</v>
      </c>
      <c r="I274" t="s">
        <v>14</v>
      </c>
      <c r="J274">
        <v>10</v>
      </c>
    </row>
    <row r="275" spans="6:10" x14ac:dyDescent="0.25">
      <c r="F275" t="s">
        <v>20</v>
      </c>
      <c r="G275">
        <v>195</v>
      </c>
      <c r="I275" t="s">
        <v>14</v>
      </c>
      <c r="J275">
        <v>1121</v>
      </c>
    </row>
    <row r="276" spans="6:10" x14ac:dyDescent="0.25">
      <c r="F276" t="s">
        <v>20</v>
      </c>
      <c r="G276">
        <v>195</v>
      </c>
      <c r="I276" t="s">
        <v>14</v>
      </c>
      <c r="J276">
        <v>15</v>
      </c>
    </row>
    <row r="277" spans="6:10" x14ac:dyDescent="0.25">
      <c r="F277" t="s">
        <v>20</v>
      </c>
      <c r="G277">
        <v>196</v>
      </c>
      <c r="I277" t="s">
        <v>14</v>
      </c>
      <c r="J277">
        <v>191</v>
      </c>
    </row>
    <row r="278" spans="6:10" x14ac:dyDescent="0.25">
      <c r="F278" t="s">
        <v>20</v>
      </c>
      <c r="G278">
        <v>198</v>
      </c>
      <c r="I278" t="s">
        <v>14</v>
      </c>
      <c r="J278">
        <v>16</v>
      </c>
    </row>
    <row r="279" spans="6:10" x14ac:dyDescent="0.25">
      <c r="F279" t="s">
        <v>20</v>
      </c>
      <c r="G279">
        <v>198</v>
      </c>
      <c r="I279" t="s">
        <v>14</v>
      </c>
      <c r="J279">
        <v>17</v>
      </c>
    </row>
    <row r="280" spans="6:10" x14ac:dyDescent="0.25">
      <c r="F280" t="s">
        <v>20</v>
      </c>
      <c r="G280">
        <v>198</v>
      </c>
      <c r="I280" t="s">
        <v>14</v>
      </c>
      <c r="J280">
        <v>34</v>
      </c>
    </row>
    <row r="281" spans="6:10" x14ac:dyDescent="0.25">
      <c r="F281" t="s">
        <v>20</v>
      </c>
      <c r="G281">
        <v>199</v>
      </c>
      <c r="I281" t="s">
        <v>14</v>
      </c>
      <c r="J281">
        <v>1</v>
      </c>
    </row>
    <row r="282" spans="6:10" x14ac:dyDescent="0.25">
      <c r="F282" t="s">
        <v>20</v>
      </c>
      <c r="G282">
        <v>199</v>
      </c>
      <c r="I282" t="s">
        <v>14</v>
      </c>
      <c r="J282">
        <v>1274</v>
      </c>
    </row>
    <row r="283" spans="6:10" x14ac:dyDescent="0.25">
      <c r="F283" t="s">
        <v>20</v>
      </c>
      <c r="G283">
        <v>199</v>
      </c>
      <c r="I283" t="s">
        <v>14</v>
      </c>
      <c r="J283">
        <v>210</v>
      </c>
    </row>
    <row r="284" spans="6:10" x14ac:dyDescent="0.25">
      <c r="F284" t="s">
        <v>20</v>
      </c>
      <c r="G284">
        <v>201</v>
      </c>
      <c r="I284" t="s">
        <v>14</v>
      </c>
      <c r="J284">
        <v>248</v>
      </c>
    </row>
    <row r="285" spans="6:10" x14ac:dyDescent="0.25">
      <c r="F285" t="s">
        <v>20</v>
      </c>
      <c r="G285">
        <v>202</v>
      </c>
      <c r="I285" t="s">
        <v>14</v>
      </c>
      <c r="J285">
        <v>513</v>
      </c>
    </row>
    <row r="286" spans="6:10" x14ac:dyDescent="0.25">
      <c r="F286" t="s">
        <v>20</v>
      </c>
      <c r="G286">
        <v>202</v>
      </c>
      <c r="I286" t="s">
        <v>14</v>
      </c>
      <c r="J286">
        <v>3410</v>
      </c>
    </row>
    <row r="287" spans="6:10" x14ac:dyDescent="0.25">
      <c r="F287" t="s">
        <v>20</v>
      </c>
      <c r="G287">
        <v>203</v>
      </c>
      <c r="I287" t="s">
        <v>14</v>
      </c>
      <c r="J287">
        <v>10</v>
      </c>
    </row>
    <row r="288" spans="6:10" x14ac:dyDescent="0.25">
      <c r="F288" t="s">
        <v>20</v>
      </c>
      <c r="G288">
        <v>203</v>
      </c>
      <c r="I288" t="s">
        <v>14</v>
      </c>
      <c r="J288">
        <v>2201</v>
      </c>
    </row>
    <row r="289" spans="6:10" x14ac:dyDescent="0.25">
      <c r="F289" t="s">
        <v>20</v>
      </c>
      <c r="G289">
        <v>205</v>
      </c>
      <c r="I289" t="s">
        <v>14</v>
      </c>
      <c r="J289">
        <v>676</v>
      </c>
    </row>
    <row r="290" spans="6:10" x14ac:dyDescent="0.25">
      <c r="F290" t="s">
        <v>20</v>
      </c>
      <c r="G290">
        <v>206</v>
      </c>
      <c r="I290" t="s">
        <v>14</v>
      </c>
      <c r="J290">
        <v>831</v>
      </c>
    </row>
    <row r="291" spans="6:10" x14ac:dyDescent="0.25">
      <c r="F291" t="s">
        <v>20</v>
      </c>
      <c r="G291">
        <v>207</v>
      </c>
      <c r="I291" t="s">
        <v>14</v>
      </c>
      <c r="J291">
        <v>859</v>
      </c>
    </row>
    <row r="292" spans="6:10" x14ac:dyDescent="0.25">
      <c r="F292" t="s">
        <v>20</v>
      </c>
      <c r="G292">
        <v>207</v>
      </c>
      <c r="I292" t="s">
        <v>14</v>
      </c>
      <c r="J292">
        <v>45</v>
      </c>
    </row>
    <row r="293" spans="6:10" x14ac:dyDescent="0.25">
      <c r="F293" t="s">
        <v>20</v>
      </c>
      <c r="G293">
        <v>209</v>
      </c>
      <c r="I293" t="s">
        <v>14</v>
      </c>
      <c r="J293">
        <v>6</v>
      </c>
    </row>
    <row r="294" spans="6:10" x14ac:dyDescent="0.25">
      <c r="F294" t="s">
        <v>20</v>
      </c>
      <c r="G294">
        <v>210</v>
      </c>
      <c r="I294" t="s">
        <v>14</v>
      </c>
      <c r="J294">
        <v>7</v>
      </c>
    </row>
    <row r="295" spans="6:10" x14ac:dyDescent="0.25">
      <c r="F295" t="s">
        <v>20</v>
      </c>
      <c r="G295">
        <v>211</v>
      </c>
      <c r="I295" t="s">
        <v>14</v>
      </c>
      <c r="J295">
        <v>31</v>
      </c>
    </row>
    <row r="296" spans="6:10" x14ac:dyDescent="0.25">
      <c r="F296" t="s">
        <v>20</v>
      </c>
      <c r="G296">
        <v>211</v>
      </c>
      <c r="I296" t="s">
        <v>14</v>
      </c>
      <c r="J296">
        <v>78</v>
      </c>
    </row>
    <row r="297" spans="6:10" x14ac:dyDescent="0.25">
      <c r="F297" t="s">
        <v>20</v>
      </c>
      <c r="G297">
        <v>214</v>
      </c>
      <c r="I297" t="s">
        <v>14</v>
      </c>
      <c r="J297">
        <v>1225</v>
      </c>
    </row>
    <row r="298" spans="6:10" x14ac:dyDescent="0.25">
      <c r="F298" t="s">
        <v>20</v>
      </c>
      <c r="G298">
        <v>216</v>
      </c>
      <c r="I298" t="s">
        <v>14</v>
      </c>
      <c r="J298">
        <v>1</v>
      </c>
    </row>
    <row r="299" spans="6:10" x14ac:dyDescent="0.25">
      <c r="F299" t="s">
        <v>20</v>
      </c>
      <c r="G299">
        <v>217</v>
      </c>
      <c r="I299" t="s">
        <v>14</v>
      </c>
      <c r="J299">
        <v>67</v>
      </c>
    </row>
    <row r="300" spans="6:10" x14ac:dyDescent="0.25">
      <c r="F300" t="s">
        <v>20</v>
      </c>
      <c r="G300">
        <v>218</v>
      </c>
      <c r="I300" t="s">
        <v>14</v>
      </c>
      <c r="J300">
        <v>19</v>
      </c>
    </row>
    <row r="301" spans="6:10" x14ac:dyDescent="0.25">
      <c r="F301" t="s">
        <v>20</v>
      </c>
      <c r="G301">
        <v>218</v>
      </c>
      <c r="I301" t="s">
        <v>14</v>
      </c>
      <c r="J301">
        <v>2108</v>
      </c>
    </row>
    <row r="302" spans="6:10" x14ac:dyDescent="0.25">
      <c r="F302" t="s">
        <v>20</v>
      </c>
      <c r="G302">
        <v>219</v>
      </c>
      <c r="I302" t="s">
        <v>14</v>
      </c>
      <c r="J302">
        <v>679</v>
      </c>
    </row>
    <row r="303" spans="6:10" x14ac:dyDescent="0.25">
      <c r="F303" t="s">
        <v>20</v>
      </c>
      <c r="G303">
        <v>220</v>
      </c>
      <c r="I303" t="s">
        <v>14</v>
      </c>
      <c r="J303">
        <v>36</v>
      </c>
    </row>
    <row r="304" spans="6:10" x14ac:dyDescent="0.25">
      <c r="F304" t="s">
        <v>20</v>
      </c>
      <c r="G304">
        <v>220</v>
      </c>
      <c r="I304" t="s">
        <v>14</v>
      </c>
      <c r="J304">
        <v>47</v>
      </c>
    </row>
    <row r="305" spans="6:10" x14ac:dyDescent="0.25">
      <c r="F305" t="s">
        <v>20</v>
      </c>
      <c r="G305">
        <v>221</v>
      </c>
      <c r="I305" t="s">
        <v>14</v>
      </c>
      <c r="J305">
        <v>70</v>
      </c>
    </row>
    <row r="306" spans="6:10" x14ac:dyDescent="0.25">
      <c r="F306" t="s">
        <v>20</v>
      </c>
      <c r="G306">
        <v>221</v>
      </c>
      <c r="I306" t="s">
        <v>14</v>
      </c>
      <c r="J306">
        <v>154</v>
      </c>
    </row>
    <row r="307" spans="6:10" x14ac:dyDescent="0.25">
      <c r="F307" t="s">
        <v>20</v>
      </c>
      <c r="G307">
        <v>222</v>
      </c>
      <c r="I307" t="s">
        <v>14</v>
      </c>
      <c r="J307">
        <v>22</v>
      </c>
    </row>
    <row r="308" spans="6:10" x14ac:dyDescent="0.25">
      <c r="F308" t="s">
        <v>20</v>
      </c>
      <c r="G308">
        <v>222</v>
      </c>
      <c r="I308" t="s">
        <v>14</v>
      </c>
      <c r="J308">
        <v>1758</v>
      </c>
    </row>
    <row r="309" spans="6:10" x14ac:dyDescent="0.25">
      <c r="F309" t="s">
        <v>20</v>
      </c>
      <c r="G309">
        <v>223</v>
      </c>
      <c r="I309" t="s">
        <v>14</v>
      </c>
      <c r="J309">
        <v>94</v>
      </c>
    </row>
    <row r="310" spans="6:10" x14ac:dyDescent="0.25">
      <c r="F310" t="s">
        <v>20</v>
      </c>
      <c r="G310">
        <v>225</v>
      </c>
      <c r="I310" t="s">
        <v>14</v>
      </c>
      <c r="J310">
        <v>33</v>
      </c>
    </row>
    <row r="311" spans="6:10" x14ac:dyDescent="0.25">
      <c r="F311" t="s">
        <v>20</v>
      </c>
      <c r="G311">
        <v>226</v>
      </c>
      <c r="I311" t="s">
        <v>14</v>
      </c>
      <c r="J311">
        <v>1</v>
      </c>
    </row>
    <row r="312" spans="6:10" x14ac:dyDescent="0.25">
      <c r="F312" t="s">
        <v>20</v>
      </c>
      <c r="G312">
        <v>226</v>
      </c>
      <c r="I312" t="s">
        <v>14</v>
      </c>
      <c r="J312">
        <v>31</v>
      </c>
    </row>
    <row r="313" spans="6:10" x14ac:dyDescent="0.25">
      <c r="F313" t="s">
        <v>20</v>
      </c>
      <c r="G313">
        <v>227</v>
      </c>
      <c r="I313" t="s">
        <v>14</v>
      </c>
      <c r="J313">
        <v>35</v>
      </c>
    </row>
    <row r="314" spans="6:10" x14ac:dyDescent="0.25">
      <c r="F314" t="s">
        <v>20</v>
      </c>
      <c r="G314">
        <v>233</v>
      </c>
      <c r="I314" t="s">
        <v>14</v>
      </c>
      <c r="J314">
        <v>63</v>
      </c>
    </row>
    <row r="315" spans="6:10" x14ac:dyDescent="0.25">
      <c r="F315" t="s">
        <v>20</v>
      </c>
      <c r="G315">
        <v>234</v>
      </c>
      <c r="I315" t="s">
        <v>14</v>
      </c>
      <c r="J315">
        <v>526</v>
      </c>
    </row>
    <row r="316" spans="6:10" x14ac:dyDescent="0.25">
      <c r="F316" t="s">
        <v>20</v>
      </c>
      <c r="G316">
        <v>235</v>
      </c>
      <c r="I316" t="s">
        <v>14</v>
      </c>
      <c r="J316">
        <v>121</v>
      </c>
    </row>
    <row r="317" spans="6:10" x14ac:dyDescent="0.25">
      <c r="F317" t="s">
        <v>20</v>
      </c>
      <c r="G317">
        <v>236</v>
      </c>
      <c r="I317" t="s">
        <v>14</v>
      </c>
      <c r="J317">
        <v>67</v>
      </c>
    </row>
    <row r="318" spans="6:10" x14ac:dyDescent="0.25">
      <c r="F318" t="s">
        <v>20</v>
      </c>
      <c r="G318">
        <v>236</v>
      </c>
      <c r="I318" t="s">
        <v>14</v>
      </c>
      <c r="J318">
        <v>57</v>
      </c>
    </row>
    <row r="319" spans="6:10" x14ac:dyDescent="0.25">
      <c r="F319" t="s">
        <v>20</v>
      </c>
      <c r="G319">
        <v>237</v>
      </c>
      <c r="I319" t="s">
        <v>14</v>
      </c>
      <c r="J319">
        <v>1229</v>
      </c>
    </row>
    <row r="320" spans="6:10" x14ac:dyDescent="0.25">
      <c r="F320" t="s">
        <v>20</v>
      </c>
      <c r="G320">
        <v>238</v>
      </c>
      <c r="I320" t="s">
        <v>14</v>
      </c>
      <c r="J320">
        <v>12</v>
      </c>
    </row>
    <row r="321" spans="6:10" x14ac:dyDescent="0.25">
      <c r="F321" t="s">
        <v>20</v>
      </c>
      <c r="G321">
        <v>238</v>
      </c>
      <c r="I321" t="s">
        <v>14</v>
      </c>
      <c r="J321">
        <v>452</v>
      </c>
    </row>
    <row r="322" spans="6:10" x14ac:dyDescent="0.25">
      <c r="F322" t="s">
        <v>20</v>
      </c>
      <c r="G322">
        <v>239</v>
      </c>
      <c r="I322" t="s">
        <v>14</v>
      </c>
      <c r="J322">
        <v>1886</v>
      </c>
    </row>
    <row r="323" spans="6:10" x14ac:dyDescent="0.25">
      <c r="F323" t="s">
        <v>20</v>
      </c>
      <c r="G323">
        <v>241</v>
      </c>
      <c r="I323" t="s">
        <v>14</v>
      </c>
      <c r="J323">
        <v>1825</v>
      </c>
    </row>
    <row r="324" spans="6:10" x14ac:dyDescent="0.25">
      <c r="F324" t="s">
        <v>20</v>
      </c>
      <c r="G324">
        <v>244</v>
      </c>
      <c r="I324" t="s">
        <v>14</v>
      </c>
      <c r="J324">
        <v>31</v>
      </c>
    </row>
    <row r="325" spans="6:10" x14ac:dyDescent="0.25">
      <c r="F325" t="s">
        <v>20</v>
      </c>
      <c r="G325">
        <v>244</v>
      </c>
      <c r="I325" t="s">
        <v>14</v>
      </c>
      <c r="J325">
        <v>107</v>
      </c>
    </row>
    <row r="326" spans="6:10" x14ac:dyDescent="0.25">
      <c r="F326" t="s">
        <v>20</v>
      </c>
      <c r="G326">
        <v>245</v>
      </c>
      <c r="I326" t="s">
        <v>14</v>
      </c>
      <c r="J326">
        <v>27</v>
      </c>
    </row>
    <row r="327" spans="6:10" x14ac:dyDescent="0.25">
      <c r="F327" t="s">
        <v>20</v>
      </c>
      <c r="G327">
        <v>246</v>
      </c>
      <c r="I327" t="s">
        <v>14</v>
      </c>
      <c r="J327">
        <v>1221</v>
      </c>
    </row>
    <row r="328" spans="6:10" x14ac:dyDescent="0.25">
      <c r="F328" t="s">
        <v>20</v>
      </c>
      <c r="G328">
        <v>246</v>
      </c>
      <c r="I328" t="s">
        <v>14</v>
      </c>
      <c r="J328">
        <v>1</v>
      </c>
    </row>
    <row r="329" spans="6:10" x14ac:dyDescent="0.25">
      <c r="F329" t="s">
        <v>20</v>
      </c>
      <c r="G329">
        <v>247</v>
      </c>
      <c r="I329" t="s">
        <v>14</v>
      </c>
      <c r="J329">
        <v>16</v>
      </c>
    </row>
    <row r="330" spans="6:10" x14ac:dyDescent="0.25">
      <c r="F330" t="s">
        <v>20</v>
      </c>
      <c r="G330">
        <v>247</v>
      </c>
      <c r="I330" t="s">
        <v>14</v>
      </c>
      <c r="J330">
        <v>41</v>
      </c>
    </row>
    <row r="331" spans="6:10" x14ac:dyDescent="0.25">
      <c r="F331" t="s">
        <v>20</v>
      </c>
      <c r="G331">
        <v>249</v>
      </c>
      <c r="I331" t="s">
        <v>14</v>
      </c>
      <c r="J331">
        <v>523</v>
      </c>
    </row>
    <row r="332" spans="6:10" x14ac:dyDescent="0.25">
      <c r="F332" t="s">
        <v>20</v>
      </c>
      <c r="G332">
        <v>249</v>
      </c>
      <c r="I332" t="s">
        <v>14</v>
      </c>
      <c r="J332">
        <v>141</v>
      </c>
    </row>
    <row r="333" spans="6:10" x14ac:dyDescent="0.25">
      <c r="F333" t="s">
        <v>20</v>
      </c>
      <c r="G333">
        <v>250</v>
      </c>
      <c r="I333" t="s">
        <v>14</v>
      </c>
      <c r="J333">
        <v>52</v>
      </c>
    </row>
    <row r="334" spans="6:10" x14ac:dyDescent="0.25">
      <c r="F334" t="s">
        <v>20</v>
      </c>
      <c r="G334">
        <v>252</v>
      </c>
      <c r="I334" t="s">
        <v>14</v>
      </c>
      <c r="J334">
        <v>225</v>
      </c>
    </row>
    <row r="335" spans="6:10" x14ac:dyDescent="0.25">
      <c r="F335" t="s">
        <v>20</v>
      </c>
      <c r="G335">
        <v>253</v>
      </c>
      <c r="I335" t="s">
        <v>14</v>
      </c>
      <c r="J335">
        <v>38</v>
      </c>
    </row>
    <row r="336" spans="6:10" x14ac:dyDescent="0.25">
      <c r="F336" t="s">
        <v>20</v>
      </c>
      <c r="G336">
        <v>254</v>
      </c>
      <c r="I336" t="s">
        <v>14</v>
      </c>
      <c r="J336">
        <v>15</v>
      </c>
    </row>
    <row r="337" spans="6:10" x14ac:dyDescent="0.25">
      <c r="F337" t="s">
        <v>20</v>
      </c>
      <c r="G337">
        <v>255</v>
      </c>
      <c r="I337" t="s">
        <v>14</v>
      </c>
      <c r="J337">
        <v>37</v>
      </c>
    </row>
    <row r="338" spans="6:10" x14ac:dyDescent="0.25">
      <c r="F338" t="s">
        <v>20</v>
      </c>
      <c r="G338">
        <v>261</v>
      </c>
      <c r="I338" t="s">
        <v>14</v>
      </c>
      <c r="J338">
        <v>112</v>
      </c>
    </row>
    <row r="339" spans="6:10" x14ac:dyDescent="0.25">
      <c r="F339" t="s">
        <v>20</v>
      </c>
      <c r="G339">
        <v>261</v>
      </c>
      <c r="I339" t="s">
        <v>14</v>
      </c>
      <c r="J339">
        <v>21</v>
      </c>
    </row>
    <row r="340" spans="6:10" x14ac:dyDescent="0.25">
      <c r="F340" t="s">
        <v>20</v>
      </c>
      <c r="G340">
        <v>264</v>
      </c>
      <c r="I340" t="s">
        <v>14</v>
      </c>
      <c r="J340">
        <v>67</v>
      </c>
    </row>
    <row r="341" spans="6:10" x14ac:dyDescent="0.25">
      <c r="F341" t="s">
        <v>20</v>
      </c>
      <c r="G341">
        <v>266</v>
      </c>
      <c r="I341" t="s">
        <v>14</v>
      </c>
      <c r="J341">
        <v>78</v>
      </c>
    </row>
    <row r="342" spans="6:10" x14ac:dyDescent="0.25">
      <c r="F342" t="s">
        <v>20</v>
      </c>
      <c r="G342">
        <v>268</v>
      </c>
      <c r="I342" t="s">
        <v>14</v>
      </c>
      <c r="J342">
        <v>67</v>
      </c>
    </row>
    <row r="343" spans="6:10" x14ac:dyDescent="0.25">
      <c r="F343" t="s">
        <v>20</v>
      </c>
      <c r="G343">
        <v>269</v>
      </c>
      <c r="I343" t="s">
        <v>14</v>
      </c>
      <c r="J343">
        <v>263</v>
      </c>
    </row>
    <row r="344" spans="6:10" x14ac:dyDescent="0.25">
      <c r="F344" t="s">
        <v>20</v>
      </c>
      <c r="G344">
        <v>270</v>
      </c>
      <c r="I344" t="s">
        <v>14</v>
      </c>
      <c r="J344">
        <v>1691</v>
      </c>
    </row>
    <row r="345" spans="6:10" x14ac:dyDescent="0.25">
      <c r="F345" t="s">
        <v>20</v>
      </c>
      <c r="G345">
        <v>272</v>
      </c>
      <c r="I345" t="s">
        <v>14</v>
      </c>
      <c r="J345">
        <v>181</v>
      </c>
    </row>
    <row r="346" spans="6:10" x14ac:dyDescent="0.25">
      <c r="F346" t="s">
        <v>20</v>
      </c>
      <c r="G346">
        <v>275</v>
      </c>
      <c r="I346" t="s">
        <v>14</v>
      </c>
      <c r="J346">
        <v>13</v>
      </c>
    </row>
    <row r="347" spans="6:10" x14ac:dyDescent="0.25">
      <c r="F347" t="s">
        <v>20</v>
      </c>
      <c r="G347">
        <v>279</v>
      </c>
      <c r="I347" t="s">
        <v>14</v>
      </c>
      <c r="J347">
        <v>1</v>
      </c>
    </row>
    <row r="348" spans="6:10" x14ac:dyDescent="0.25">
      <c r="F348" t="s">
        <v>20</v>
      </c>
      <c r="G348">
        <v>280</v>
      </c>
      <c r="I348" t="s">
        <v>14</v>
      </c>
      <c r="J348">
        <v>21</v>
      </c>
    </row>
    <row r="349" spans="6:10" x14ac:dyDescent="0.25">
      <c r="F349" t="s">
        <v>20</v>
      </c>
      <c r="G349">
        <v>282</v>
      </c>
      <c r="I349" t="s">
        <v>14</v>
      </c>
      <c r="J349">
        <v>830</v>
      </c>
    </row>
    <row r="350" spans="6:10" x14ac:dyDescent="0.25">
      <c r="F350" t="s">
        <v>20</v>
      </c>
      <c r="G350">
        <v>288</v>
      </c>
      <c r="I350" t="s">
        <v>14</v>
      </c>
      <c r="J350">
        <v>130</v>
      </c>
    </row>
    <row r="351" spans="6:10" x14ac:dyDescent="0.25">
      <c r="F351" t="s">
        <v>20</v>
      </c>
      <c r="G351">
        <v>290</v>
      </c>
      <c r="I351" t="s">
        <v>14</v>
      </c>
      <c r="J351">
        <v>55</v>
      </c>
    </row>
    <row r="352" spans="6:10" x14ac:dyDescent="0.25">
      <c r="F352" t="s">
        <v>20</v>
      </c>
      <c r="G352">
        <v>295</v>
      </c>
      <c r="I352" t="s">
        <v>14</v>
      </c>
      <c r="J352">
        <v>114</v>
      </c>
    </row>
    <row r="353" spans="6:10" x14ac:dyDescent="0.25">
      <c r="F353" t="s">
        <v>20</v>
      </c>
      <c r="G353">
        <v>296</v>
      </c>
      <c r="I353" t="s">
        <v>14</v>
      </c>
      <c r="J353">
        <v>594</v>
      </c>
    </row>
    <row r="354" spans="6:10" x14ac:dyDescent="0.25">
      <c r="F354" t="s">
        <v>20</v>
      </c>
      <c r="G354">
        <v>297</v>
      </c>
      <c r="I354" t="s">
        <v>14</v>
      </c>
      <c r="J354">
        <v>24</v>
      </c>
    </row>
    <row r="355" spans="6:10" x14ac:dyDescent="0.25">
      <c r="F355" t="s">
        <v>20</v>
      </c>
      <c r="G355">
        <v>299</v>
      </c>
      <c r="I355" t="s">
        <v>14</v>
      </c>
      <c r="J355">
        <v>252</v>
      </c>
    </row>
    <row r="356" spans="6:10" x14ac:dyDescent="0.25">
      <c r="F356" t="s">
        <v>20</v>
      </c>
      <c r="G356">
        <v>300</v>
      </c>
      <c r="I356" t="s">
        <v>14</v>
      </c>
      <c r="J356">
        <v>67</v>
      </c>
    </row>
    <row r="357" spans="6:10" x14ac:dyDescent="0.25">
      <c r="F357" t="s">
        <v>20</v>
      </c>
      <c r="G357">
        <v>300</v>
      </c>
      <c r="I357" t="s">
        <v>14</v>
      </c>
      <c r="J357">
        <v>742</v>
      </c>
    </row>
    <row r="358" spans="6:10" x14ac:dyDescent="0.25">
      <c r="F358" t="s">
        <v>20</v>
      </c>
      <c r="G358">
        <v>303</v>
      </c>
      <c r="I358" t="s">
        <v>14</v>
      </c>
      <c r="J358">
        <v>75</v>
      </c>
    </row>
    <row r="359" spans="6:10" x14ac:dyDescent="0.25">
      <c r="F359" t="s">
        <v>20</v>
      </c>
      <c r="G359">
        <v>307</v>
      </c>
      <c r="I359" t="s">
        <v>14</v>
      </c>
      <c r="J359">
        <v>4405</v>
      </c>
    </row>
    <row r="360" spans="6:10" x14ac:dyDescent="0.25">
      <c r="F360" t="s">
        <v>20</v>
      </c>
      <c r="G360">
        <v>307</v>
      </c>
      <c r="I360" t="s">
        <v>14</v>
      </c>
      <c r="J360">
        <v>92</v>
      </c>
    </row>
    <row r="361" spans="6:10" x14ac:dyDescent="0.25">
      <c r="F361" t="s">
        <v>20</v>
      </c>
      <c r="G361">
        <v>316</v>
      </c>
      <c r="I361" t="s">
        <v>14</v>
      </c>
      <c r="J361">
        <v>64</v>
      </c>
    </row>
    <row r="362" spans="6:10" x14ac:dyDescent="0.25">
      <c r="F362" t="s">
        <v>20</v>
      </c>
      <c r="G362">
        <v>323</v>
      </c>
      <c r="I362" t="s">
        <v>14</v>
      </c>
      <c r="J362">
        <v>64</v>
      </c>
    </row>
    <row r="363" spans="6:10" x14ac:dyDescent="0.25">
      <c r="F363" t="s">
        <v>20</v>
      </c>
      <c r="G363">
        <v>329</v>
      </c>
      <c r="I363" t="s">
        <v>14</v>
      </c>
      <c r="J363">
        <v>842</v>
      </c>
    </row>
    <row r="364" spans="6:10" x14ac:dyDescent="0.25">
      <c r="F364" t="s">
        <v>20</v>
      </c>
      <c r="G364">
        <v>330</v>
      </c>
      <c r="I364" t="s">
        <v>14</v>
      </c>
      <c r="J364">
        <v>112</v>
      </c>
    </row>
    <row r="365" spans="6:10" x14ac:dyDescent="0.25">
      <c r="F365" t="s">
        <v>20</v>
      </c>
      <c r="G365">
        <v>331</v>
      </c>
      <c r="I365" t="s">
        <v>14</v>
      </c>
      <c r="J365">
        <v>374</v>
      </c>
    </row>
    <row r="366" spans="6:10" x14ac:dyDescent="0.25">
      <c r="F366" t="s">
        <v>20</v>
      </c>
      <c r="G366">
        <v>336</v>
      </c>
    </row>
    <row r="367" spans="6:10" x14ac:dyDescent="0.25">
      <c r="F367" t="s">
        <v>20</v>
      </c>
      <c r="G367">
        <v>337</v>
      </c>
    </row>
    <row r="368" spans="6:10" x14ac:dyDescent="0.25">
      <c r="F368" t="s">
        <v>20</v>
      </c>
      <c r="G368">
        <v>340</v>
      </c>
    </row>
    <row r="369" spans="6:7" x14ac:dyDescent="0.25">
      <c r="F369" t="s">
        <v>20</v>
      </c>
      <c r="G369">
        <v>361</v>
      </c>
    </row>
    <row r="370" spans="6:7" x14ac:dyDescent="0.25">
      <c r="F370" t="s">
        <v>20</v>
      </c>
      <c r="G370">
        <v>363</v>
      </c>
    </row>
    <row r="371" spans="6:7" x14ac:dyDescent="0.25">
      <c r="F371" t="s">
        <v>20</v>
      </c>
      <c r="G371">
        <v>366</v>
      </c>
    </row>
    <row r="372" spans="6:7" x14ac:dyDescent="0.25">
      <c r="F372" t="s">
        <v>20</v>
      </c>
      <c r="G372">
        <v>369</v>
      </c>
    </row>
    <row r="373" spans="6:7" x14ac:dyDescent="0.25">
      <c r="F373" t="s">
        <v>20</v>
      </c>
      <c r="G373">
        <v>374</v>
      </c>
    </row>
    <row r="374" spans="6:7" x14ac:dyDescent="0.25">
      <c r="F374" t="s">
        <v>20</v>
      </c>
      <c r="G374">
        <v>375</v>
      </c>
    </row>
    <row r="375" spans="6:7" x14ac:dyDescent="0.25">
      <c r="F375" t="s">
        <v>20</v>
      </c>
      <c r="G375">
        <v>381</v>
      </c>
    </row>
    <row r="376" spans="6:7" x14ac:dyDescent="0.25">
      <c r="F376" t="s">
        <v>20</v>
      </c>
      <c r="G376">
        <v>381</v>
      </c>
    </row>
    <row r="377" spans="6:7" x14ac:dyDescent="0.25">
      <c r="F377" t="s">
        <v>20</v>
      </c>
      <c r="G377">
        <v>393</v>
      </c>
    </row>
    <row r="378" spans="6:7" x14ac:dyDescent="0.25">
      <c r="F378" t="s">
        <v>20</v>
      </c>
      <c r="G378">
        <v>397</v>
      </c>
    </row>
    <row r="379" spans="6:7" x14ac:dyDescent="0.25">
      <c r="F379" t="s">
        <v>20</v>
      </c>
      <c r="G379">
        <v>409</v>
      </c>
    </row>
    <row r="380" spans="6:7" x14ac:dyDescent="0.25">
      <c r="F380" t="s">
        <v>20</v>
      </c>
      <c r="G380">
        <v>411</v>
      </c>
    </row>
    <row r="381" spans="6:7" x14ac:dyDescent="0.25">
      <c r="F381" t="s">
        <v>20</v>
      </c>
      <c r="G381">
        <v>419</v>
      </c>
    </row>
    <row r="382" spans="6:7" x14ac:dyDescent="0.25">
      <c r="F382" t="s">
        <v>20</v>
      </c>
      <c r="G382">
        <v>432</v>
      </c>
    </row>
    <row r="383" spans="6:7" x14ac:dyDescent="0.25">
      <c r="F383" t="s">
        <v>20</v>
      </c>
      <c r="G383">
        <v>452</v>
      </c>
    </row>
    <row r="384" spans="6:7" x14ac:dyDescent="0.25">
      <c r="F384" t="s">
        <v>20</v>
      </c>
      <c r="G384">
        <v>454</v>
      </c>
    </row>
    <row r="385" spans="6:7" x14ac:dyDescent="0.25">
      <c r="F385" t="s">
        <v>20</v>
      </c>
      <c r="G385">
        <v>460</v>
      </c>
    </row>
    <row r="386" spans="6:7" x14ac:dyDescent="0.25">
      <c r="F386" t="s">
        <v>20</v>
      </c>
      <c r="G386">
        <v>462</v>
      </c>
    </row>
    <row r="387" spans="6:7" x14ac:dyDescent="0.25">
      <c r="F387" t="s">
        <v>20</v>
      </c>
      <c r="G387">
        <v>470</v>
      </c>
    </row>
    <row r="388" spans="6:7" x14ac:dyDescent="0.25">
      <c r="F388" t="s">
        <v>20</v>
      </c>
      <c r="G388">
        <v>480</v>
      </c>
    </row>
    <row r="389" spans="6:7" x14ac:dyDescent="0.25">
      <c r="F389" t="s">
        <v>20</v>
      </c>
      <c r="G389">
        <v>484</v>
      </c>
    </row>
    <row r="390" spans="6:7" x14ac:dyDescent="0.25">
      <c r="F390" t="s">
        <v>20</v>
      </c>
      <c r="G390">
        <v>498</v>
      </c>
    </row>
    <row r="391" spans="6:7" x14ac:dyDescent="0.25">
      <c r="F391" t="s">
        <v>20</v>
      </c>
      <c r="G391">
        <v>524</v>
      </c>
    </row>
    <row r="392" spans="6:7" x14ac:dyDescent="0.25">
      <c r="F392" t="s">
        <v>20</v>
      </c>
      <c r="G392">
        <v>533</v>
      </c>
    </row>
    <row r="393" spans="6:7" x14ac:dyDescent="0.25">
      <c r="F393" t="s">
        <v>20</v>
      </c>
      <c r="G393">
        <v>536</v>
      </c>
    </row>
    <row r="394" spans="6:7" x14ac:dyDescent="0.25">
      <c r="F394" t="s">
        <v>20</v>
      </c>
      <c r="G394">
        <v>546</v>
      </c>
    </row>
    <row r="395" spans="6:7" x14ac:dyDescent="0.25">
      <c r="F395" t="s">
        <v>20</v>
      </c>
      <c r="G395">
        <v>554</v>
      </c>
    </row>
    <row r="396" spans="6:7" x14ac:dyDescent="0.25">
      <c r="F396" t="s">
        <v>20</v>
      </c>
      <c r="G396">
        <v>555</v>
      </c>
    </row>
    <row r="397" spans="6:7" x14ac:dyDescent="0.25">
      <c r="F397" t="s">
        <v>20</v>
      </c>
      <c r="G397">
        <v>589</v>
      </c>
    </row>
    <row r="398" spans="6:7" x14ac:dyDescent="0.25">
      <c r="F398" t="s">
        <v>20</v>
      </c>
      <c r="G398">
        <v>645</v>
      </c>
    </row>
    <row r="399" spans="6:7" x14ac:dyDescent="0.25">
      <c r="F399" t="s">
        <v>20</v>
      </c>
      <c r="G399">
        <v>659</v>
      </c>
    </row>
    <row r="400" spans="6:7" x14ac:dyDescent="0.25">
      <c r="F400" t="s">
        <v>20</v>
      </c>
      <c r="G400">
        <v>676</v>
      </c>
    </row>
    <row r="401" spans="6:7" x14ac:dyDescent="0.25">
      <c r="F401" t="s">
        <v>20</v>
      </c>
      <c r="G401">
        <v>723</v>
      </c>
    </row>
    <row r="402" spans="6:7" x14ac:dyDescent="0.25">
      <c r="F402" t="s">
        <v>20</v>
      </c>
      <c r="G402">
        <v>762</v>
      </c>
    </row>
    <row r="403" spans="6:7" x14ac:dyDescent="0.25">
      <c r="F403" t="s">
        <v>20</v>
      </c>
      <c r="G403">
        <v>768</v>
      </c>
    </row>
    <row r="404" spans="6:7" x14ac:dyDescent="0.25">
      <c r="F404" t="s">
        <v>20</v>
      </c>
      <c r="G404">
        <v>820</v>
      </c>
    </row>
    <row r="405" spans="6:7" x14ac:dyDescent="0.25">
      <c r="F405" t="s">
        <v>20</v>
      </c>
      <c r="G405">
        <v>890</v>
      </c>
    </row>
    <row r="406" spans="6:7" x14ac:dyDescent="0.25">
      <c r="F406" t="s">
        <v>20</v>
      </c>
      <c r="G406">
        <v>903</v>
      </c>
    </row>
    <row r="407" spans="6:7" x14ac:dyDescent="0.25">
      <c r="F407" t="s">
        <v>20</v>
      </c>
      <c r="G407">
        <v>909</v>
      </c>
    </row>
    <row r="408" spans="6:7" x14ac:dyDescent="0.25">
      <c r="F408" t="s">
        <v>20</v>
      </c>
      <c r="G408">
        <v>943</v>
      </c>
    </row>
    <row r="409" spans="6:7" x14ac:dyDescent="0.25">
      <c r="F409" t="s">
        <v>20</v>
      </c>
      <c r="G409">
        <v>980</v>
      </c>
    </row>
    <row r="410" spans="6:7" x14ac:dyDescent="0.25">
      <c r="F410" t="s">
        <v>20</v>
      </c>
      <c r="G410">
        <v>1015</v>
      </c>
    </row>
    <row r="411" spans="6:7" x14ac:dyDescent="0.25">
      <c r="F411" t="s">
        <v>20</v>
      </c>
      <c r="G411">
        <v>1022</v>
      </c>
    </row>
    <row r="412" spans="6:7" x14ac:dyDescent="0.25">
      <c r="F412" t="s">
        <v>20</v>
      </c>
      <c r="G412">
        <v>1052</v>
      </c>
    </row>
    <row r="413" spans="6:7" x14ac:dyDescent="0.25">
      <c r="F413" t="s">
        <v>20</v>
      </c>
      <c r="G413">
        <v>1071</v>
      </c>
    </row>
    <row r="414" spans="6:7" x14ac:dyDescent="0.25">
      <c r="F414" t="s">
        <v>20</v>
      </c>
      <c r="G414">
        <v>1071</v>
      </c>
    </row>
    <row r="415" spans="6:7" x14ac:dyDescent="0.25">
      <c r="F415" t="s">
        <v>20</v>
      </c>
      <c r="G415">
        <v>1073</v>
      </c>
    </row>
    <row r="416" spans="6:7" x14ac:dyDescent="0.25">
      <c r="F416" t="s">
        <v>20</v>
      </c>
      <c r="G416">
        <v>1095</v>
      </c>
    </row>
    <row r="417" spans="6:7" x14ac:dyDescent="0.25">
      <c r="F417" t="s">
        <v>20</v>
      </c>
      <c r="G417">
        <v>1101</v>
      </c>
    </row>
    <row r="418" spans="6:7" x14ac:dyDescent="0.25">
      <c r="F418" t="s">
        <v>20</v>
      </c>
      <c r="G418">
        <v>1113</v>
      </c>
    </row>
    <row r="419" spans="6:7" x14ac:dyDescent="0.25">
      <c r="F419" t="s">
        <v>20</v>
      </c>
      <c r="G419">
        <v>1137</v>
      </c>
    </row>
    <row r="420" spans="6:7" x14ac:dyDescent="0.25">
      <c r="F420" t="s">
        <v>20</v>
      </c>
      <c r="G420">
        <v>1140</v>
      </c>
    </row>
    <row r="421" spans="6:7" x14ac:dyDescent="0.25">
      <c r="F421" t="s">
        <v>20</v>
      </c>
      <c r="G421">
        <v>1152</v>
      </c>
    </row>
    <row r="422" spans="6:7" x14ac:dyDescent="0.25">
      <c r="F422" t="s">
        <v>20</v>
      </c>
      <c r="G422">
        <v>1170</v>
      </c>
    </row>
    <row r="423" spans="6:7" x14ac:dyDescent="0.25">
      <c r="F423" t="s">
        <v>20</v>
      </c>
      <c r="G423">
        <v>1249</v>
      </c>
    </row>
    <row r="424" spans="6:7" x14ac:dyDescent="0.25">
      <c r="F424" t="s">
        <v>20</v>
      </c>
      <c r="G424">
        <v>1267</v>
      </c>
    </row>
    <row r="425" spans="6:7" x14ac:dyDescent="0.25">
      <c r="F425" t="s">
        <v>20</v>
      </c>
      <c r="G425">
        <v>1280</v>
      </c>
    </row>
    <row r="426" spans="6:7" x14ac:dyDescent="0.25">
      <c r="F426" t="s">
        <v>20</v>
      </c>
      <c r="G426">
        <v>1297</v>
      </c>
    </row>
    <row r="427" spans="6:7" x14ac:dyDescent="0.25">
      <c r="F427" t="s">
        <v>20</v>
      </c>
      <c r="G427">
        <v>1345</v>
      </c>
    </row>
    <row r="428" spans="6:7" x14ac:dyDescent="0.25">
      <c r="F428" t="s">
        <v>20</v>
      </c>
      <c r="G428">
        <v>1354</v>
      </c>
    </row>
    <row r="429" spans="6:7" x14ac:dyDescent="0.25">
      <c r="F429" t="s">
        <v>20</v>
      </c>
      <c r="G429">
        <v>1385</v>
      </c>
    </row>
    <row r="430" spans="6:7" x14ac:dyDescent="0.25">
      <c r="F430" t="s">
        <v>20</v>
      </c>
      <c r="G430">
        <v>1396</v>
      </c>
    </row>
    <row r="431" spans="6:7" x14ac:dyDescent="0.25">
      <c r="F431" t="s">
        <v>20</v>
      </c>
      <c r="G431">
        <v>1396</v>
      </c>
    </row>
    <row r="432" spans="6:7" x14ac:dyDescent="0.25">
      <c r="F432" t="s">
        <v>20</v>
      </c>
      <c r="G432">
        <v>1425</v>
      </c>
    </row>
    <row r="433" spans="6:7" x14ac:dyDescent="0.25">
      <c r="F433" t="s">
        <v>20</v>
      </c>
      <c r="G433">
        <v>1442</v>
      </c>
    </row>
    <row r="434" spans="6:7" x14ac:dyDescent="0.25">
      <c r="F434" t="s">
        <v>20</v>
      </c>
      <c r="G434">
        <v>1460</v>
      </c>
    </row>
    <row r="435" spans="6:7" x14ac:dyDescent="0.25">
      <c r="F435" t="s">
        <v>20</v>
      </c>
      <c r="G435">
        <v>1467</v>
      </c>
    </row>
    <row r="436" spans="6:7" x14ac:dyDescent="0.25">
      <c r="F436" t="s">
        <v>20</v>
      </c>
      <c r="G436">
        <v>1470</v>
      </c>
    </row>
    <row r="437" spans="6:7" x14ac:dyDescent="0.25">
      <c r="F437" t="s">
        <v>20</v>
      </c>
      <c r="G437">
        <v>1518</v>
      </c>
    </row>
    <row r="438" spans="6:7" x14ac:dyDescent="0.25">
      <c r="F438" t="s">
        <v>20</v>
      </c>
      <c r="G438">
        <v>1539</v>
      </c>
    </row>
    <row r="439" spans="6:7" x14ac:dyDescent="0.25">
      <c r="F439" t="s">
        <v>20</v>
      </c>
      <c r="G439">
        <v>1548</v>
      </c>
    </row>
    <row r="440" spans="6:7" x14ac:dyDescent="0.25">
      <c r="F440" t="s">
        <v>20</v>
      </c>
      <c r="G440">
        <v>1559</v>
      </c>
    </row>
    <row r="441" spans="6:7" x14ac:dyDescent="0.25">
      <c r="F441" t="s">
        <v>20</v>
      </c>
      <c r="G441">
        <v>1561</v>
      </c>
    </row>
    <row r="442" spans="6:7" x14ac:dyDescent="0.25">
      <c r="F442" t="s">
        <v>20</v>
      </c>
      <c r="G442">
        <v>1572</v>
      </c>
    </row>
    <row r="443" spans="6:7" x14ac:dyDescent="0.25">
      <c r="F443" t="s">
        <v>20</v>
      </c>
      <c r="G443">
        <v>1573</v>
      </c>
    </row>
    <row r="444" spans="6:7" x14ac:dyDescent="0.25">
      <c r="F444" t="s">
        <v>20</v>
      </c>
      <c r="G444">
        <v>1600</v>
      </c>
    </row>
    <row r="445" spans="6:7" x14ac:dyDescent="0.25">
      <c r="F445" t="s">
        <v>20</v>
      </c>
      <c r="G445">
        <v>1604</v>
      </c>
    </row>
    <row r="446" spans="6:7" x14ac:dyDescent="0.25">
      <c r="F446" t="s">
        <v>20</v>
      </c>
      <c r="G446">
        <v>1605</v>
      </c>
    </row>
    <row r="447" spans="6:7" x14ac:dyDescent="0.25">
      <c r="F447" t="s">
        <v>20</v>
      </c>
      <c r="G447">
        <v>1606</v>
      </c>
    </row>
    <row r="448" spans="6:7" x14ac:dyDescent="0.25">
      <c r="F448" t="s">
        <v>20</v>
      </c>
      <c r="G448">
        <v>1613</v>
      </c>
    </row>
    <row r="449" spans="6:7" x14ac:dyDescent="0.25">
      <c r="F449" t="s">
        <v>20</v>
      </c>
      <c r="G449">
        <v>1621</v>
      </c>
    </row>
    <row r="450" spans="6:7" x14ac:dyDescent="0.25">
      <c r="F450" t="s">
        <v>20</v>
      </c>
      <c r="G450">
        <v>1629</v>
      </c>
    </row>
    <row r="451" spans="6:7" x14ac:dyDescent="0.25">
      <c r="F451" t="s">
        <v>20</v>
      </c>
      <c r="G451">
        <v>1681</v>
      </c>
    </row>
    <row r="452" spans="6:7" x14ac:dyDescent="0.25">
      <c r="F452" t="s">
        <v>20</v>
      </c>
      <c r="G452">
        <v>1684</v>
      </c>
    </row>
    <row r="453" spans="6:7" x14ac:dyDescent="0.25">
      <c r="F453" t="s">
        <v>20</v>
      </c>
      <c r="G453">
        <v>1690</v>
      </c>
    </row>
    <row r="454" spans="6:7" x14ac:dyDescent="0.25">
      <c r="F454" t="s">
        <v>20</v>
      </c>
      <c r="G454">
        <v>1697</v>
      </c>
    </row>
    <row r="455" spans="6:7" x14ac:dyDescent="0.25">
      <c r="F455" t="s">
        <v>20</v>
      </c>
      <c r="G455">
        <v>1703</v>
      </c>
    </row>
    <row r="456" spans="6:7" x14ac:dyDescent="0.25">
      <c r="F456" t="s">
        <v>20</v>
      </c>
      <c r="G456">
        <v>1713</v>
      </c>
    </row>
    <row r="457" spans="6:7" x14ac:dyDescent="0.25">
      <c r="F457" t="s">
        <v>20</v>
      </c>
      <c r="G457">
        <v>1773</v>
      </c>
    </row>
    <row r="458" spans="6:7" x14ac:dyDescent="0.25">
      <c r="F458" t="s">
        <v>20</v>
      </c>
      <c r="G458">
        <v>1782</v>
      </c>
    </row>
    <row r="459" spans="6:7" x14ac:dyDescent="0.25">
      <c r="F459" t="s">
        <v>20</v>
      </c>
      <c r="G459">
        <v>1784</v>
      </c>
    </row>
    <row r="460" spans="6:7" x14ac:dyDescent="0.25">
      <c r="F460" t="s">
        <v>20</v>
      </c>
      <c r="G460">
        <v>1785</v>
      </c>
    </row>
    <row r="461" spans="6:7" x14ac:dyDescent="0.25">
      <c r="F461" t="s">
        <v>20</v>
      </c>
      <c r="G461">
        <v>1797</v>
      </c>
    </row>
    <row r="462" spans="6:7" x14ac:dyDescent="0.25">
      <c r="F462" t="s">
        <v>20</v>
      </c>
      <c r="G462">
        <v>1815</v>
      </c>
    </row>
    <row r="463" spans="6:7" x14ac:dyDescent="0.25">
      <c r="F463" t="s">
        <v>20</v>
      </c>
      <c r="G463">
        <v>1821</v>
      </c>
    </row>
    <row r="464" spans="6:7" x14ac:dyDescent="0.25">
      <c r="F464" t="s">
        <v>20</v>
      </c>
      <c r="G464">
        <v>1866</v>
      </c>
    </row>
    <row r="465" spans="6:7" x14ac:dyDescent="0.25">
      <c r="F465" t="s">
        <v>20</v>
      </c>
      <c r="G465">
        <v>1884</v>
      </c>
    </row>
    <row r="466" spans="6:7" x14ac:dyDescent="0.25">
      <c r="F466" t="s">
        <v>20</v>
      </c>
      <c r="G466">
        <v>1887</v>
      </c>
    </row>
    <row r="467" spans="6:7" x14ac:dyDescent="0.25">
      <c r="F467" t="s">
        <v>20</v>
      </c>
      <c r="G467">
        <v>1894</v>
      </c>
    </row>
    <row r="468" spans="6:7" x14ac:dyDescent="0.25">
      <c r="F468" t="s">
        <v>20</v>
      </c>
      <c r="G468">
        <v>1902</v>
      </c>
    </row>
    <row r="469" spans="6:7" x14ac:dyDescent="0.25">
      <c r="F469" t="s">
        <v>20</v>
      </c>
      <c r="G469">
        <v>1917</v>
      </c>
    </row>
    <row r="470" spans="6:7" x14ac:dyDescent="0.25">
      <c r="F470" t="s">
        <v>20</v>
      </c>
      <c r="G470">
        <v>1965</v>
      </c>
    </row>
    <row r="471" spans="6:7" x14ac:dyDescent="0.25">
      <c r="F471" t="s">
        <v>20</v>
      </c>
      <c r="G471">
        <v>1989</v>
      </c>
    </row>
    <row r="472" spans="6:7" x14ac:dyDescent="0.25">
      <c r="F472" t="s">
        <v>20</v>
      </c>
      <c r="G472">
        <v>1991</v>
      </c>
    </row>
    <row r="473" spans="6:7" x14ac:dyDescent="0.25">
      <c r="F473" t="s">
        <v>20</v>
      </c>
      <c r="G473">
        <v>2013</v>
      </c>
    </row>
    <row r="474" spans="6:7" x14ac:dyDescent="0.25">
      <c r="F474" t="s">
        <v>20</v>
      </c>
      <c r="G474">
        <v>2038</v>
      </c>
    </row>
    <row r="475" spans="6:7" x14ac:dyDescent="0.25">
      <c r="F475" t="s">
        <v>20</v>
      </c>
      <c r="G475">
        <v>2043</v>
      </c>
    </row>
    <row r="476" spans="6:7" x14ac:dyDescent="0.25">
      <c r="F476" t="s">
        <v>20</v>
      </c>
      <c r="G476">
        <v>2053</v>
      </c>
    </row>
    <row r="477" spans="6:7" x14ac:dyDescent="0.25">
      <c r="F477" t="s">
        <v>20</v>
      </c>
      <c r="G477">
        <v>2080</v>
      </c>
    </row>
    <row r="478" spans="6:7" x14ac:dyDescent="0.25">
      <c r="F478" t="s">
        <v>20</v>
      </c>
      <c r="G478">
        <v>2100</v>
      </c>
    </row>
    <row r="479" spans="6:7" x14ac:dyDescent="0.25">
      <c r="F479" t="s">
        <v>20</v>
      </c>
      <c r="G479">
        <v>2105</v>
      </c>
    </row>
    <row r="480" spans="6:7" x14ac:dyDescent="0.25">
      <c r="F480" t="s">
        <v>20</v>
      </c>
      <c r="G480">
        <v>2106</v>
      </c>
    </row>
    <row r="481" spans="6:7" x14ac:dyDescent="0.25">
      <c r="F481" t="s">
        <v>20</v>
      </c>
      <c r="G481">
        <v>2107</v>
      </c>
    </row>
    <row r="482" spans="6:7" x14ac:dyDescent="0.25">
      <c r="F482" t="s">
        <v>20</v>
      </c>
      <c r="G482">
        <v>2120</v>
      </c>
    </row>
    <row r="483" spans="6:7" x14ac:dyDescent="0.25">
      <c r="F483" t="s">
        <v>20</v>
      </c>
      <c r="G483">
        <v>2144</v>
      </c>
    </row>
    <row r="484" spans="6:7" x14ac:dyDescent="0.25">
      <c r="F484" t="s">
        <v>20</v>
      </c>
      <c r="G484">
        <v>2188</v>
      </c>
    </row>
    <row r="485" spans="6:7" x14ac:dyDescent="0.25">
      <c r="F485" t="s">
        <v>20</v>
      </c>
      <c r="G485">
        <v>2218</v>
      </c>
    </row>
    <row r="486" spans="6:7" x14ac:dyDescent="0.25">
      <c r="F486" t="s">
        <v>20</v>
      </c>
      <c r="G486">
        <v>2220</v>
      </c>
    </row>
    <row r="487" spans="6:7" x14ac:dyDescent="0.25">
      <c r="F487" t="s">
        <v>20</v>
      </c>
      <c r="G487">
        <v>2230</v>
      </c>
    </row>
    <row r="488" spans="6:7" x14ac:dyDescent="0.25">
      <c r="F488" t="s">
        <v>20</v>
      </c>
      <c r="G488">
        <v>2237</v>
      </c>
    </row>
    <row r="489" spans="6:7" x14ac:dyDescent="0.25">
      <c r="F489" t="s">
        <v>20</v>
      </c>
      <c r="G489">
        <v>2261</v>
      </c>
    </row>
    <row r="490" spans="6:7" x14ac:dyDescent="0.25">
      <c r="F490" t="s">
        <v>20</v>
      </c>
      <c r="G490">
        <v>2266</v>
      </c>
    </row>
    <row r="491" spans="6:7" x14ac:dyDescent="0.25">
      <c r="F491" t="s">
        <v>20</v>
      </c>
      <c r="G491">
        <v>2283</v>
      </c>
    </row>
    <row r="492" spans="6:7" x14ac:dyDescent="0.25">
      <c r="F492" t="s">
        <v>20</v>
      </c>
      <c r="G492">
        <v>2289</v>
      </c>
    </row>
    <row r="493" spans="6:7" x14ac:dyDescent="0.25">
      <c r="F493" t="s">
        <v>20</v>
      </c>
      <c r="G493">
        <v>2293</v>
      </c>
    </row>
    <row r="494" spans="6:7" x14ac:dyDescent="0.25">
      <c r="F494" t="s">
        <v>20</v>
      </c>
      <c r="G494">
        <v>2320</v>
      </c>
    </row>
    <row r="495" spans="6:7" x14ac:dyDescent="0.25">
      <c r="F495" t="s">
        <v>20</v>
      </c>
      <c r="G495">
        <v>2326</v>
      </c>
    </row>
    <row r="496" spans="6:7" x14ac:dyDescent="0.25">
      <c r="F496" t="s">
        <v>20</v>
      </c>
      <c r="G496">
        <v>2331</v>
      </c>
    </row>
    <row r="497" spans="6:7" x14ac:dyDescent="0.25">
      <c r="F497" t="s">
        <v>20</v>
      </c>
      <c r="G497">
        <v>2346</v>
      </c>
    </row>
    <row r="498" spans="6:7" x14ac:dyDescent="0.25">
      <c r="F498" t="s">
        <v>20</v>
      </c>
      <c r="G498">
        <v>2353</v>
      </c>
    </row>
    <row r="499" spans="6:7" x14ac:dyDescent="0.25">
      <c r="F499" t="s">
        <v>20</v>
      </c>
      <c r="G499">
        <v>2409</v>
      </c>
    </row>
    <row r="500" spans="6:7" x14ac:dyDescent="0.25">
      <c r="F500" t="s">
        <v>20</v>
      </c>
      <c r="G500">
        <v>2414</v>
      </c>
    </row>
    <row r="501" spans="6:7" x14ac:dyDescent="0.25">
      <c r="F501" t="s">
        <v>20</v>
      </c>
      <c r="G501">
        <v>2431</v>
      </c>
    </row>
    <row r="502" spans="6:7" x14ac:dyDescent="0.25">
      <c r="F502" t="s">
        <v>20</v>
      </c>
      <c r="G502">
        <v>2436</v>
      </c>
    </row>
    <row r="503" spans="6:7" x14ac:dyDescent="0.25">
      <c r="F503" t="s">
        <v>20</v>
      </c>
      <c r="G503">
        <v>2441</v>
      </c>
    </row>
    <row r="504" spans="6:7" x14ac:dyDescent="0.25">
      <c r="F504" t="s">
        <v>20</v>
      </c>
      <c r="G504">
        <v>2443</v>
      </c>
    </row>
    <row r="505" spans="6:7" x14ac:dyDescent="0.25">
      <c r="F505" t="s">
        <v>20</v>
      </c>
      <c r="G505">
        <v>2443</v>
      </c>
    </row>
    <row r="506" spans="6:7" x14ac:dyDescent="0.25">
      <c r="F506" t="s">
        <v>20</v>
      </c>
      <c r="G506">
        <v>2468</v>
      </c>
    </row>
    <row r="507" spans="6:7" x14ac:dyDescent="0.25">
      <c r="F507" t="s">
        <v>20</v>
      </c>
      <c r="G507">
        <v>2475</v>
      </c>
    </row>
    <row r="508" spans="6:7" x14ac:dyDescent="0.25">
      <c r="F508" t="s">
        <v>20</v>
      </c>
      <c r="G508">
        <v>2489</v>
      </c>
    </row>
    <row r="509" spans="6:7" x14ac:dyDescent="0.25">
      <c r="F509" t="s">
        <v>20</v>
      </c>
      <c r="G509">
        <v>2506</v>
      </c>
    </row>
    <row r="510" spans="6:7" x14ac:dyDescent="0.25">
      <c r="F510" t="s">
        <v>20</v>
      </c>
      <c r="G510">
        <v>2526</v>
      </c>
    </row>
    <row r="511" spans="6:7" x14ac:dyDescent="0.25">
      <c r="F511" t="s">
        <v>20</v>
      </c>
      <c r="G511">
        <v>2528</v>
      </c>
    </row>
    <row r="512" spans="6:7" x14ac:dyDescent="0.25">
      <c r="F512" t="s">
        <v>20</v>
      </c>
      <c r="G512">
        <v>2551</v>
      </c>
    </row>
    <row r="513" spans="6:7" x14ac:dyDescent="0.25">
      <c r="F513" t="s">
        <v>20</v>
      </c>
      <c r="G513">
        <v>2662</v>
      </c>
    </row>
    <row r="514" spans="6:7" x14ac:dyDescent="0.25">
      <c r="F514" t="s">
        <v>20</v>
      </c>
      <c r="G514">
        <v>2673</v>
      </c>
    </row>
    <row r="515" spans="6:7" x14ac:dyDescent="0.25">
      <c r="F515" t="s">
        <v>20</v>
      </c>
      <c r="G515">
        <v>2693</v>
      </c>
    </row>
    <row r="516" spans="6:7" x14ac:dyDescent="0.25">
      <c r="F516" t="s">
        <v>20</v>
      </c>
      <c r="G516">
        <v>2725</v>
      </c>
    </row>
    <row r="517" spans="6:7" x14ac:dyDescent="0.25">
      <c r="F517" t="s">
        <v>20</v>
      </c>
      <c r="G517">
        <v>2739</v>
      </c>
    </row>
    <row r="518" spans="6:7" x14ac:dyDescent="0.25">
      <c r="F518" t="s">
        <v>20</v>
      </c>
      <c r="G518">
        <v>2756</v>
      </c>
    </row>
    <row r="519" spans="6:7" x14ac:dyDescent="0.25">
      <c r="F519" t="s">
        <v>20</v>
      </c>
      <c r="G519">
        <v>2768</v>
      </c>
    </row>
    <row r="520" spans="6:7" x14ac:dyDescent="0.25">
      <c r="F520" t="s">
        <v>20</v>
      </c>
      <c r="G520">
        <v>2805</v>
      </c>
    </row>
    <row r="521" spans="6:7" x14ac:dyDescent="0.25">
      <c r="F521" t="s">
        <v>20</v>
      </c>
      <c r="G521">
        <v>2857</v>
      </c>
    </row>
    <row r="522" spans="6:7" x14ac:dyDescent="0.25">
      <c r="F522" t="s">
        <v>20</v>
      </c>
      <c r="G522">
        <v>2875</v>
      </c>
    </row>
    <row r="523" spans="6:7" x14ac:dyDescent="0.25">
      <c r="F523" t="s">
        <v>20</v>
      </c>
      <c r="G523">
        <v>2893</v>
      </c>
    </row>
    <row r="524" spans="6:7" x14ac:dyDescent="0.25">
      <c r="F524" t="s">
        <v>20</v>
      </c>
      <c r="G524">
        <v>2985</v>
      </c>
    </row>
    <row r="525" spans="6:7" x14ac:dyDescent="0.25">
      <c r="F525" t="s">
        <v>20</v>
      </c>
      <c r="G525">
        <v>3016</v>
      </c>
    </row>
    <row r="526" spans="6:7" x14ac:dyDescent="0.25">
      <c r="F526" t="s">
        <v>20</v>
      </c>
      <c r="G526">
        <v>3036</v>
      </c>
    </row>
    <row r="527" spans="6:7" x14ac:dyDescent="0.25">
      <c r="F527" t="s">
        <v>20</v>
      </c>
      <c r="G527">
        <v>3059</v>
      </c>
    </row>
    <row r="528" spans="6:7" x14ac:dyDescent="0.25">
      <c r="F528" t="s">
        <v>20</v>
      </c>
      <c r="G528">
        <v>3063</v>
      </c>
    </row>
    <row r="529" spans="6:7" x14ac:dyDescent="0.25">
      <c r="F529" t="s">
        <v>20</v>
      </c>
      <c r="G529">
        <v>3116</v>
      </c>
    </row>
    <row r="530" spans="6:7" x14ac:dyDescent="0.25">
      <c r="F530" t="s">
        <v>20</v>
      </c>
      <c r="G530">
        <v>3131</v>
      </c>
    </row>
    <row r="531" spans="6:7" x14ac:dyDescent="0.25">
      <c r="F531" t="s">
        <v>20</v>
      </c>
      <c r="G531">
        <v>3177</v>
      </c>
    </row>
    <row r="532" spans="6:7" x14ac:dyDescent="0.25">
      <c r="F532" t="s">
        <v>20</v>
      </c>
      <c r="G532">
        <v>3205</v>
      </c>
    </row>
    <row r="533" spans="6:7" x14ac:dyDescent="0.25">
      <c r="F533" t="s">
        <v>20</v>
      </c>
      <c r="G533">
        <v>3272</v>
      </c>
    </row>
    <row r="534" spans="6:7" x14ac:dyDescent="0.25">
      <c r="F534" t="s">
        <v>20</v>
      </c>
      <c r="G534">
        <v>3308</v>
      </c>
    </row>
    <row r="535" spans="6:7" x14ac:dyDescent="0.25">
      <c r="F535" t="s">
        <v>20</v>
      </c>
      <c r="G535">
        <v>3318</v>
      </c>
    </row>
    <row r="536" spans="6:7" x14ac:dyDescent="0.25">
      <c r="F536" t="s">
        <v>20</v>
      </c>
      <c r="G536">
        <v>3376</v>
      </c>
    </row>
    <row r="537" spans="6:7" x14ac:dyDescent="0.25">
      <c r="F537" t="s">
        <v>20</v>
      </c>
      <c r="G537">
        <v>3388</v>
      </c>
    </row>
    <row r="538" spans="6:7" x14ac:dyDescent="0.25">
      <c r="F538" t="s">
        <v>20</v>
      </c>
      <c r="G538">
        <v>3533</v>
      </c>
    </row>
    <row r="539" spans="6:7" x14ac:dyDescent="0.25">
      <c r="F539" t="s">
        <v>20</v>
      </c>
      <c r="G539">
        <v>3537</v>
      </c>
    </row>
    <row r="540" spans="6:7" x14ac:dyDescent="0.25">
      <c r="F540" t="s">
        <v>20</v>
      </c>
      <c r="G540">
        <v>3594</v>
      </c>
    </row>
    <row r="541" spans="6:7" x14ac:dyDescent="0.25">
      <c r="F541" t="s">
        <v>20</v>
      </c>
      <c r="G541">
        <v>3596</v>
      </c>
    </row>
    <row r="542" spans="6:7" x14ac:dyDescent="0.25">
      <c r="F542" t="s">
        <v>20</v>
      </c>
      <c r="G542">
        <v>3657</v>
      </c>
    </row>
    <row r="543" spans="6:7" x14ac:dyDescent="0.25">
      <c r="F543" t="s">
        <v>20</v>
      </c>
      <c r="G543">
        <v>3727</v>
      </c>
    </row>
    <row r="544" spans="6:7" x14ac:dyDescent="0.25">
      <c r="F544" t="s">
        <v>20</v>
      </c>
      <c r="G544">
        <v>3742</v>
      </c>
    </row>
    <row r="545" spans="6:7" x14ac:dyDescent="0.25">
      <c r="F545" t="s">
        <v>20</v>
      </c>
      <c r="G545">
        <v>3777</v>
      </c>
    </row>
    <row r="546" spans="6:7" x14ac:dyDescent="0.25">
      <c r="F546" t="s">
        <v>20</v>
      </c>
      <c r="G546">
        <v>3934</v>
      </c>
    </row>
    <row r="547" spans="6:7" x14ac:dyDescent="0.25">
      <c r="F547" t="s">
        <v>20</v>
      </c>
      <c r="G547">
        <v>4006</v>
      </c>
    </row>
    <row r="548" spans="6:7" x14ac:dyDescent="0.25">
      <c r="F548" t="s">
        <v>20</v>
      </c>
      <c r="G548">
        <v>4065</v>
      </c>
    </row>
    <row r="549" spans="6:7" x14ac:dyDescent="0.25">
      <c r="F549" t="s">
        <v>20</v>
      </c>
      <c r="G549">
        <v>4233</v>
      </c>
    </row>
    <row r="550" spans="6:7" x14ac:dyDescent="0.25">
      <c r="F550" t="s">
        <v>20</v>
      </c>
      <c r="G550">
        <v>4289</v>
      </c>
    </row>
    <row r="551" spans="6:7" x14ac:dyDescent="0.25">
      <c r="F551" t="s">
        <v>20</v>
      </c>
      <c r="G551">
        <v>4358</v>
      </c>
    </row>
    <row r="552" spans="6:7" x14ac:dyDescent="0.25">
      <c r="F552" t="s">
        <v>20</v>
      </c>
      <c r="G552">
        <v>4498</v>
      </c>
    </row>
    <row r="553" spans="6:7" x14ac:dyDescent="0.25">
      <c r="F553" t="s">
        <v>20</v>
      </c>
      <c r="G553">
        <v>4799</v>
      </c>
    </row>
    <row r="554" spans="6:7" x14ac:dyDescent="0.25">
      <c r="F554" t="s">
        <v>20</v>
      </c>
      <c r="G554">
        <v>5139</v>
      </c>
    </row>
    <row r="555" spans="6:7" x14ac:dyDescent="0.25">
      <c r="F555" t="s">
        <v>20</v>
      </c>
      <c r="G555">
        <v>5168</v>
      </c>
    </row>
    <row r="556" spans="6:7" x14ac:dyDescent="0.25">
      <c r="F556" t="s">
        <v>20</v>
      </c>
      <c r="G556">
        <v>5180</v>
      </c>
    </row>
    <row r="557" spans="6:7" x14ac:dyDescent="0.25">
      <c r="F557" t="s">
        <v>20</v>
      </c>
      <c r="G557">
        <v>5203</v>
      </c>
    </row>
    <row r="558" spans="6:7" x14ac:dyDescent="0.25">
      <c r="F558" t="s">
        <v>20</v>
      </c>
      <c r="G558">
        <v>5419</v>
      </c>
    </row>
    <row r="559" spans="6:7" x14ac:dyDescent="0.25">
      <c r="F559" t="s">
        <v>20</v>
      </c>
      <c r="G559">
        <v>5512</v>
      </c>
    </row>
    <row r="560" spans="6:7" x14ac:dyDescent="0.25">
      <c r="F560" t="s">
        <v>20</v>
      </c>
      <c r="G560">
        <v>5880</v>
      </c>
    </row>
    <row r="561" spans="6:7" x14ac:dyDescent="0.25">
      <c r="F561" t="s">
        <v>20</v>
      </c>
      <c r="G561">
        <v>5966</v>
      </c>
    </row>
    <row r="562" spans="6:7" x14ac:dyDescent="0.25">
      <c r="F562" t="s">
        <v>20</v>
      </c>
      <c r="G562">
        <v>6212</v>
      </c>
    </row>
    <row r="563" spans="6:7" x14ac:dyDescent="0.25">
      <c r="F563" t="s">
        <v>20</v>
      </c>
      <c r="G563">
        <v>6286</v>
      </c>
    </row>
    <row r="564" spans="6:7" x14ac:dyDescent="0.25">
      <c r="F564" t="s">
        <v>20</v>
      </c>
      <c r="G564">
        <v>6406</v>
      </c>
    </row>
    <row r="565" spans="6:7" x14ac:dyDescent="0.25">
      <c r="F565" t="s">
        <v>20</v>
      </c>
      <c r="G565">
        <v>6465</v>
      </c>
    </row>
    <row r="566" spans="6:7" x14ac:dyDescent="0.25">
      <c r="F566" t="s">
        <v>20</v>
      </c>
      <c r="G566">
        <v>7295</v>
      </c>
    </row>
  </sheetData>
  <autoFilter ref="F1:G566" xr:uid="{BB6A5C5F-CE3B-4D05-985B-0A520E456FB4}">
    <sortState xmlns:xlrd2="http://schemas.microsoft.com/office/spreadsheetml/2017/richdata2" ref="F2:G566">
      <sortCondition ref="G1:G566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Stats</vt:lpstr>
      <vt:lpstr>Subcategory Stats</vt:lpstr>
      <vt:lpstr>Outcomes Based on Launch Date</vt:lpstr>
      <vt:lpstr>Crowdfunding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Krystal Lewis</cp:lastModifiedBy>
  <dcterms:created xsi:type="dcterms:W3CDTF">2021-09-29T18:52:28Z</dcterms:created>
  <dcterms:modified xsi:type="dcterms:W3CDTF">2022-03-24T02:49:27Z</dcterms:modified>
</cp:coreProperties>
</file>