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ima\Desktop\University\Programming\Form\edu_doc_generator\templates\"/>
    </mc:Choice>
  </mc:AlternateContent>
  <xr:revisionPtr revIDLastSave="0" documentId="13_ncr:1_{026CEBC3-9B6A-4F58-A001-D8BD88B8F856}" xr6:coauthVersionLast="47" xr6:coauthVersionMax="47" xr10:uidLastSave="{00000000-0000-0000-0000-000000000000}"/>
  <bookViews>
    <workbookView xWindow="-30828" yWindow="-108" windowWidth="30936" windowHeight="16776" tabRatio="718" xr2:uid="{00000000-000D-0000-FFFF-FFFF00000000}"/>
  </bookViews>
  <sheets>
    <sheet name="графік" sheetId="7" r:id="rId1"/>
    <sheet name="план навч.процесу" sheetId="8" r:id="rId2"/>
  </sheets>
  <definedNames>
    <definedName name="_xlnm._FilterDatabase" localSheetId="1" hidden="1">'план навч.процесу'!$A$9:$X$121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5" i="8" l="1"/>
  <c r="Q104" i="8"/>
  <c r="P105" i="8"/>
  <c r="E37" i="8" l="1"/>
  <c r="D40" i="8"/>
  <c r="R105" i="8" l="1"/>
  <c r="L40" i="8"/>
  <c r="P104" i="8" l="1"/>
  <c r="G40" i="8" l="1"/>
  <c r="H40" i="8"/>
  <c r="I40" i="8"/>
  <c r="S105" i="8" l="1"/>
  <c r="G96" i="8" l="1"/>
  <c r="H96" i="8"/>
  <c r="I96" i="8"/>
  <c r="D96" i="8"/>
  <c r="G78" i="8"/>
  <c r="H78" i="8"/>
  <c r="I78" i="8"/>
  <c r="D78" i="8"/>
  <c r="W99" i="8" l="1"/>
  <c r="U99" i="8"/>
  <c r="S99" i="8"/>
  <c r="Q99" i="8"/>
  <c r="W100" i="8"/>
  <c r="V108" i="8" l="1"/>
  <c r="L96" i="8" l="1"/>
  <c r="K96" i="8"/>
  <c r="Q108" i="8"/>
  <c r="W106" i="8"/>
  <c r="V105" i="8"/>
  <c r="U105" i="8"/>
  <c r="T105" i="8"/>
  <c r="W104" i="8"/>
  <c r="V104" i="8"/>
  <c r="U104" i="8"/>
  <c r="T104" i="8"/>
  <c r="S104" i="8"/>
  <c r="R104" i="8"/>
  <c r="P109" i="8"/>
  <c r="F80" i="8"/>
  <c r="F81" i="8"/>
  <c r="W78" i="8"/>
  <c r="Q78" i="8"/>
  <c r="P40" i="8"/>
  <c r="P47" i="8" s="1"/>
  <c r="D100" i="8"/>
  <c r="E100" i="8" s="1"/>
  <c r="J100" i="8" s="1"/>
  <c r="D99" i="8"/>
  <c r="E99" i="8" s="1"/>
  <c r="J99" i="8" s="1"/>
  <c r="E94" i="8"/>
  <c r="F94" i="8"/>
  <c r="F92" i="8"/>
  <c r="E92" i="8"/>
  <c r="F93" i="8"/>
  <c r="F95" i="8"/>
  <c r="E93" i="8"/>
  <c r="E95" i="8"/>
  <c r="F88" i="8"/>
  <c r="E88" i="8"/>
  <c r="F83" i="8"/>
  <c r="E83" i="8"/>
  <c r="F87" i="8"/>
  <c r="E87" i="8"/>
  <c r="F90" i="8"/>
  <c r="E90" i="8"/>
  <c r="F86" i="8"/>
  <c r="E86" i="8"/>
  <c r="F85" i="8"/>
  <c r="E85" i="8"/>
  <c r="E91" i="8"/>
  <c r="F91" i="8"/>
  <c r="F84" i="8"/>
  <c r="E84" i="8"/>
  <c r="F43" i="8"/>
  <c r="F44" i="8"/>
  <c r="F45" i="8"/>
  <c r="F42" i="8"/>
  <c r="E81" i="8"/>
  <c r="E80" i="8"/>
  <c r="L46" i="8"/>
  <c r="L47" i="8" s="1"/>
  <c r="E43" i="8"/>
  <c r="E44" i="8"/>
  <c r="E45" i="8"/>
  <c r="E42" i="8"/>
  <c r="F28" i="8"/>
  <c r="E28" i="8"/>
  <c r="L78" i="8"/>
  <c r="L97" i="8" s="1"/>
  <c r="L98" i="8" s="1"/>
  <c r="M78" i="8"/>
  <c r="N78" i="8"/>
  <c r="N97" i="8" s="1"/>
  <c r="O78" i="8"/>
  <c r="K78" i="8"/>
  <c r="K97" i="8" s="1"/>
  <c r="I97" i="8"/>
  <c r="I46" i="8"/>
  <c r="I47" i="8" s="1"/>
  <c r="H47" i="8"/>
  <c r="G46" i="8"/>
  <c r="G47" i="8" s="1"/>
  <c r="K40" i="8"/>
  <c r="K47" i="8" s="1"/>
  <c r="T40" i="8"/>
  <c r="U40" i="8"/>
  <c r="D46" i="8"/>
  <c r="U108" i="8"/>
  <c r="T108" i="8"/>
  <c r="S108" i="8"/>
  <c r="R108" i="8"/>
  <c r="W96" i="8"/>
  <c r="W105" i="8"/>
  <c r="V106" i="8"/>
  <c r="U106" i="8"/>
  <c r="T107" i="8"/>
  <c r="S107" i="8"/>
  <c r="R107" i="8"/>
  <c r="F12" i="8"/>
  <c r="F34" i="8"/>
  <c r="E34" i="8"/>
  <c r="F22" i="8"/>
  <c r="F19" i="8"/>
  <c r="F66" i="8"/>
  <c r="E66" i="8"/>
  <c r="F56" i="8"/>
  <c r="E56" i="8"/>
  <c r="F18" i="8"/>
  <c r="E18" i="8"/>
  <c r="F71" i="8"/>
  <c r="E71" i="8"/>
  <c r="F70" i="8"/>
  <c r="E70" i="8"/>
  <c r="F33" i="8"/>
  <c r="E33" i="8"/>
  <c r="E22" i="8"/>
  <c r="U96" i="8"/>
  <c r="F23" i="8"/>
  <c r="E23" i="8"/>
  <c r="E77" i="8"/>
  <c r="J77" i="8" s="1"/>
  <c r="F13" i="8"/>
  <c r="F14" i="8"/>
  <c r="F68" i="8"/>
  <c r="F57" i="8"/>
  <c r="F60" i="8"/>
  <c r="F63" i="8"/>
  <c r="F64" i="8"/>
  <c r="F65" i="8"/>
  <c r="F67" i="8"/>
  <c r="F53" i="8"/>
  <c r="F15" i="8"/>
  <c r="F69" i="8"/>
  <c r="F36" i="8"/>
  <c r="F50" i="8"/>
  <c r="R78" i="8"/>
  <c r="F72" i="8"/>
  <c r="F37" i="8"/>
  <c r="J37" i="8" s="1"/>
  <c r="F35" i="8"/>
  <c r="E72" i="8"/>
  <c r="E35" i="8"/>
  <c r="E76" i="8"/>
  <c r="J76" i="8" s="1"/>
  <c r="E75" i="8"/>
  <c r="J75" i="8" s="1"/>
  <c r="E74" i="8"/>
  <c r="J74" i="8" s="1"/>
  <c r="E73" i="8"/>
  <c r="J73" i="8" s="1"/>
  <c r="E68" i="8"/>
  <c r="E67" i="8"/>
  <c r="E65" i="8"/>
  <c r="E64" i="8"/>
  <c r="E63" i="8"/>
  <c r="E60" i="8"/>
  <c r="E57" i="8"/>
  <c r="E36" i="8"/>
  <c r="E53" i="8"/>
  <c r="E50" i="8"/>
  <c r="E13" i="8"/>
  <c r="E14" i="8"/>
  <c r="E15" i="8"/>
  <c r="E69" i="8"/>
  <c r="E19" i="8"/>
  <c r="E12" i="8"/>
  <c r="V78" i="8"/>
  <c r="S40" i="8"/>
  <c r="R40" i="8"/>
  <c r="T78" i="8"/>
  <c r="U46" i="8"/>
  <c r="W40" i="8"/>
  <c r="V40" i="8"/>
  <c r="T96" i="8"/>
  <c r="T46" i="8"/>
  <c r="R96" i="8"/>
  <c r="V96" i="8"/>
  <c r="U78" i="8"/>
  <c r="S46" i="8"/>
  <c r="R46" i="8"/>
  <c r="Q97" i="8"/>
  <c r="Q40" i="8"/>
  <c r="Q47" i="8" s="1"/>
  <c r="S78" i="8"/>
  <c r="D97" i="8"/>
  <c r="G97" i="8"/>
  <c r="K98" i="8" l="1"/>
  <c r="L105" i="8"/>
  <c r="G98" i="8"/>
  <c r="G101" i="8" s="1"/>
  <c r="K101" i="8"/>
  <c r="L101" i="8"/>
  <c r="J84" i="8"/>
  <c r="J90" i="8"/>
  <c r="J15" i="8"/>
  <c r="U97" i="8"/>
  <c r="J66" i="8"/>
  <c r="E40" i="8"/>
  <c r="F40" i="8"/>
  <c r="J12" i="8"/>
  <c r="R109" i="8"/>
  <c r="J18" i="8"/>
  <c r="J64" i="8"/>
  <c r="T47" i="8"/>
  <c r="S97" i="8"/>
  <c r="J13" i="8"/>
  <c r="R97" i="8"/>
  <c r="N98" i="8"/>
  <c r="J35" i="8"/>
  <c r="J22" i="8"/>
  <c r="I98" i="8"/>
  <c r="I101" i="8" s="1"/>
  <c r="J93" i="8"/>
  <c r="W97" i="8"/>
  <c r="J23" i="8"/>
  <c r="J28" i="8"/>
  <c r="J60" i="8"/>
  <c r="J67" i="8"/>
  <c r="J57" i="8"/>
  <c r="E46" i="8"/>
  <c r="J43" i="8"/>
  <c r="J87" i="8"/>
  <c r="W47" i="8"/>
  <c r="M97" i="8"/>
  <c r="R47" i="8"/>
  <c r="T97" i="8"/>
  <c r="V97" i="8"/>
  <c r="J34" i="8"/>
  <c r="J85" i="8"/>
  <c r="J83" i="8"/>
  <c r="U47" i="8"/>
  <c r="U103" i="8" s="1"/>
  <c r="N107" i="8"/>
  <c r="J94" i="8"/>
  <c r="J95" i="8"/>
  <c r="J69" i="8"/>
  <c r="V47" i="8"/>
  <c r="J72" i="8"/>
  <c r="J33" i="8"/>
  <c r="J45" i="8"/>
  <c r="J44" i="8"/>
  <c r="E78" i="8"/>
  <c r="J71" i="8"/>
  <c r="J14" i="8"/>
  <c r="N101" i="8"/>
  <c r="J92" i="8"/>
  <c r="K104" i="8"/>
  <c r="J36" i="8"/>
  <c r="D47" i="8"/>
  <c r="D98" i="8" s="1"/>
  <c r="J63" i="8"/>
  <c r="F78" i="8"/>
  <c r="J86" i="8"/>
  <c r="J88" i="8"/>
  <c r="T109" i="8"/>
  <c r="J50" i="8"/>
  <c r="J70" i="8"/>
  <c r="J56" i="8"/>
  <c r="J19" i="8"/>
  <c r="V109" i="8"/>
  <c r="P97" i="8"/>
  <c r="F96" i="8"/>
  <c r="Q98" i="8"/>
  <c r="Q101" i="8"/>
  <c r="Q103" i="8"/>
  <c r="S47" i="8"/>
  <c r="J42" i="8"/>
  <c r="E96" i="8"/>
  <c r="J81" i="8"/>
  <c r="M106" i="8"/>
  <c r="J53" i="8"/>
  <c r="J68" i="8"/>
  <c r="F46" i="8"/>
  <c r="J91" i="8"/>
  <c r="J65" i="8"/>
  <c r="J80" i="8"/>
  <c r="H97" i="8"/>
  <c r="H98" i="8" s="1"/>
  <c r="H101" i="8" s="1"/>
  <c r="O97" i="8"/>
  <c r="O108" i="8"/>
  <c r="R103" i="8" l="1"/>
  <c r="R98" i="8"/>
  <c r="U101" i="8"/>
  <c r="E47" i="8"/>
  <c r="U98" i="8"/>
  <c r="R101" i="8"/>
  <c r="T98" i="8"/>
  <c r="W98" i="8"/>
  <c r="T101" i="8"/>
  <c r="T103" i="8"/>
  <c r="T102" i="8" s="1"/>
  <c r="J40" i="8"/>
  <c r="O98" i="8"/>
  <c r="M101" i="8"/>
  <c r="M98" i="8"/>
  <c r="W103" i="8"/>
  <c r="W101" i="8"/>
  <c r="O101" i="8"/>
  <c r="P103" i="8"/>
  <c r="P102" i="8" s="1"/>
  <c r="F97" i="8"/>
  <c r="V103" i="8"/>
  <c r="J96" i="8"/>
  <c r="J46" i="8"/>
  <c r="V98" i="8"/>
  <c r="V101" i="8"/>
  <c r="E97" i="8"/>
  <c r="J78" i="8"/>
  <c r="P101" i="8"/>
  <c r="D101" i="8"/>
  <c r="E98" i="8"/>
  <c r="E101" i="8" s="1"/>
  <c r="P98" i="8"/>
  <c r="S103" i="8"/>
  <c r="R102" i="8" s="1"/>
  <c r="S101" i="8"/>
  <c r="F47" i="8"/>
  <c r="S98" i="8"/>
  <c r="V102" i="8" l="1"/>
  <c r="J97" i="8"/>
  <c r="F98" i="8"/>
  <c r="F101" i="8" s="1"/>
  <c r="J47" i="8"/>
  <c r="J98" i="8" l="1"/>
  <c r="J101" i="8" s="1"/>
</calcChain>
</file>

<file path=xl/sharedStrings.xml><?xml version="1.0" encoding="utf-8"?>
<sst xmlns="http://schemas.openxmlformats.org/spreadsheetml/2006/main" count="436" uniqueCount="284">
  <si>
    <t>Місяці</t>
  </si>
  <si>
    <t>Вересень</t>
  </si>
  <si>
    <t>Жовтень</t>
  </si>
  <si>
    <t>Листопад</t>
  </si>
  <si>
    <t>Грудень</t>
  </si>
  <si>
    <t>Січень</t>
  </si>
  <si>
    <t>Березень</t>
  </si>
  <si>
    <t>Травень</t>
  </si>
  <si>
    <t>Червень</t>
  </si>
  <si>
    <t>Липень</t>
  </si>
  <si>
    <t>Серпень</t>
  </si>
  <si>
    <t>Тижні</t>
  </si>
  <si>
    <t>Квітень</t>
  </si>
  <si>
    <t>Лютий</t>
  </si>
  <si>
    <t>практика</t>
  </si>
  <si>
    <t>канікули</t>
  </si>
  <si>
    <t>разом</t>
  </si>
  <si>
    <t>М</t>
  </si>
  <si>
    <t>К</t>
  </si>
  <si>
    <t>П</t>
  </si>
  <si>
    <t>-</t>
  </si>
  <si>
    <t xml:space="preserve"> Разом                  </t>
  </si>
  <si>
    <t>Ректор ___________В.О. Онищенко</t>
  </si>
  <si>
    <t>ПОЗНАЧЕННЯ:</t>
  </si>
  <si>
    <t xml:space="preserve">теоретичне навчання; </t>
  </si>
  <si>
    <t>практика;</t>
  </si>
  <si>
    <t>канікули;</t>
  </si>
  <si>
    <t>Назва практики</t>
  </si>
  <si>
    <t>Семестр</t>
  </si>
  <si>
    <t>Навчальна</t>
  </si>
  <si>
    <t>семестр</t>
  </si>
  <si>
    <t>теоретич. навчання</t>
  </si>
  <si>
    <t>С</t>
  </si>
  <si>
    <t>екзаменаційна сесія;</t>
  </si>
  <si>
    <t>міжсесійний контроль;</t>
  </si>
  <si>
    <t>Курс</t>
  </si>
  <si>
    <t>№ з/п</t>
  </si>
  <si>
    <t>Шифр за ОПП</t>
  </si>
  <si>
    <t>лабораторні</t>
  </si>
  <si>
    <t>лекції</t>
  </si>
  <si>
    <t>кількість кредитів ECTS</t>
  </si>
  <si>
    <t>Кількість годин</t>
  </si>
  <si>
    <t>у тому числі</t>
  </si>
  <si>
    <t>Розподіл за семестрами</t>
  </si>
  <si>
    <t>Екзамени</t>
  </si>
  <si>
    <t>Заліки</t>
  </si>
  <si>
    <t>Курсові</t>
  </si>
  <si>
    <t>проекти</t>
  </si>
  <si>
    <t>роботи</t>
  </si>
  <si>
    <t>Загальний обсяг</t>
  </si>
  <si>
    <t>Всього</t>
  </si>
  <si>
    <t>Аудиторних</t>
  </si>
  <si>
    <t>Кількість тижнів в семестрі</t>
  </si>
  <si>
    <t>Семестри</t>
  </si>
  <si>
    <t>І курс</t>
  </si>
  <si>
    <t>ІІ курс</t>
  </si>
  <si>
    <t>Кількість екзаменів</t>
  </si>
  <si>
    <t>Кількість заліків</t>
  </si>
  <si>
    <t>Кількість курсових проектів</t>
  </si>
  <si>
    <t>Кількість курсових робіт</t>
  </si>
  <si>
    <t>Погоджено:</t>
  </si>
  <si>
    <t>РГР, ГР</t>
  </si>
  <si>
    <t>Фахова</t>
  </si>
  <si>
    <t>Фізика</t>
  </si>
  <si>
    <t>Фізичне виховання</t>
  </si>
  <si>
    <t>Н А В Ч А Л Ь Н И Й  П Л А Н</t>
  </si>
  <si>
    <t>ІІ. ЗВЕДЕНІ ДАНІ ПРО</t>
  </si>
  <si>
    <t>екзаменаційна сесія</t>
  </si>
  <si>
    <t>І технологічна</t>
  </si>
  <si>
    <t>ІІ технологічна</t>
  </si>
  <si>
    <t>ІІІ курс</t>
  </si>
  <si>
    <t>ІV курс</t>
  </si>
  <si>
    <t>Філософія</t>
  </si>
  <si>
    <t>А</t>
  </si>
  <si>
    <t>Теоретичні основи електротехніки</t>
  </si>
  <si>
    <t>Теорія автоматичного керування</t>
  </si>
  <si>
    <t>Електричні машини</t>
  </si>
  <si>
    <t>Теорія електропривода</t>
  </si>
  <si>
    <t>Електричні апарати</t>
  </si>
  <si>
    <t>Ухвалено Вченою радою університету від  _________ р. протокол № ____</t>
  </si>
  <si>
    <t>Міністерство освіти і науки України</t>
  </si>
  <si>
    <t>Практика (фахова)</t>
  </si>
  <si>
    <t>ІІІ . ПРАКТИКИ</t>
  </si>
  <si>
    <t>І. ГРАФІК ОСВІТНЬОГО ПРОЦЕСУ</t>
  </si>
  <si>
    <t>Складові освітнього процесу</t>
  </si>
  <si>
    <t>V.  П Л А Н   О С В І Т Н Ь О Г О   П Р О Ц Е С У</t>
  </si>
  <si>
    <t xml:space="preserve"> підсумкова атестація</t>
  </si>
  <si>
    <t>ІV. ПІДСУМКОВА АТЕСТАЦІЯ</t>
  </si>
  <si>
    <t>підсумкова атестація;</t>
  </si>
  <si>
    <t>Електроніка та мікросхемотехніка</t>
  </si>
  <si>
    <t>Підсумкова атестація</t>
  </si>
  <si>
    <t>І. ЦИКЛ ЗАГАЛЬНОЇ ПІДГОТОВКИ</t>
  </si>
  <si>
    <t>1.1. Обов’язкові  навчальні дисципліни</t>
  </si>
  <si>
    <t>1.2. Вибіркові  навчальні дисципліни</t>
  </si>
  <si>
    <t>РАЗОМ ЗА ЦИКЛОМ ЗАГАЛЬНОЇ ПІДГОТОВКИ</t>
  </si>
  <si>
    <t>ІІ. ЦИКЛ ПРОФЕСІЙНОЇ ПІДГОТОВКИ</t>
  </si>
  <si>
    <t>2.2. Вибіркові  навчальні дисципліни</t>
  </si>
  <si>
    <t>РАЗОМ ЗА ЦИКЛОМ ПРОФЕСІЙНОЇ ПІДГОТОВКИ</t>
  </si>
  <si>
    <t>Практика (навчальна)</t>
  </si>
  <si>
    <t>Практика (І технологічна)</t>
  </si>
  <si>
    <t>Практика (ІІ технологічна)</t>
  </si>
  <si>
    <t>17/15</t>
  </si>
  <si>
    <t>Форма  підсумкової атестації</t>
  </si>
  <si>
    <t>Українська мова (за професійним спрямуванням)</t>
  </si>
  <si>
    <t>Обчислювальна техніка та програмування</t>
  </si>
  <si>
    <t xml:space="preserve">Іноземна мова </t>
  </si>
  <si>
    <t>Організація, планування і основи менеджменту</t>
  </si>
  <si>
    <t>РАЗОМ З ПІДГОТОВКИ БАКАЛАВРА</t>
  </si>
  <si>
    <t>за освітньо-професійною програмою "Електромеханічні системи автоматизації та електропривод"</t>
  </si>
  <si>
    <t>Історія України та української культури</t>
  </si>
  <si>
    <t>РАЗОМ НАВЧАЛЬНИХ ЗАНЯТЬ</t>
  </si>
  <si>
    <t>Виконання кваліфікаційної роботи</t>
  </si>
  <si>
    <t>Захист кваліфікаційної роботи</t>
  </si>
  <si>
    <t>КР</t>
  </si>
  <si>
    <t>виконання кваліфікаційної роботи</t>
  </si>
  <si>
    <t>Національний університет "Полтавська політехніка імені Юрія Кондратюка"</t>
  </si>
  <si>
    <t>Проректор з науково-педагогічної
та навчальної  роботи</t>
  </si>
  <si>
    <t>Директор Департаменту організації навчального процесу, акредитації та ліцензування</t>
  </si>
  <si>
    <t>ПРАКТИКА</t>
  </si>
  <si>
    <t>Кількість тижнів</t>
  </si>
  <si>
    <t>3,4,5</t>
  </si>
  <si>
    <t>Вища математика</t>
  </si>
  <si>
    <t>Екологія і охорона навколишнього середовища</t>
  </si>
  <si>
    <t>Енергозабезпечення об'єктів від альтернативних джерел енергії</t>
  </si>
  <si>
    <t>Моделювання електроенергетичних, електротехнічних та електромеханічних систем</t>
  </si>
  <si>
    <t>Мікроконтролери та мікропроцесорна техніка</t>
  </si>
  <si>
    <t>Конструювання механічної частини електроприводу</t>
  </si>
  <si>
    <t>Метрологія та технологічні вимірювання</t>
  </si>
  <si>
    <t>Автоматизований електропривод загальнопромислових механізмів</t>
  </si>
  <si>
    <t>Економічна теорія та економіка підприємства</t>
  </si>
  <si>
    <t>Улаштування електроустановок споживачів, електрична частина станцій та підстанцій</t>
  </si>
  <si>
    <t>Правознавство та захист інтелектуальної власності</t>
  </si>
  <si>
    <t>Наукові дослідження в енергетичному комплексі, електротехнічних та електромеханічних системах</t>
  </si>
  <si>
    <t>Затверджую</t>
  </si>
  <si>
    <t>Психологія</t>
  </si>
  <si>
    <t>Розподіл кредитів ECTS за курсами і семестрами</t>
  </si>
  <si>
    <t>Шифр кафедри</t>
  </si>
  <si>
    <t>Кількість кредитів</t>
  </si>
  <si>
    <t>Схвалено Вченою радою навчально-наукового інституту від __________ р. протокол № ____</t>
  </si>
  <si>
    <t>Іноземна мова за професійним спрямуванням</t>
  </si>
  <si>
    <t>Вибіркова дисципліна 1</t>
  </si>
  <si>
    <t>Вибіркова дисципліна 2</t>
  </si>
  <si>
    <t>Вибіркова дисципліна 3</t>
  </si>
  <si>
    <t>Вибіркова дисципліна 4</t>
  </si>
  <si>
    <t>Вибіркова дисципліна 5</t>
  </si>
  <si>
    <t>Вибіркова дисципліна 6</t>
  </si>
  <si>
    <t>*</t>
  </si>
  <si>
    <t>Інтернет-технології</t>
  </si>
  <si>
    <t>Спеціальне  програмне забезпечення у задачах галузі</t>
  </si>
  <si>
    <t>Схемотехніка у електроприводах</t>
  </si>
  <si>
    <t>Автоматизоване проектування електротехнічних пристроїв  та електромеханічних систем</t>
  </si>
  <si>
    <t>Електроматеріалознавство</t>
  </si>
  <si>
    <t>Системи керування електроприводами</t>
  </si>
  <si>
    <t>Автоматизація та робототехніка</t>
  </si>
  <si>
    <t>Надійність та енергоефективність технічних систем</t>
  </si>
  <si>
    <t>Технологія конструкційних матеріалів</t>
  </si>
  <si>
    <t>Спеціальні розділи вищої математики</t>
  </si>
  <si>
    <t>Гідравліка, гідро- та  пневмоавтоматика</t>
  </si>
  <si>
    <t>Комп'ютерна схемотехніка та архітектура комп'ютерів</t>
  </si>
  <si>
    <t>23/19</t>
  </si>
  <si>
    <t>Навчально-науковий інститут інформаційних технологій та робототехніки</t>
  </si>
  <si>
    <t xml:space="preserve">Начальник відділу ліцензування та акредитації Департаменту організації навчального процесу, акредитації та ліцензування </t>
  </si>
  <si>
    <t>Безпека людини</t>
  </si>
  <si>
    <t>III-й семестр</t>
  </si>
  <si>
    <t>VI-й семестр</t>
  </si>
  <si>
    <t>V-й семестр</t>
  </si>
  <si>
    <t>І-й семестр</t>
  </si>
  <si>
    <t>IІ-й семестр</t>
  </si>
  <si>
    <t>VIІ-й семестр</t>
  </si>
  <si>
    <t>VIIІ-й семестр</t>
  </si>
  <si>
    <t>*3</t>
  </si>
  <si>
    <t>*4</t>
  </si>
  <si>
    <t>*5</t>
  </si>
  <si>
    <t>*6</t>
  </si>
  <si>
    <t>*2</t>
  </si>
  <si>
    <t>*120</t>
  </si>
  <si>
    <t>*90</t>
  </si>
  <si>
    <t>*60</t>
  </si>
  <si>
    <t>*16</t>
  </si>
  <si>
    <t>*12</t>
  </si>
  <si>
    <t>*14</t>
  </si>
  <si>
    <t>*42</t>
  </si>
  <si>
    <t>*78</t>
  </si>
  <si>
    <t>*1</t>
  </si>
  <si>
    <t>*30</t>
  </si>
  <si>
    <t>*32</t>
  </si>
  <si>
    <t>*34</t>
  </si>
  <si>
    <t>*7</t>
  </si>
  <si>
    <t>*8</t>
  </si>
  <si>
    <t>*48</t>
  </si>
  <si>
    <t>*24</t>
  </si>
  <si>
    <t>*10</t>
  </si>
  <si>
    <t>*72</t>
  </si>
  <si>
    <t>*22</t>
  </si>
  <si>
    <t>*180</t>
  </si>
  <si>
    <t>*108</t>
  </si>
  <si>
    <t>*36</t>
  </si>
  <si>
    <t>IV-й семестр</t>
  </si>
  <si>
    <t>*150</t>
  </si>
  <si>
    <t>VII-й семестр</t>
  </si>
  <si>
    <t>*26</t>
  </si>
  <si>
    <t>*210</t>
  </si>
  <si>
    <t xml:space="preserve"> 23/12</t>
  </si>
  <si>
    <t>ІV-й семестр</t>
  </si>
  <si>
    <t>ОК 1</t>
  </si>
  <si>
    <t>ОК 2</t>
  </si>
  <si>
    <t>ОК 3</t>
  </si>
  <si>
    <t>ОК 4</t>
  </si>
  <si>
    <t>ОК 5</t>
  </si>
  <si>
    <t>ОК 6</t>
  </si>
  <si>
    <t>ОК 7</t>
  </si>
  <si>
    <t>ОК 8</t>
  </si>
  <si>
    <t>ОК 9</t>
  </si>
  <si>
    <t>ОК 10</t>
  </si>
  <si>
    <t>ОК 11</t>
  </si>
  <si>
    <t>ОК 12</t>
  </si>
  <si>
    <t>ОК 13</t>
  </si>
  <si>
    <t>ОК 14</t>
  </si>
  <si>
    <t>УВМ 1</t>
  </si>
  <si>
    <t>УВМ 2</t>
  </si>
  <si>
    <t>УВМ 3</t>
  </si>
  <si>
    <t>УВМ 4</t>
  </si>
  <si>
    <t>ОК 15</t>
  </si>
  <si>
    <t>ОК 16</t>
  </si>
  <si>
    <t>ОК 17</t>
  </si>
  <si>
    <t>ОК 18</t>
  </si>
  <si>
    <t>ОК 19</t>
  </si>
  <si>
    <t>ОК 20</t>
  </si>
  <si>
    <t>ОК 21</t>
  </si>
  <si>
    <t>ОК 22</t>
  </si>
  <si>
    <t>ОК 23</t>
  </si>
  <si>
    <t>ОК 24</t>
  </si>
  <si>
    <t>ОК 25</t>
  </si>
  <si>
    <t>ОК 26</t>
  </si>
  <si>
    <t>ОК 27</t>
  </si>
  <si>
    <t>ОК 28</t>
  </si>
  <si>
    <t>ОК 29</t>
  </si>
  <si>
    <t>ОК 30</t>
  </si>
  <si>
    <t>ОК 31</t>
  </si>
  <si>
    <t>ОК 32</t>
  </si>
  <si>
    <t>ОК 33</t>
  </si>
  <si>
    <t>ОК 34</t>
  </si>
  <si>
    <t>ІВМ 1</t>
  </si>
  <si>
    <t>ІВМ 2</t>
  </si>
  <si>
    <t>1М1</t>
  </si>
  <si>
    <t>1М2</t>
  </si>
  <si>
    <t>1М3</t>
  </si>
  <si>
    <t>1М4</t>
  </si>
  <si>
    <t>1М5</t>
  </si>
  <si>
    <t>1М6</t>
  </si>
  <si>
    <t>2М1</t>
  </si>
  <si>
    <t>2М2</t>
  </si>
  <si>
    <t>2М3</t>
  </si>
  <si>
    <t>2М4</t>
  </si>
  <si>
    <t>2М5</t>
  </si>
  <si>
    <t>2М6</t>
  </si>
  <si>
    <t>__________   Олег МАКСИМЕНКО</t>
  </si>
  <si>
    <t>*28</t>
  </si>
  <si>
    <t>*82</t>
  </si>
  <si>
    <t>*128</t>
  </si>
  <si>
    <t>*62</t>
  </si>
  <si>
    <t>*88</t>
  </si>
  <si>
    <t>Директор навчально-наукового 
інституту інформаційних технологій 
та робототехніки                                          __________    Володимир ПЕНЦ</t>
  </si>
  <si>
    <t>Гарант освітньої програми                       __________   Василь ГАЛАЙ</t>
  </si>
  <si>
    <t>Завідувач кафедри автоматики, 
електроніки та телекомунікацій                __________   Олександр ШЕФЕР</t>
  </si>
  <si>
    <t>__________   Анатолій МАРТИНЕНКО</t>
  </si>
  <si>
    <t>на 2024 ─ 2028 навчальні роки</t>
  </si>
  <si>
    <t>" ____"  ____________  2024 року</t>
  </si>
  <si>
    <t>Самостійна, індивідуальна робота</t>
  </si>
  <si>
    <t>__________    Людмила ГУБА</t>
  </si>
  <si>
    <t>Мейджор 1 (блок вибіркових дисциплін 1)</t>
  </si>
  <si>
    <t>Мейджор 2 (блок вибіркових дисциплін 2)</t>
  </si>
  <si>
    <t>Кількість РГР, ГР, РР</t>
  </si>
  <si>
    <t>практичні, семінарські</t>
  </si>
  <si>
    <t>НАЗВА ОСВІТНЬОЇ КОМПОНЕНТИ</t>
  </si>
  <si>
    <t>2.1. Обов’язкові  освітні компоненти</t>
  </si>
  <si>
    <r>
      <rPr>
        <b/>
        <sz val="10"/>
        <rFont val="Times New Roman"/>
        <family val="1"/>
      </rPr>
      <t>підготовки</t>
    </r>
    <r>
      <rPr>
        <sz val="10"/>
        <rFont val="Times New Roman"/>
        <family val="1"/>
      </rPr>
      <t xml:space="preserve">   </t>
    </r>
    <r>
      <rPr>
        <u/>
        <sz val="10"/>
        <rFont val="Times New Roman"/>
        <family val="1"/>
      </rPr>
      <t>бакалавра</t>
    </r>
  </si>
  <si>
    <r>
      <rPr>
        <b/>
        <sz val="10"/>
        <rFont val="Times New Roman"/>
        <family val="1"/>
      </rPr>
      <t>освітня кваліфікація</t>
    </r>
    <r>
      <rPr>
        <sz val="10"/>
        <rFont val="Times New Roman"/>
        <family val="1"/>
      </rPr>
      <t xml:space="preserve"> "</t>
    </r>
    <r>
      <rPr>
        <u/>
        <sz val="10"/>
        <rFont val="Times New Roman"/>
        <family val="1"/>
      </rPr>
      <t>Бакалавр з електроенергетики, електротехніки та електромеханіки"</t>
    </r>
  </si>
  <si>
    <r>
      <rPr>
        <b/>
        <sz val="10"/>
        <rFont val="Times New Roman"/>
        <family val="1"/>
      </rPr>
      <t>галузь знань</t>
    </r>
    <r>
      <rPr>
        <sz val="10"/>
        <rFont val="Times New Roman"/>
        <family val="1"/>
      </rPr>
      <t xml:space="preserve">  </t>
    </r>
    <r>
      <rPr>
        <u/>
        <sz val="10"/>
        <rFont val="Times New Roman"/>
        <family val="1"/>
      </rPr>
      <t>14 Електрична інженерія</t>
    </r>
  </si>
  <si>
    <r>
      <rPr>
        <b/>
        <sz val="10"/>
        <rFont val="Times New Roman"/>
        <family val="1"/>
      </rPr>
      <t>спеціальність</t>
    </r>
    <r>
      <rPr>
        <sz val="10"/>
        <rFont val="Times New Roman"/>
        <family val="1"/>
      </rPr>
      <t xml:space="preserve">   </t>
    </r>
    <r>
      <rPr>
        <u/>
        <sz val="10"/>
        <rFont val="Times New Roman"/>
        <family val="1"/>
      </rPr>
      <t>141 Електроенергетика, електротехніка та електромеханіка</t>
    </r>
  </si>
  <si>
    <r>
      <rPr>
        <b/>
        <sz val="10"/>
        <rFont val="Times New Roman"/>
        <family val="1"/>
      </rPr>
      <t>строк навчання</t>
    </r>
    <r>
      <rPr>
        <sz val="10"/>
        <rFont val="Times New Roman"/>
        <family val="1"/>
      </rPr>
      <t xml:space="preserve">  </t>
    </r>
    <r>
      <rPr>
        <u/>
        <sz val="10"/>
        <rFont val="Times New Roman"/>
        <family val="1"/>
      </rPr>
      <t xml:space="preserve"> 3 роки 10 місяців</t>
    </r>
  </si>
  <si>
    <r>
      <t xml:space="preserve">на основі   </t>
    </r>
    <r>
      <rPr>
        <sz val="8.5"/>
        <rFont val="Times New Roman"/>
        <family val="1"/>
      </rPr>
      <t>повної загальної середньої освіти (3 рівень НРК) або вищого рівня</t>
    </r>
  </si>
  <si>
    <r>
      <rPr>
        <b/>
        <sz val="10"/>
        <rFont val="Times New Roman"/>
        <family val="1"/>
      </rPr>
      <t>форма навчання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</t>
    </r>
    <r>
      <rPr>
        <u/>
        <sz val="11"/>
        <rFont val="Times New Roman"/>
        <family val="1"/>
      </rPr>
      <t xml:space="preserve">  денна</t>
    </r>
  </si>
  <si>
    <r>
      <t xml:space="preserve">БЮДЖЕТ ЧАСУ, </t>
    </r>
    <r>
      <rPr>
        <b/>
        <sz val="8"/>
        <rFont val="Times New Roman"/>
        <family val="1"/>
      </rPr>
      <t>ТИЖНІ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</si>
</sst>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family val="2"/>
      <charset val="204"/>
    </font>
    <font>
      <sz val="6.5"/>
      <name val="Arial Cyr"/>
      <family val="2"/>
      <charset val="204"/>
    </font>
    <font>
      <b/>
      <sz val="15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name val="Arial Cyr"/>
      <charset val="204"/>
    </font>
    <font>
      <sz val="6.5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8.5"/>
      <name val="Times New Roman"/>
      <family val="1"/>
    </font>
    <font>
      <u/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justify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right" vertical="center"/>
    </xf>
    <xf numFmtId="1" fontId="16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2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textRotation="90" wrapText="1"/>
    </xf>
    <xf numFmtId="0" fontId="30" fillId="0" borderId="4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30" fillId="0" borderId="3" xfId="0" applyFont="1" applyBorder="1" applyAlignment="1">
      <alignment horizontal="center" vertical="center" textRotation="90" wrapText="1"/>
    </xf>
    <xf numFmtId="0" fontId="30" fillId="0" borderId="8" xfId="0" applyFont="1" applyBorder="1" applyAlignment="1">
      <alignment horizontal="center" vertical="center" textRotation="90" wrapText="1"/>
    </xf>
    <xf numFmtId="0" fontId="30" fillId="0" borderId="1" xfId="0" applyFont="1" applyBorder="1" applyAlignment="1">
      <alignment horizontal="center" vertical="center" textRotation="90" wrapText="1"/>
    </xf>
    <xf numFmtId="0" fontId="30" fillId="0" borderId="11" xfId="0" applyFont="1" applyBorder="1" applyAlignment="1">
      <alignment horizontal="center" vertical="center" textRotation="90" wrapText="1"/>
    </xf>
    <xf numFmtId="0" fontId="30" fillId="0" borderId="12" xfId="0" applyFont="1" applyBorder="1" applyAlignment="1">
      <alignment horizontal="center" vertical="center" textRotation="90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7" fillId="0" borderId="1" xfId="0" applyFont="1" applyBorder="1" applyAlignment="1">
      <alignment horizontal="center" textRotation="90"/>
    </xf>
    <xf numFmtId="0" fontId="22" fillId="0" borderId="0" xfId="0" applyFont="1" applyAlignment="1">
      <alignment horizontal="left"/>
    </xf>
    <xf numFmtId="0" fontId="17" fillId="0" borderId="1" xfId="0" applyFont="1" applyBorder="1" applyAlignment="1">
      <alignment horizontal="right" vertical="center" wrapText="1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justify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12" fillId="0" borderId="1" xfId="0" applyFont="1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</cellXfs>
  <cellStyles count="2">
    <cellStyle name="Звичайний" xfId="0" builtinId="0"/>
    <cellStyle name="Обычный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L35"/>
  <sheetViews>
    <sheetView tabSelected="1" topLeftCell="A8" zoomScale="115" zoomScaleNormal="115" workbookViewId="0">
      <selection activeCell="AG34" sqref="AG34"/>
    </sheetView>
  </sheetViews>
  <sheetFormatPr defaultRowHeight="12.75" x14ac:dyDescent="0.2"/>
  <cols>
    <col min="1" max="1" width="3.28515625" style="62" customWidth="1"/>
    <col min="2" max="2" width="6.140625" style="62" customWidth="1"/>
    <col min="3" max="14" width="2.28515625" style="62" customWidth="1"/>
    <col min="15" max="15" width="3.140625" style="62" customWidth="1"/>
    <col min="16" max="16" width="2.7109375" style="62" customWidth="1"/>
    <col min="17" max="43" width="2.28515625" style="62" customWidth="1"/>
    <col min="44" max="44" width="2.5703125" style="62" customWidth="1"/>
    <col min="45" max="54" width="2.28515625" style="62" customWidth="1"/>
    <col min="55" max="55" width="3.140625" style="62" customWidth="1"/>
    <col min="56" max="56" width="3.42578125" style="62" customWidth="1"/>
    <col min="57" max="57" width="3" style="62" customWidth="1"/>
    <col min="58" max="58" width="3.5703125" style="62" customWidth="1"/>
    <col min="59" max="59" width="2.5703125" style="62" customWidth="1"/>
    <col min="60" max="60" width="3.7109375" style="62" customWidth="1"/>
    <col min="61" max="61" width="3.5703125" style="62" customWidth="1"/>
    <col min="62" max="62" width="2.5703125" style="62" customWidth="1"/>
    <col min="63" max="16384" width="9.140625" style="62"/>
  </cols>
  <sheetData>
    <row r="1" spans="2:62" ht="15" x14ac:dyDescent="0.25">
      <c r="P1" s="105" t="s">
        <v>80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</row>
    <row r="2" spans="2:62" ht="14.25" customHeight="1" x14ac:dyDescent="0.25">
      <c r="N2" s="65"/>
      <c r="O2" s="65"/>
      <c r="P2" s="109" t="s">
        <v>115</v>
      </c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66"/>
    </row>
    <row r="3" spans="2:62" ht="15" x14ac:dyDescent="0.25">
      <c r="P3" s="105" t="s">
        <v>160</v>
      </c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</row>
    <row r="4" spans="2:62" ht="15" x14ac:dyDescent="0.25">
      <c r="B4" s="68" t="s">
        <v>133</v>
      </c>
      <c r="C4" s="68"/>
      <c r="D4" s="68"/>
      <c r="E4" s="68"/>
      <c r="F4" s="68"/>
      <c r="G4" s="68"/>
      <c r="H4" s="68"/>
      <c r="I4" s="68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</row>
    <row r="5" spans="2:62" ht="14.25" customHeight="1" x14ac:dyDescent="0.2">
      <c r="B5" s="62" t="s">
        <v>22</v>
      </c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</row>
    <row r="6" spans="2:62" ht="15.75" customHeight="1" x14ac:dyDescent="0.2">
      <c r="B6" s="62" t="s">
        <v>267</v>
      </c>
      <c r="BJ6" s="65"/>
    </row>
    <row r="7" spans="2:62" ht="11.25" customHeight="1" x14ac:dyDescent="0.25">
      <c r="P7" s="68"/>
      <c r="Q7" s="68"/>
      <c r="R7" s="68"/>
      <c r="S7" s="68"/>
      <c r="T7" s="68"/>
      <c r="U7" s="68"/>
      <c r="V7" s="68"/>
      <c r="W7" s="68"/>
      <c r="X7" s="68"/>
      <c r="Y7" s="68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8"/>
      <c r="AL7" s="68"/>
      <c r="AM7" s="68"/>
      <c r="AN7" s="68"/>
      <c r="AO7" s="68"/>
      <c r="AP7" s="68"/>
      <c r="AQ7" s="68"/>
      <c r="AR7" s="68"/>
      <c r="BD7" s="64"/>
      <c r="BE7" s="64"/>
      <c r="BF7" s="64"/>
      <c r="BG7" s="64"/>
      <c r="BH7" s="64"/>
      <c r="BI7" s="64"/>
    </row>
    <row r="8" spans="2:62" ht="17.25" customHeight="1" x14ac:dyDescent="0.3">
      <c r="O8" s="65"/>
      <c r="P8" s="65"/>
      <c r="X8" s="108" t="s">
        <v>65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BD8" s="65"/>
      <c r="BE8" s="65"/>
      <c r="BF8" s="65"/>
      <c r="BG8" s="65"/>
      <c r="BH8" s="65"/>
      <c r="BI8" s="65"/>
    </row>
    <row r="9" spans="2:62" s="69" customFormat="1" ht="12.75" customHeight="1" x14ac:dyDescent="0.2">
      <c r="O9" s="70"/>
      <c r="P9" s="70"/>
      <c r="X9" s="111" t="s">
        <v>266</v>
      </c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71"/>
      <c r="AR9" s="71"/>
      <c r="AS9" s="71"/>
      <c r="BD9" s="70"/>
      <c r="BE9" s="70"/>
      <c r="BF9" s="70"/>
      <c r="BG9" s="70"/>
      <c r="BH9" s="70"/>
      <c r="BI9" s="70"/>
    </row>
    <row r="10" spans="2:62" ht="17.25" customHeight="1" x14ac:dyDescent="0.25">
      <c r="J10" s="129" t="s">
        <v>108</v>
      </c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65"/>
      <c r="BE10" s="65"/>
      <c r="BF10" s="65"/>
      <c r="BG10" s="65"/>
      <c r="BH10" s="65"/>
      <c r="BI10" s="65"/>
    </row>
    <row r="11" spans="2:62" ht="18" customHeight="1" x14ac:dyDescent="0.2">
      <c r="B11" s="106" t="s">
        <v>276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AQ11" s="112" t="s">
        <v>277</v>
      </c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72"/>
    </row>
    <row r="12" spans="2:62" ht="16.5" customHeight="1" x14ac:dyDescent="0.2">
      <c r="B12" s="106" t="s">
        <v>278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72"/>
    </row>
    <row r="13" spans="2:62" ht="14.25" customHeight="1" x14ac:dyDescent="0.2">
      <c r="B13" s="106" t="s">
        <v>279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Q13" s="106" t="s">
        <v>280</v>
      </c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67"/>
      <c r="BE13" s="67"/>
    </row>
    <row r="14" spans="2:62" ht="13.5" customHeight="1" x14ac:dyDescent="0.2"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Q14" s="107" t="s">
        <v>281</v>
      </c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</row>
    <row r="15" spans="2:62" ht="15.75" customHeight="1" x14ac:dyDescent="0.25">
      <c r="B15" s="106" t="s">
        <v>282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</row>
    <row r="16" spans="2:62" ht="18.75" customHeight="1" x14ac:dyDescent="0.3">
      <c r="F16" s="73"/>
      <c r="G16" s="73"/>
      <c r="H16" s="73"/>
      <c r="I16" s="73"/>
      <c r="J16" s="73"/>
      <c r="X16" s="131" t="s">
        <v>83</v>
      </c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BA16" s="74"/>
      <c r="BB16" s="74" t="s">
        <v>66</v>
      </c>
      <c r="BD16" s="74"/>
      <c r="BE16" s="74"/>
      <c r="BF16" s="74"/>
      <c r="BG16" s="74"/>
      <c r="BH16" s="74"/>
      <c r="BI16" s="74"/>
      <c r="BJ16" s="74"/>
    </row>
    <row r="17" spans="2:64" ht="15" customHeight="1" x14ac:dyDescent="0.3">
      <c r="F17" s="73"/>
      <c r="G17" s="73"/>
      <c r="H17" s="73"/>
      <c r="I17" s="73"/>
      <c r="J17" s="73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BA17" s="65"/>
      <c r="BB17" s="65" t="s">
        <v>283</v>
      </c>
      <c r="BD17" s="65"/>
      <c r="BE17" s="65"/>
      <c r="BF17" s="65"/>
      <c r="BG17" s="65"/>
      <c r="BH17" s="65"/>
      <c r="BI17" s="65"/>
      <c r="BJ17" s="65"/>
    </row>
    <row r="18" spans="2:64" ht="30" customHeight="1" x14ac:dyDescent="0.2">
      <c r="B18" s="76" t="s">
        <v>0</v>
      </c>
      <c r="C18" s="126" t="s">
        <v>1</v>
      </c>
      <c r="D18" s="127"/>
      <c r="E18" s="127"/>
      <c r="F18" s="128"/>
      <c r="G18" s="126" t="s">
        <v>2</v>
      </c>
      <c r="H18" s="127"/>
      <c r="I18" s="127"/>
      <c r="J18" s="127"/>
      <c r="K18" s="128"/>
      <c r="L18" s="126" t="s">
        <v>3</v>
      </c>
      <c r="M18" s="127"/>
      <c r="N18" s="127"/>
      <c r="O18" s="128"/>
      <c r="P18" s="126" t="s">
        <v>4</v>
      </c>
      <c r="Q18" s="127"/>
      <c r="R18" s="127"/>
      <c r="S18" s="128"/>
      <c r="T18" s="126" t="s">
        <v>5</v>
      </c>
      <c r="U18" s="127"/>
      <c r="V18" s="127"/>
      <c r="W18" s="127"/>
      <c r="X18" s="128"/>
      <c r="Y18" s="126" t="s">
        <v>13</v>
      </c>
      <c r="Z18" s="127"/>
      <c r="AA18" s="127"/>
      <c r="AB18" s="128"/>
      <c r="AC18" s="126" t="s">
        <v>6</v>
      </c>
      <c r="AD18" s="127"/>
      <c r="AE18" s="127"/>
      <c r="AF18" s="128"/>
      <c r="AG18" s="126" t="s">
        <v>12</v>
      </c>
      <c r="AH18" s="127"/>
      <c r="AI18" s="127"/>
      <c r="AJ18" s="127"/>
      <c r="AK18" s="128"/>
      <c r="AL18" s="126" t="s">
        <v>7</v>
      </c>
      <c r="AM18" s="127"/>
      <c r="AN18" s="127"/>
      <c r="AO18" s="128"/>
      <c r="AP18" s="126" t="s">
        <v>8</v>
      </c>
      <c r="AQ18" s="127"/>
      <c r="AR18" s="127"/>
      <c r="AS18" s="128"/>
      <c r="AT18" s="126" t="s">
        <v>9</v>
      </c>
      <c r="AU18" s="127"/>
      <c r="AV18" s="127"/>
      <c r="AW18" s="127"/>
      <c r="AX18" s="128"/>
      <c r="AY18" s="126" t="s">
        <v>10</v>
      </c>
      <c r="AZ18" s="127"/>
      <c r="BA18" s="127"/>
      <c r="BB18" s="128"/>
      <c r="BC18" s="124" t="s">
        <v>31</v>
      </c>
      <c r="BD18" s="123" t="s">
        <v>67</v>
      </c>
      <c r="BE18" s="123" t="s">
        <v>14</v>
      </c>
      <c r="BF18" s="121" t="s">
        <v>114</v>
      </c>
      <c r="BG18" s="121" t="s">
        <v>86</v>
      </c>
      <c r="BH18" s="123" t="s">
        <v>15</v>
      </c>
      <c r="BI18" s="123" t="s">
        <v>16</v>
      </c>
      <c r="BL18" s="77"/>
    </row>
    <row r="19" spans="2:64" ht="25.5" customHeight="1" x14ac:dyDescent="0.2">
      <c r="B19" s="76" t="s">
        <v>11</v>
      </c>
      <c r="C19" s="78">
        <v>1</v>
      </c>
      <c r="D19" s="78">
        <v>2</v>
      </c>
      <c r="E19" s="78">
        <v>3</v>
      </c>
      <c r="F19" s="78">
        <v>4</v>
      </c>
      <c r="G19" s="78">
        <v>5</v>
      </c>
      <c r="H19" s="78">
        <v>6</v>
      </c>
      <c r="I19" s="78">
        <v>7</v>
      </c>
      <c r="J19" s="78">
        <v>8</v>
      </c>
      <c r="K19" s="78">
        <v>9</v>
      </c>
      <c r="L19" s="78">
        <v>10</v>
      </c>
      <c r="M19" s="78">
        <v>11</v>
      </c>
      <c r="N19" s="78">
        <v>12</v>
      </c>
      <c r="O19" s="78">
        <v>13</v>
      </c>
      <c r="P19" s="78">
        <v>14</v>
      </c>
      <c r="Q19" s="78">
        <v>15</v>
      </c>
      <c r="R19" s="78">
        <v>16</v>
      </c>
      <c r="S19" s="78">
        <v>17</v>
      </c>
      <c r="T19" s="78">
        <v>18</v>
      </c>
      <c r="U19" s="78">
        <v>19</v>
      </c>
      <c r="V19" s="78">
        <v>20</v>
      </c>
      <c r="W19" s="78">
        <v>21</v>
      </c>
      <c r="X19" s="78">
        <v>22</v>
      </c>
      <c r="Y19" s="78">
        <v>23</v>
      </c>
      <c r="Z19" s="78">
        <v>24</v>
      </c>
      <c r="AA19" s="78">
        <v>25</v>
      </c>
      <c r="AB19" s="78">
        <v>26</v>
      </c>
      <c r="AC19" s="78">
        <v>27</v>
      </c>
      <c r="AD19" s="78">
        <v>28</v>
      </c>
      <c r="AE19" s="78">
        <v>29</v>
      </c>
      <c r="AF19" s="78">
        <v>30</v>
      </c>
      <c r="AG19" s="78">
        <v>31</v>
      </c>
      <c r="AH19" s="78">
        <v>32</v>
      </c>
      <c r="AI19" s="78">
        <v>33</v>
      </c>
      <c r="AJ19" s="78">
        <v>34</v>
      </c>
      <c r="AK19" s="78">
        <v>35</v>
      </c>
      <c r="AL19" s="78">
        <v>36</v>
      </c>
      <c r="AM19" s="78">
        <v>37</v>
      </c>
      <c r="AN19" s="78">
        <v>38</v>
      </c>
      <c r="AO19" s="78">
        <v>39</v>
      </c>
      <c r="AP19" s="78">
        <v>40</v>
      </c>
      <c r="AQ19" s="78">
        <v>41</v>
      </c>
      <c r="AR19" s="78">
        <v>42</v>
      </c>
      <c r="AS19" s="78">
        <v>43</v>
      </c>
      <c r="AT19" s="78">
        <v>44</v>
      </c>
      <c r="AU19" s="79">
        <v>45</v>
      </c>
      <c r="AV19" s="79">
        <v>46</v>
      </c>
      <c r="AW19" s="79">
        <v>47</v>
      </c>
      <c r="AX19" s="79">
        <v>48</v>
      </c>
      <c r="AY19" s="79">
        <v>49</v>
      </c>
      <c r="AZ19" s="79">
        <v>50</v>
      </c>
      <c r="BA19" s="79">
        <v>51</v>
      </c>
      <c r="BB19" s="79">
        <v>52</v>
      </c>
      <c r="BC19" s="125"/>
      <c r="BD19" s="123"/>
      <c r="BE19" s="123"/>
      <c r="BF19" s="122"/>
      <c r="BG19" s="122"/>
      <c r="BH19" s="123"/>
      <c r="BI19" s="123"/>
    </row>
    <row r="20" spans="2:64" ht="29.25" customHeight="1" x14ac:dyDescent="0.2">
      <c r="B20" s="80" t="s">
        <v>35</v>
      </c>
      <c r="C20" s="102" t="s">
        <v>84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4"/>
      <c r="BC20" s="125"/>
      <c r="BD20" s="121"/>
      <c r="BE20" s="121"/>
      <c r="BF20" s="122"/>
      <c r="BG20" s="122"/>
      <c r="BH20" s="121"/>
      <c r="BI20" s="121"/>
    </row>
    <row r="21" spans="2:64" ht="15" customHeight="1" x14ac:dyDescent="0.2"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5"/>
      <c r="BD21" s="85"/>
      <c r="BE21" s="85"/>
      <c r="BF21" s="85"/>
      <c r="BG21" s="85"/>
      <c r="BH21" s="85"/>
      <c r="BI21" s="85"/>
    </row>
    <row r="22" spans="2:64" ht="12.75" customHeight="1" x14ac:dyDescent="0.2">
      <c r="B22" s="132" t="s">
        <v>21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79"/>
      <c r="BD22" s="79"/>
      <c r="BE22" s="81"/>
      <c r="BF22" s="81"/>
      <c r="BG22" s="81"/>
      <c r="BH22" s="81"/>
      <c r="BI22" s="81"/>
    </row>
    <row r="23" spans="2:64" ht="9.75" customHeight="1" thickBot="1" x14ac:dyDescent="0.25"/>
    <row r="24" spans="2:64" ht="16.5" customHeight="1" thickBot="1" x14ac:dyDescent="0.25">
      <c r="B24" s="116" t="s">
        <v>23</v>
      </c>
      <c r="C24" s="116"/>
      <c r="D24" s="116"/>
      <c r="E24" s="116"/>
      <c r="F24" s="116"/>
      <c r="G24" s="116"/>
      <c r="I24" s="133"/>
      <c r="J24" s="134"/>
      <c r="K24" s="82" t="s">
        <v>20</v>
      </c>
      <c r="L24" s="61" t="s">
        <v>24</v>
      </c>
      <c r="M24" s="67"/>
      <c r="N24" s="67"/>
      <c r="O24" s="67"/>
      <c r="P24" s="67"/>
      <c r="Q24" s="67"/>
      <c r="R24" s="67"/>
      <c r="T24" s="100" t="s">
        <v>32</v>
      </c>
      <c r="U24" s="101"/>
      <c r="V24" s="82" t="s">
        <v>20</v>
      </c>
      <c r="W24" s="61" t="s">
        <v>33</v>
      </c>
      <c r="AG24" s="100" t="s">
        <v>17</v>
      </c>
      <c r="AH24" s="101"/>
      <c r="AI24" s="82" t="s">
        <v>20</v>
      </c>
      <c r="AJ24" s="61" t="s">
        <v>34</v>
      </c>
      <c r="AT24" s="100" t="s">
        <v>19</v>
      </c>
      <c r="AU24" s="101"/>
      <c r="AV24" s="82" t="s">
        <v>20</v>
      </c>
      <c r="AW24" s="61" t="s">
        <v>25</v>
      </c>
    </row>
    <row r="25" spans="2:64" ht="9.75" customHeight="1" thickBot="1" x14ac:dyDescent="0.25"/>
    <row r="26" spans="2:64" ht="15.75" customHeight="1" thickBot="1" x14ac:dyDescent="0.25">
      <c r="I26" s="100" t="s">
        <v>73</v>
      </c>
      <c r="J26" s="101"/>
      <c r="K26" s="82" t="s">
        <v>20</v>
      </c>
      <c r="L26" s="61" t="s">
        <v>88</v>
      </c>
      <c r="AG26" s="100" t="s">
        <v>18</v>
      </c>
      <c r="AH26" s="101"/>
      <c r="AI26" s="82" t="s">
        <v>20</v>
      </c>
      <c r="AJ26" s="61" t="s">
        <v>26</v>
      </c>
      <c r="AT26" s="100" t="s">
        <v>113</v>
      </c>
      <c r="AU26" s="101"/>
      <c r="AV26" s="82" t="s">
        <v>20</v>
      </c>
      <c r="AW26" s="61" t="s">
        <v>114</v>
      </c>
      <c r="AY26" s="83"/>
      <c r="AZ26" s="83"/>
      <c r="BA26" s="83"/>
      <c r="BB26" s="83"/>
      <c r="BC26" s="83"/>
      <c r="BD26" s="83"/>
      <c r="BE26" s="83"/>
      <c r="BF26" s="83"/>
      <c r="BG26" s="83"/>
      <c r="BH26" s="83"/>
    </row>
    <row r="29" spans="2:64" x14ac:dyDescent="0.2">
      <c r="B29" s="116" t="s">
        <v>82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AB29" s="65"/>
      <c r="AP29" s="116" t="s">
        <v>87</v>
      </c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</row>
    <row r="31" spans="2:64" ht="27" customHeight="1" x14ac:dyDescent="0.25">
      <c r="B31" s="113" t="s">
        <v>27</v>
      </c>
      <c r="C31" s="114"/>
      <c r="D31" s="114"/>
      <c r="E31" s="114"/>
      <c r="F31" s="114"/>
      <c r="G31" s="114"/>
      <c r="H31" s="114"/>
      <c r="I31" s="115"/>
      <c r="J31" s="97" t="s">
        <v>28</v>
      </c>
      <c r="K31" s="98"/>
      <c r="L31" s="98"/>
      <c r="M31" s="99"/>
      <c r="N31" s="117" t="s">
        <v>119</v>
      </c>
      <c r="O31" s="118"/>
      <c r="P31" s="119"/>
      <c r="Q31" s="120" t="s">
        <v>41</v>
      </c>
      <c r="R31" s="120"/>
      <c r="S31" s="120"/>
      <c r="T31" s="120"/>
      <c r="AP31" s="88" t="s">
        <v>102</v>
      </c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90"/>
      <c r="BI31" s="130" t="s">
        <v>30</v>
      </c>
    </row>
    <row r="32" spans="2:64" x14ac:dyDescent="0.2">
      <c r="B32" s="97" t="s">
        <v>29</v>
      </c>
      <c r="C32" s="98"/>
      <c r="D32" s="98"/>
      <c r="E32" s="98"/>
      <c r="F32" s="98"/>
      <c r="G32" s="98"/>
      <c r="H32" s="98"/>
      <c r="I32" s="99"/>
      <c r="J32" s="97"/>
      <c r="K32" s="98"/>
      <c r="L32" s="98"/>
      <c r="M32" s="99"/>
      <c r="N32" s="117"/>
      <c r="O32" s="118"/>
      <c r="P32" s="119"/>
      <c r="Q32" s="87"/>
      <c r="R32" s="87"/>
      <c r="S32" s="87"/>
      <c r="T32" s="87"/>
      <c r="AP32" s="91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3"/>
      <c r="BI32" s="130"/>
    </row>
    <row r="33" spans="2:61" x14ac:dyDescent="0.2">
      <c r="B33" s="97" t="s">
        <v>68</v>
      </c>
      <c r="C33" s="98"/>
      <c r="D33" s="98"/>
      <c r="E33" s="98"/>
      <c r="F33" s="98"/>
      <c r="G33" s="98"/>
      <c r="H33" s="98"/>
      <c r="I33" s="99"/>
      <c r="J33" s="97"/>
      <c r="K33" s="98"/>
      <c r="L33" s="98"/>
      <c r="M33" s="99"/>
      <c r="N33" s="97"/>
      <c r="O33" s="98"/>
      <c r="P33" s="99"/>
      <c r="Q33" s="87"/>
      <c r="R33" s="87"/>
      <c r="S33" s="87"/>
      <c r="T33" s="87"/>
      <c r="AP33" s="94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6"/>
      <c r="BI33" s="130"/>
    </row>
    <row r="34" spans="2:61" x14ac:dyDescent="0.2">
      <c r="B34" s="97" t="s">
        <v>69</v>
      </c>
      <c r="C34" s="98"/>
      <c r="D34" s="98"/>
      <c r="E34" s="98"/>
      <c r="F34" s="98"/>
      <c r="G34" s="98"/>
      <c r="H34" s="98"/>
      <c r="I34" s="99"/>
      <c r="J34" s="97"/>
      <c r="K34" s="98"/>
      <c r="L34" s="98"/>
      <c r="M34" s="99"/>
      <c r="N34" s="97"/>
      <c r="O34" s="98"/>
      <c r="P34" s="99"/>
      <c r="Q34" s="87"/>
      <c r="R34" s="87"/>
      <c r="S34" s="87"/>
      <c r="T34" s="87"/>
      <c r="AP34" s="97" t="s">
        <v>112</v>
      </c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9"/>
      <c r="BI34" s="84"/>
    </row>
    <row r="35" spans="2:61" x14ac:dyDescent="0.2">
      <c r="B35" s="97" t="s">
        <v>62</v>
      </c>
      <c r="C35" s="98"/>
      <c r="D35" s="98"/>
      <c r="E35" s="98"/>
      <c r="F35" s="98"/>
      <c r="G35" s="98"/>
      <c r="H35" s="98"/>
      <c r="I35" s="99"/>
      <c r="J35" s="97"/>
      <c r="K35" s="98"/>
      <c r="L35" s="98"/>
      <c r="M35" s="99"/>
      <c r="N35" s="97"/>
      <c r="O35" s="98"/>
      <c r="P35" s="99"/>
      <c r="Q35" s="87"/>
      <c r="R35" s="87"/>
      <c r="S35" s="87"/>
      <c r="T35" s="87"/>
    </row>
  </sheetData>
  <mergeCells count="74">
    <mergeCell ref="B24:G24"/>
    <mergeCell ref="AG26:AH26"/>
    <mergeCell ref="BH18:BH20"/>
    <mergeCell ref="AT18:AX18"/>
    <mergeCell ref="AP18:AS18"/>
    <mergeCell ref="AT24:AU24"/>
    <mergeCell ref="B22:BB22"/>
    <mergeCell ref="AY18:BB18"/>
    <mergeCell ref="L18:O18"/>
    <mergeCell ref="I24:J24"/>
    <mergeCell ref="C18:F18"/>
    <mergeCell ref="BI31:BI33"/>
    <mergeCell ref="AP29:BI29"/>
    <mergeCell ref="X16:AR16"/>
    <mergeCell ref="AG18:AK18"/>
    <mergeCell ref="AL18:AO18"/>
    <mergeCell ref="BF18:BF20"/>
    <mergeCell ref="Y18:AB18"/>
    <mergeCell ref="AT26:AU26"/>
    <mergeCell ref="AG24:AH24"/>
    <mergeCell ref="P3:AT3"/>
    <mergeCell ref="BG18:BG20"/>
    <mergeCell ref="BE18:BE20"/>
    <mergeCell ref="BD18:BD20"/>
    <mergeCell ref="BC18:BC20"/>
    <mergeCell ref="P18:S18"/>
    <mergeCell ref="T18:X18"/>
    <mergeCell ref="AC18:AF18"/>
    <mergeCell ref="AU5:BI5"/>
    <mergeCell ref="J10:BC10"/>
    <mergeCell ref="BI18:BI20"/>
    <mergeCell ref="G18:K18"/>
    <mergeCell ref="B31:I31"/>
    <mergeCell ref="B32:I32"/>
    <mergeCell ref="B29:T29"/>
    <mergeCell ref="Q33:T33"/>
    <mergeCell ref="Q34:T34"/>
    <mergeCell ref="N33:P33"/>
    <mergeCell ref="Q32:T32"/>
    <mergeCell ref="N32:P32"/>
    <mergeCell ref="N31:P31"/>
    <mergeCell ref="Q31:T31"/>
    <mergeCell ref="P1:AR1"/>
    <mergeCell ref="B14:AB14"/>
    <mergeCell ref="B15:AB15"/>
    <mergeCell ref="AU1:BI1"/>
    <mergeCell ref="X8:AS8"/>
    <mergeCell ref="B12:AF12"/>
    <mergeCell ref="AU3:BI3"/>
    <mergeCell ref="B11:N11"/>
    <mergeCell ref="B13:AB13"/>
    <mergeCell ref="P2:AT2"/>
    <mergeCell ref="AU2:BI2"/>
    <mergeCell ref="X9:AP9"/>
    <mergeCell ref="AU4:BI4"/>
    <mergeCell ref="AQ11:BI12"/>
    <mergeCell ref="AQ14:BJ14"/>
    <mergeCell ref="AQ13:BC13"/>
    <mergeCell ref="Q35:T35"/>
    <mergeCell ref="AP31:BH33"/>
    <mergeCell ref="AP34:BH34"/>
    <mergeCell ref="T24:U24"/>
    <mergeCell ref="C20:BB20"/>
    <mergeCell ref="B35:I35"/>
    <mergeCell ref="J35:M35"/>
    <mergeCell ref="N35:P35"/>
    <mergeCell ref="B33:I33"/>
    <mergeCell ref="J33:M33"/>
    <mergeCell ref="B34:I34"/>
    <mergeCell ref="J34:M34"/>
    <mergeCell ref="I26:J26"/>
    <mergeCell ref="N34:P34"/>
    <mergeCell ref="J31:M31"/>
    <mergeCell ref="J32:M32"/>
  </mergeCells>
  <phoneticPr fontId="1" type="noConversion"/>
  <printOptions horizontalCentered="1" verticalCentered="1"/>
  <pageMargins left="0.23622047244094491" right="0.55118110236220474" top="0.39370078740157483" bottom="0.19685039370078741" header="0" footer="0.19685039370078741"/>
  <pageSetup paperSize="9" scale="91" orientation="landscape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25"/>
  <sheetViews>
    <sheetView topLeftCell="A2" zoomScaleNormal="100" zoomScaleSheetLayoutView="100" workbookViewId="0">
      <pane ySplit="7" topLeftCell="A99" activePane="bottomLeft" state="frozen"/>
      <selection activeCell="A2" sqref="A2"/>
      <selection pane="bottomLeft" activeCell="A110" sqref="A110:F111"/>
    </sheetView>
  </sheetViews>
  <sheetFormatPr defaultColWidth="9.140625" defaultRowHeight="12.75" x14ac:dyDescent="0.2"/>
  <cols>
    <col min="1" max="1" width="6.28515625" style="1" customWidth="1"/>
    <col min="2" max="2" width="6.7109375" style="1" customWidth="1"/>
    <col min="3" max="3" width="42.85546875" style="1" customWidth="1"/>
    <col min="4" max="4" width="5.140625" style="1" customWidth="1"/>
    <col min="5" max="5" width="6.140625" style="1" customWidth="1"/>
    <col min="6" max="6" width="5.140625" style="1" customWidth="1"/>
    <col min="7" max="7" width="5.28515625" style="1" customWidth="1"/>
    <col min="8" max="8" width="4.42578125" style="1" customWidth="1"/>
    <col min="9" max="9" width="4.7109375" style="1" customWidth="1"/>
    <col min="10" max="10" width="5.42578125" style="1" customWidth="1"/>
    <col min="11" max="11" width="4.7109375" style="1" customWidth="1"/>
    <col min="12" max="12" width="8.140625" style="1" customWidth="1"/>
    <col min="13" max="13" width="4.7109375" style="1" customWidth="1"/>
    <col min="14" max="14" width="4.5703125" style="1" customWidth="1"/>
    <col min="15" max="15" width="5.28515625" style="1" customWidth="1"/>
    <col min="16" max="22" width="4.7109375" style="1" customWidth="1"/>
    <col min="23" max="23" width="5.5703125" style="1" customWidth="1"/>
    <col min="24" max="24" width="4.5703125" style="10" customWidth="1"/>
    <col min="25" max="16384" width="9.140625" style="1"/>
  </cols>
  <sheetData>
    <row r="1" spans="1:24" ht="19.5" x14ac:dyDescent="0.2">
      <c r="A1" s="135" t="s">
        <v>85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24" ht="33" customHeight="1" x14ac:dyDescent="0.2">
      <c r="A2" s="141" t="s">
        <v>36</v>
      </c>
      <c r="B2" s="141" t="s">
        <v>37</v>
      </c>
      <c r="C2" s="169" t="s">
        <v>274</v>
      </c>
      <c r="D2" s="139" t="s">
        <v>40</v>
      </c>
      <c r="E2" s="138" t="s">
        <v>41</v>
      </c>
      <c r="F2" s="138"/>
      <c r="G2" s="138"/>
      <c r="H2" s="138"/>
      <c r="I2" s="138"/>
      <c r="J2" s="138"/>
      <c r="K2" s="169" t="s">
        <v>43</v>
      </c>
      <c r="L2" s="169"/>
      <c r="M2" s="169"/>
      <c r="N2" s="169"/>
      <c r="O2" s="169"/>
      <c r="P2" s="169" t="s">
        <v>135</v>
      </c>
      <c r="Q2" s="169"/>
      <c r="R2" s="169"/>
      <c r="S2" s="169"/>
      <c r="T2" s="169"/>
      <c r="U2" s="169"/>
      <c r="V2" s="169"/>
      <c r="W2" s="169"/>
      <c r="X2" s="139" t="s">
        <v>136</v>
      </c>
    </row>
    <row r="3" spans="1:24" ht="19.5" customHeight="1" x14ac:dyDescent="0.2">
      <c r="A3" s="141"/>
      <c r="B3" s="141"/>
      <c r="C3" s="169"/>
      <c r="D3" s="139"/>
      <c r="E3" s="139" t="s">
        <v>49</v>
      </c>
      <c r="F3" s="169" t="s">
        <v>51</v>
      </c>
      <c r="G3" s="169"/>
      <c r="H3" s="169"/>
      <c r="I3" s="169"/>
      <c r="J3" s="139" t="s">
        <v>268</v>
      </c>
      <c r="K3" s="139" t="s">
        <v>44</v>
      </c>
      <c r="L3" s="139" t="s">
        <v>45</v>
      </c>
      <c r="M3" s="169" t="s">
        <v>46</v>
      </c>
      <c r="N3" s="169"/>
      <c r="O3" s="139" t="s">
        <v>61</v>
      </c>
      <c r="P3" s="166" t="s">
        <v>54</v>
      </c>
      <c r="Q3" s="166"/>
      <c r="R3" s="166" t="s">
        <v>55</v>
      </c>
      <c r="S3" s="166"/>
      <c r="T3" s="166" t="s">
        <v>70</v>
      </c>
      <c r="U3" s="166"/>
      <c r="V3" s="166" t="s">
        <v>71</v>
      </c>
      <c r="W3" s="166"/>
      <c r="X3" s="139"/>
    </row>
    <row r="4" spans="1:24" ht="18" customHeight="1" x14ac:dyDescent="0.2">
      <c r="A4" s="141"/>
      <c r="B4" s="141"/>
      <c r="C4" s="169"/>
      <c r="D4" s="139"/>
      <c r="E4" s="139"/>
      <c r="F4" s="139" t="s">
        <v>50</v>
      </c>
      <c r="G4" s="169" t="s">
        <v>42</v>
      </c>
      <c r="H4" s="169"/>
      <c r="I4" s="169"/>
      <c r="J4" s="139"/>
      <c r="K4" s="139"/>
      <c r="L4" s="139"/>
      <c r="M4" s="139" t="s">
        <v>47</v>
      </c>
      <c r="N4" s="139" t="s">
        <v>48</v>
      </c>
      <c r="O4" s="139"/>
      <c r="P4" s="166" t="s">
        <v>53</v>
      </c>
      <c r="Q4" s="166"/>
      <c r="R4" s="166"/>
      <c r="S4" s="166"/>
      <c r="T4" s="166"/>
      <c r="U4" s="166"/>
      <c r="V4" s="166"/>
      <c r="W4" s="166"/>
      <c r="X4" s="139"/>
    </row>
    <row r="5" spans="1:24" ht="22.5" customHeight="1" x14ac:dyDescent="0.2">
      <c r="A5" s="141"/>
      <c r="B5" s="141"/>
      <c r="C5" s="169"/>
      <c r="D5" s="139"/>
      <c r="E5" s="139"/>
      <c r="F5" s="139"/>
      <c r="G5" s="139" t="s">
        <v>39</v>
      </c>
      <c r="H5" s="139" t="s">
        <v>38</v>
      </c>
      <c r="I5" s="139" t="s">
        <v>273</v>
      </c>
      <c r="J5" s="139"/>
      <c r="K5" s="139"/>
      <c r="L5" s="139"/>
      <c r="M5" s="139"/>
      <c r="N5" s="139"/>
      <c r="O5" s="139"/>
      <c r="P5" s="18">
        <v>1</v>
      </c>
      <c r="Q5" s="18">
        <v>2</v>
      </c>
      <c r="R5" s="18">
        <v>3</v>
      </c>
      <c r="S5" s="18">
        <v>4</v>
      </c>
      <c r="T5" s="18">
        <v>5</v>
      </c>
      <c r="U5" s="18">
        <v>6</v>
      </c>
      <c r="V5" s="18">
        <v>7</v>
      </c>
      <c r="W5" s="18">
        <v>8</v>
      </c>
      <c r="X5" s="139"/>
    </row>
    <row r="6" spans="1:24" ht="21" customHeight="1" x14ac:dyDescent="0.2">
      <c r="A6" s="141"/>
      <c r="B6" s="141"/>
      <c r="C6" s="16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2" t="s">
        <v>52</v>
      </c>
      <c r="Q6" s="142"/>
      <c r="R6" s="142"/>
      <c r="S6" s="142"/>
      <c r="T6" s="142"/>
      <c r="U6" s="142"/>
      <c r="V6" s="142"/>
      <c r="W6" s="142"/>
      <c r="X6" s="139"/>
    </row>
    <row r="7" spans="1:24" ht="32.25" customHeight="1" x14ac:dyDescent="0.2">
      <c r="A7" s="141"/>
      <c r="B7" s="141"/>
      <c r="C7" s="16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P7" s="28" t="s">
        <v>101</v>
      </c>
      <c r="Q7" s="28" t="s">
        <v>159</v>
      </c>
      <c r="R7" s="28" t="s">
        <v>101</v>
      </c>
      <c r="S7" s="28" t="s">
        <v>159</v>
      </c>
      <c r="T7" s="29" t="s">
        <v>101</v>
      </c>
      <c r="U7" s="28" t="s">
        <v>159</v>
      </c>
      <c r="V7" s="30" t="s">
        <v>101</v>
      </c>
      <c r="W7" s="33" t="s">
        <v>202</v>
      </c>
      <c r="X7" s="170"/>
    </row>
    <row r="8" spans="1:24" ht="11.25" customHeight="1" x14ac:dyDescent="0.2">
      <c r="A8" s="141"/>
      <c r="B8" s="141"/>
      <c r="C8" s="16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40"/>
      <c r="P8" s="27"/>
      <c r="Q8" s="27"/>
      <c r="R8" s="27"/>
      <c r="S8" s="27"/>
      <c r="T8" s="31"/>
      <c r="U8" s="27"/>
      <c r="V8" s="32"/>
      <c r="W8" s="27"/>
      <c r="X8" s="170"/>
    </row>
    <row r="9" spans="1:24" x14ac:dyDescent="0.2">
      <c r="A9" s="18">
        <v>1</v>
      </c>
      <c r="B9" s="18">
        <v>2</v>
      </c>
      <c r="C9" s="18">
        <v>3</v>
      </c>
      <c r="D9" s="18">
        <v>4</v>
      </c>
      <c r="E9" s="18">
        <v>5</v>
      </c>
      <c r="F9" s="18">
        <v>6</v>
      </c>
      <c r="G9" s="18">
        <v>7</v>
      </c>
      <c r="H9" s="18">
        <v>8</v>
      </c>
      <c r="I9" s="18">
        <v>9</v>
      </c>
      <c r="J9" s="18">
        <v>10</v>
      </c>
      <c r="K9" s="18">
        <v>11</v>
      </c>
      <c r="L9" s="18">
        <v>12</v>
      </c>
      <c r="M9" s="18">
        <v>13</v>
      </c>
      <c r="N9" s="18">
        <v>14</v>
      </c>
      <c r="O9" s="18">
        <v>15</v>
      </c>
      <c r="P9" s="27">
        <v>16</v>
      </c>
      <c r="Q9" s="27">
        <v>17</v>
      </c>
      <c r="R9" s="27">
        <v>18</v>
      </c>
      <c r="S9" s="27">
        <v>19</v>
      </c>
      <c r="T9" s="27">
        <v>20</v>
      </c>
      <c r="U9" s="27">
        <v>21</v>
      </c>
      <c r="V9" s="27">
        <v>22</v>
      </c>
      <c r="W9" s="27">
        <v>23</v>
      </c>
      <c r="X9" s="18"/>
    </row>
    <row r="10" spans="1:24" ht="15.75" x14ac:dyDescent="0.2">
      <c r="A10" s="18"/>
      <c r="B10" s="38"/>
      <c r="C10" s="171" t="s">
        <v>91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4"/>
    </row>
    <row r="11" spans="1:24" ht="15.75" x14ac:dyDescent="0.2">
      <c r="A11" s="18"/>
      <c r="B11" s="38"/>
      <c r="C11" s="171" t="s">
        <v>92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65"/>
    </row>
    <row r="12" spans="1:24" ht="13.5" customHeight="1" x14ac:dyDescent="0.2">
      <c r="A12" s="18">
        <v>1</v>
      </c>
      <c r="B12" s="39" t="s">
        <v>204</v>
      </c>
      <c r="C12" s="40" t="s">
        <v>109</v>
      </c>
      <c r="D12" s="41">
        <v>3</v>
      </c>
      <c r="E12" s="38">
        <f>D12*30</f>
        <v>90</v>
      </c>
      <c r="F12" s="38">
        <f>G12+H12+I12</f>
        <v>30</v>
      </c>
      <c r="G12" s="38">
        <v>16</v>
      </c>
      <c r="H12" s="38"/>
      <c r="I12" s="38">
        <v>14</v>
      </c>
      <c r="J12" s="38">
        <f>E12-F12</f>
        <v>60</v>
      </c>
      <c r="K12" s="38">
        <v>1</v>
      </c>
      <c r="L12" s="38"/>
      <c r="M12" s="38"/>
      <c r="N12" s="38"/>
      <c r="O12" s="38"/>
      <c r="P12" s="41">
        <v>3</v>
      </c>
      <c r="Q12" s="41"/>
      <c r="R12" s="41"/>
      <c r="S12" s="41"/>
      <c r="T12" s="41"/>
      <c r="U12" s="41"/>
      <c r="V12" s="41"/>
      <c r="W12" s="41"/>
      <c r="X12" s="4">
        <v>70</v>
      </c>
    </row>
    <row r="13" spans="1:24" ht="13.5" customHeight="1" x14ac:dyDescent="0.2">
      <c r="A13" s="18">
        <v>2</v>
      </c>
      <c r="B13" s="39" t="s">
        <v>205</v>
      </c>
      <c r="C13" s="40" t="s">
        <v>72</v>
      </c>
      <c r="D13" s="41">
        <v>3</v>
      </c>
      <c r="E13" s="38">
        <f t="shared" ref="E13:E28" si="0">D13*30</f>
        <v>90</v>
      </c>
      <c r="F13" s="38">
        <f t="shared" ref="F13:F33" si="1">G13+H13+I13</f>
        <v>30</v>
      </c>
      <c r="G13" s="38">
        <v>16</v>
      </c>
      <c r="H13" s="38"/>
      <c r="I13" s="38">
        <v>14</v>
      </c>
      <c r="J13" s="38">
        <f t="shared" ref="J13:J28" si="2">E13-F13</f>
        <v>60</v>
      </c>
      <c r="K13" s="38">
        <v>1</v>
      </c>
      <c r="L13" s="38"/>
      <c r="M13" s="38"/>
      <c r="N13" s="38"/>
      <c r="O13" s="38"/>
      <c r="P13" s="41">
        <v>3</v>
      </c>
      <c r="Q13" s="41"/>
      <c r="R13" s="41"/>
      <c r="S13" s="41"/>
      <c r="T13" s="41"/>
      <c r="U13" s="41"/>
      <c r="V13" s="41"/>
      <c r="W13" s="41"/>
      <c r="X13" s="4">
        <v>70</v>
      </c>
    </row>
    <row r="14" spans="1:24" ht="12.75" customHeight="1" x14ac:dyDescent="0.2">
      <c r="A14" s="18">
        <v>3</v>
      </c>
      <c r="B14" s="39" t="s">
        <v>206</v>
      </c>
      <c r="C14" s="42" t="s">
        <v>103</v>
      </c>
      <c r="D14" s="41">
        <v>3</v>
      </c>
      <c r="E14" s="38">
        <f t="shared" si="0"/>
        <v>90</v>
      </c>
      <c r="F14" s="38">
        <f t="shared" si="1"/>
        <v>30</v>
      </c>
      <c r="G14" s="38">
        <v>8</v>
      </c>
      <c r="H14" s="38"/>
      <c r="I14" s="38">
        <v>22</v>
      </c>
      <c r="J14" s="38">
        <f t="shared" si="2"/>
        <v>60</v>
      </c>
      <c r="K14" s="38">
        <v>3</v>
      </c>
      <c r="L14" s="38"/>
      <c r="M14" s="38"/>
      <c r="N14" s="38"/>
      <c r="O14" s="38"/>
      <c r="P14" s="38"/>
      <c r="Q14" s="41"/>
      <c r="R14" s="41">
        <v>3</v>
      </c>
      <c r="S14" s="41"/>
      <c r="T14" s="41"/>
      <c r="U14" s="41"/>
      <c r="V14" s="41"/>
      <c r="W14" s="41"/>
      <c r="X14" s="4">
        <v>70</v>
      </c>
    </row>
    <row r="15" spans="1:24" ht="15.75" customHeight="1" x14ac:dyDescent="0.2">
      <c r="A15" s="136">
        <v>4</v>
      </c>
      <c r="B15" s="137" t="s">
        <v>207</v>
      </c>
      <c r="C15" s="40" t="s">
        <v>63</v>
      </c>
      <c r="D15" s="41">
        <v>6</v>
      </c>
      <c r="E15" s="38">
        <f t="shared" si="0"/>
        <v>180</v>
      </c>
      <c r="F15" s="38">
        <f t="shared" si="1"/>
        <v>60</v>
      </c>
      <c r="G15" s="38">
        <v>20</v>
      </c>
      <c r="H15" s="38">
        <v>20</v>
      </c>
      <c r="I15" s="38">
        <v>20</v>
      </c>
      <c r="J15" s="38">
        <f>E15-F15</f>
        <v>120</v>
      </c>
      <c r="K15" s="38">
        <v>2</v>
      </c>
      <c r="L15" s="38">
        <v>1</v>
      </c>
      <c r="M15" s="38"/>
      <c r="N15" s="38"/>
      <c r="O15" s="38"/>
      <c r="P15" s="41">
        <v>3</v>
      </c>
      <c r="Q15" s="41">
        <v>3</v>
      </c>
      <c r="R15" s="41"/>
      <c r="S15" s="41"/>
      <c r="T15" s="41"/>
      <c r="U15" s="41"/>
      <c r="V15" s="41"/>
      <c r="W15" s="41"/>
      <c r="X15" s="4">
        <v>23</v>
      </c>
    </row>
    <row r="16" spans="1:24" ht="15.75" customHeight="1" x14ac:dyDescent="0.2">
      <c r="A16" s="136"/>
      <c r="B16" s="137"/>
      <c r="C16" s="43" t="s">
        <v>166</v>
      </c>
      <c r="D16" s="44" t="s">
        <v>171</v>
      </c>
      <c r="E16" s="43" t="s">
        <v>175</v>
      </c>
      <c r="F16" s="43" t="s">
        <v>181</v>
      </c>
      <c r="G16" s="43" t="s">
        <v>178</v>
      </c>
      <c r="H16" s="43" t="s">
        <v>179</v>
      </c>
      <c r="I16" s="43" t="s">
        <v>180</v>
      </c>
      <c r="J16" s="43" t="s">
        <v>182</v>
      </c>
      <c r="K16" s="38"/>
      <c r="L16" s="43" t="s">
        <v>183</v>
      </c>
      <c r="M16" s="38"/>
      <c r="N16" s="38"/>
      <c r="O16" s="38"/>
      <c r="P16" s="41"/>
      <c r="Q16" s="41"/>
      <c r="R16" s="41"/>
      <c r="S16" s="41"/>
      <c r="T16" s="41"/>
      <c r="U16" s="41"/>
      <c r="V16" s="41"/>
      <c r="W16" s="41"/>
      <c r="X16" s="4"/>
    </row>
    <row r="17" spans="1:24" ht="15.75" customHeight="1" x14ac:dyDescent="0.2">
      <c r="A17" s="136"/>
      <c r="B17" s="137"/>
      <c r="C17" s="43" t="s">
        <v>167</v>
      </c>
      <c r="D17" s="44" t="s">
        <v>171</v>
      </c>
      <c r="E17" s="43" t="s">
        <v>175</v>
      </c>
      <c r="F17" s="43" t="s">
        <v>181</v>
      </c>
      <c r="G17" s="43" t="s">
        <v>178</v>
      </c>
      <c r="H17" s="43" t="s">
        <v>179</v>
      </c>
      <c r="I17" s="43" t="s">
        <v>180</v>
      </c>
      <c r="J17" s="43" t="s">
        <v>182</v>
      </c>
      <c r="K17" s="43" t="s">
        <v>174</v>
      </c>
      <c r="L17" s="38"/>
      <c r="M17" s="38"/>
      <c r="N17" s="38"/>
      <c r="O17" s="38"/>
      <c r="P17" s="41"/>
      <c r="Q17" s="41"/>
      <c r="R17" s="41"/>
      <c r="S17" s="41"/>
      <c r="T17" s="41"/>
      <c r="U17" s="41"/>
      <c r="V17" s="41"/>
      <c r="W17" s="41"/>
      <c r="X17" s="4"/>
    </row>
    <row r="18" spans="1:24" ht="15.75" customHeight="1" x14ac:dyDescent="0.2">
      <c r="A18" s="18">
        <v>5</v>
      </c>
      <c r="B18" s="39" t="s">
        <v>208</v>
      </c>
      <c r="C18" s="42" t="s">
        <v>131</v>
      </c>
      <c r="D18" s="38">
        <v>3</v>
      </c>
      <c r="E18" s="38">
        <f t="shared" si="0"/>
        <v>90</v>
      </c>
      <c r="F18" s="38">
        <f t="shared" si="1"/>
        <v>30</v>
      </c>
      <c r="G18" s="38">
        <v>8</v>
      </c>
      <c r="H18" s="38"/>
      <c r="I18" s="38">
        <v>22</v>
      </c>
      <c r="J18" s="38">
        <f>E18-F18</f>
        <v>60</v>
      </c>
      <c r="K18" s="38"/>
      <c r="L18" s="38">
        <v>2</v>
      </c>
      <c r="M18" s="38"/>
      <c r="N18" s="38"/>
      <c r="O18" s="38"/>
      <c r="P18" s="41"/>
      <c r="Q18" s="38">
        <v>3</v>
      </c>
      <c r="R18" s="38"/>
      <c r="S18" s="38"/>
      <c r="T18" s="38"/>
      <c r="U18" s="38"/>
      <c r="V18" s="38"/>
      <c r="W18" s="38"/>
      <c r="X18" s="18">
        <v>78</v>
      </c>
    </row>
    <row r="19" spans="1:24" ht="13.5" customHeight="1" x14ac:dyDescent="0.2">
      <c r="A19" s="136">
        <v>6</v>
      </c>
      <c r="B19" s="137" t="s">
        <v>209</v>
      </c>
      <c r="C19" s="40" t="s">
        <v>121</v>
      </c>
      <c r="D19" s="41">
        <v>10</v>
      </c>
      <c r="E19" s="38">
        <f t="shared" si="0"/>
        <v>300</v>
      </c>
      <c r="F19" s="38">
        <f t="shared" si="1"/>
        <v>100</v>
      </c>
      <c r="G19" s="38">
        <v>48</v>
      </c>
      <c r="H19" s="38"/>
      <c r="I19" s="38">
        <v>52</v>
      </c>
      <c r="J19" s="38">
        <f t="shared" si="2"/>
        <v>200</v>
      </c>
      <c r="K19" s="38">
        <v>2</v>
      </c>
      <c r="L19" s="38">
        <v>1</v>
      </c>
      <c r="M19" s="38"/>
      <c r="N19" s="38"/>
      <c r="O19" s="38"/>
      <c r="P19" s="41">
        <v>5</v>
      </c>
      <c r="Q19" s="41">
        <v>5</v>
      </c>
      <c r="R19" s="41"/>
      <c r="S19" s="41"/>
      <c r="T19" s="41"/>
      <c r="U19" s="41"/>
      <c r="V19" s="41"/>
      <c r="W19" s="41"/>
      <c r="X19" s="4">
        <v>26</v>
      </c>
    </row>
    <row r="20" spans="1:24" ht="13.5" customHeight="1" x14ac:dyDescent="0.2">
      <c r="A20" s="136"/>
      <c r="B20" s="137"/>
      <c r="C20" s="43" t="s">
        <v>166</v>
      </c>
      <c r="D20" s="44" t="s">
        <v>173</v>
      </c>
      <c r="E20" s="43" t="s">
        <v>194</v>
      </c>
      <c r="F20" s="43" t="s">
        <v>177</v>
      </c>
      <c r="G20" s="43" t="s">
        <v>257</v>
      </c>
      <c r="H20" s="43"/>
      <c r="I20" s="43" t="s">
        <v>185</v>
      </c>
      <c r="J20" s="43" t="s">
        <v>175</v>
      </c>
      <c r="K20" s="38"/>
      <c r="L20" s="43" t="s">
        <v>183</v>
      </c>
      <c r="M20" s="38"/>
      <c r="N20" s="38"/>
      <c r="O20" s="38"/>
      <c r="P20" s="41"/>
      <c r="Q20" s="41"/>
      <c r="R20" s="41"/>
      <c r="S20" s="41"/>
      <c r="T20" s="41"/>
      <c r="U20" s="41"/>
      <c r="V20" s="41"/>
      <c r="W20" s="41"/>
      <c r="X20" s="4"/>
    </row>
    <row r="21" spans="1:24" ht="13.5" customHeight="1" x14ac:dyDescent="0.2">
      <c r="A21" s="136"/>
      <c r="B21" s="137"/>
      <c r="C21" s="43" t="s">
        <v>167</v>
      </c>
      <c r="D21" s="44" t="s">
        <v>173</v>
      </c>
      <c r="E21" s="43" t="s">
        <v>194</v>
      </c>
      <c r="F21" s="43" t="s">
        <v>177</v>
      </c>
      <c r="G21" s="43" t="s">
        <v>257</v>
      </c>
      <c r="H21" s="43"/>
      <c r="I21" s="43" t="s">
        <v>185</v>
      </c>
      <c r="J21" s="43" t="s">
        <v>175</v>
      </c>
      <c r="K21" s="45" t="s">
        <v>174</v>
      </c>
      <c r="L21" s="43"/>
      <c r="M21" s="38"/>
      <c r="N21" s="38"/>
      <c r="O21" s="38"/>
      <c r="P21" s="41"/>
      <c r="Q21" s="41"/>
      <c r="R21" s="41"/>
      <c r="S21" s="41"/>
      <c r="T21" s="41"/>
      <c r="U21" s="41"/>
      <c r="V21" s="41"/>
      <c r="W21" s="41"/>
      <c r="X21" s="4"/>
    </row>
    <row r="22" spans="1:24" ht="13.5" customHeight="1" x14ac:dyDescent="0.2">
      <c r="A22" s="18">
        <v>7</v>
      </c>
      <c r="B22" s="39" t="s">
        <v>210</v>
      </c>
      <c r="C22" s="40" t="s">
        <v>122</v>
      </c>
      <c r="D22" s="41">
        <v>3</v>
      </c>
      <c r="E22" s="38">
        <f t="shared" si="0"/>
        <v>90</v>
      </c>
      <c r="F22" s="38">
        <f t="shared" si="1"/>
        <v>30</v>
      </c>
      <c r="G22" s="38">
        <v>16</v>
      </c>
      <c r="H22" s="38">
        <v>14</v>
      </c>
      <c r="I22" s="38"/>
      <c r="J22" s="38">
        <f t="shared" si="2"/>
        <v>60</v>
      </c>
      <c r="K22" s="38">
        <v>1</v>
      </c>
      <c r="L22" s="38"/>
      <c r="M22" s="38"/>
      <c r="N22" s="38"/>
      <c r="O22" s="38"/>
      <c r="P22" s="41">
        <v>3</v>
      </c>
      <c r="Q22" s="41"/>
      <c r="R22" s="41"/>
      <c r="S22" s="41"/>
      <c r="T22" s="41"/>
      <c r="U22" s="41"/>
      <c r="V22" s="41"/>
      <c r="W22" s="41"/>
      <c r="X22" s="4">
        <v>53</v>
      </c>
    </row>
    <row r="23" spans="1:24" ht="13.5" customHeight="1" x14ac:dyDescent="0.2">
      <c r="A23" s="136">
        <v>8</v>
      </c>
      <c r="B23" s="137" t="s">
        <v>211</v>
      </c>
      <c r="C23" s="40" t="s">
        <v>105</v>
      </c>
      <c r="D23" s="41">
        <v>8</v>
      </c>
      <c r="E23" s="38">
        <f t="shared" si="0"/>
        <v>240</v>
      </c>
      <c r="F23" s="38">
        <f t="shared" si="1"/>
        <v>120</v>
      </c>
      <c r="G23" s="38"/>
      <c r="H23" s="38"/>
      <c r="I23" s="38">
        <v>120</v>
      </c>
      <c r="J23" s="38">
        <f t="shared" si="2"/>
        <v>120</v>
      </c>
      <c r="K23" s="38">
        <v>2.8</v>
      </c>
      <c r="L23" s="38">
        <v>1.7</v>
      </c>
      <c r="M23" s="38"/>
      <c r="N23" s="38"/>
      <c r="O23" s="38"/>
      <c r="P23" s="41">
        <v>2</v>
      </c>
      <c r="Q23" s="41">
        <v>2</v>
      </c>
      <c r="R23" s="41"/>
      <c r="S23" s="41"/>
      <c r="T23" s="41"/>
      <c r="U23" s="41"/>
      <c r="V23" s="41">
        <v>2</v>
      </c>
      <c r="W23" s="41">
        <v>2</v>
      </c>
      <c r="X23" s="4">
        <v>19</v>
      </c>
    </row>
    <row r="24" spans="1:24" ht="13.5" customHeight="1" x14ac:dyDescent="0.2">
      <c r="A24" s="136"/>
      <c r="B24" s="137"/>
      <c r="C24" s="43" t="s">
        <v>166</v>
      </c>
      <c r="D24" s="44" t="s">
        <v>174</v>
      </c>
      <c r="E24" s="43" t="s">
        <v>177</v>
      </c>
      <c r="F24" s="43" t="s">
        <v>184</v>
      </c>
      <c r="G24" s="43"/>
      <c r="H24" s="43"/>
      <c r="I24" s="43" t="s">
        <v>184</v>
      </c>
      <c r="J24" s="43" t="s">
        <v>184</v>
      </c>
      <c r="K24" s="38"/>
      <c r="L24" s="43" t="s">
        <v>183</v>
      </c>
      <c r="M24" s="38"/>
      <c r="N24" s="38"/>
      <c r="O24" s="38"/>
      <c r="P24" s="41"/>
      <c r="Q24" s="41"/>
      <c r="R24" s="41"/>
      <c r="S24" s="41"/>
      <c r="T24" s="41"/>
      <c r="U24" s="41"/>
      <c r="V24" s="41"/>
      <c r="W24" s="41"/>
      <c r="X24" s="4"/>
    </row>
    <row r="25" spans="1:24" ht="13.5" customHeight="1" x14ac:dyDescent="0.2">
      <c r="A25" s="136"/>
      <c r="B25" s="137"/>
      <c r="C25" s="43" t="s">
        <v>167</v>
      </c>
      <c r="D25" s="44" t="s">
        <v>174</v>
      </c>
      <c r="E25" s="43" t="s">
        <v>177</v>
      </c>
      <c r="F25" s="43" t="s">
        <v>184</v>
      </c>
      <c r="G25" s="43"/>
      <c r="H25" s="43"/>
      <c r="I25" s="43" t="s">
        <v>184</v>
      </c>
      <c r="J25" s="43" t="s">
        <v>184</v>
      </c>
      <c r="K25" s="46"/>
      <c r="L25" s="43" t="s">
        <v>174</v>
      </c>
      <c r="M25" s="38"/>
      <c r="N25" s="38"/>
      <c r="O25" s="38"/>
      <c r="P25" s="41"/>
      <c r="Q25" s="41"/>
      <c r="R25" s="41"/>
      <c r="S25" s="41"/>
      <c r="T25" s="41"/>
      <c r="U25" s="41"/>
      <c r="V25" s="41"/>
      <c r="W25" s="41"/>
      <c r="X25" s="4"/>
    </row>
    <row r="26" spans="1:24" ht="13.5" customHeight="1" x14ac:dyDescent="0.2">
      <c r="A26" s="136"/>
      <c r="B26" s="137"/>
      <c r="C26" s="43" t="s">
        <v>168</v>
      </c>
      <c r="D26" s="44" t="s">
        <v>174</v>
      </c>
      <c r="E26" s="43" t="s">
        <v>177</v>
      </c>
      <c r="F26" s="43" t="s">
        <v>184</v>
      </c>
      <c r="G26" s="43"/>
      <c r="H26" s="43"/>
      <c r="I26" s="43" t="s">
        <v>184</v>
      </c>
      <c r="J26" s="43" t="s">
        <v>184</v>
      </c>
      <c r="K26" s="38"/>
      <c r="L26" s="43" t="s">
        <v>187</v>
      </c>
      <c r="M26" s="38"/>
      <c r="N26" s="38"/>
      <c r="O26" s="38"/>
      <c r="P26" s="41"/>
      <c r="Q26" s="41"/>
      <c r="R26" s="41"/>
      <c r="S26" s="41"/>
      <c r="T26" s="41"/>
      <c r="U26" s="41"/>
      <c r="V26" s="41"/>
      <c r="W26" s="41"/>
      <c r="X26" s="4"/>
    </row>
    <row r="27" spans="1:24" ht="13.5" customHeight="1" x14ac:dyDescent="0.2">
      <c r="A27" s="136"/>
      <c r="B27" s="137"/>
      <c r="C27" s="43" t="s">
        <v>169</v>
      </c>
      <c r="D27" s="44" t="s">
        <v>174</v>
      </c>
      <c r="E27" s="43" t="s">
        <v>177</v>
      </c>
      <c r="F27" s="43" t="s">
        <v>184</v>
      </c>
      <c r="G27" s="43"/>
      <c r="H27" s="43"/>
      <c r="I27" s="43" t="s">
        <v>184</v>
      </c>
      <c r="J27" s="43" t="s">
        <v>184</v>
      </c>
      <c r="K27" s="43" t="s">
        <v>188</v>
      </c>
      <c r="L27" s="38"/>
      <c r="M27" s="38"/>
      <c r="N27" s="38"/>
      <c r="O27" s="38"/>
      <c r="P27" s="41"/>
      <c r="Q27" s="41"/>
      <c r="R27" s="41"/>
      <c r="S27" s="41"/>
      <c r="T27" s="41"/>
      <c r="U27" s="41"/>
      <c r="V27" s="41"/>
      <c r="W27" s="41"/>
      <c r="X27" s="4"/>
    </row>
    <row r="28" spans="1:24" ht="13.5" customHeight="1" x14ac:dyDescent="0.2">
      <c r="A28" s="136">
        <v>9</v>
      </c>
      <c r="B28" s="137" t="s">
        <v>212</v>
      </c>
      <c r="C28" s="40" t="s">
        <v>139</v>
      </c>
      <c r="D28" s="41">
        <v>8</v>
      </c>
      <c r="E28" s="38">
        <f t="shared" si="0"/>
        <v>240</v>
      </c>
      <c r="F28" s="38">
        <f t="shared" si="1"/>
        <v>120</v>
      </c>
      <c r="G28" s="38"/>
      <c r="H28" s="38"/>
      <c r="I28" s="38">
        <v>120</v>
      </c>
      <c r="J28" s="38">
        <f t="shared" si="2"/>
        <v>120</v>
      </c>
      <c r="K28" s="38">
        <v>6</v>
      </c>
      <c r="L28" s="38" t="s">
        <v>120</v>
      </c>
      <c r="M28" s="38"/>
      <c r="N28" s="38"/>
      <c r="O28" s="38"/>
      <c r="P28" s="41"/>
      <c r="Q28" s="41"/>
      <c r="R28" s="38">
        <v>2</v>
      </c>
      <c r="S28" s="38">
        <v>2</v>
      </c>
      <c r="T28" s="38">
        <v>2</v>
      </c>
      <c r="U28" s="38">
        <v>2</v>
      </c>
      <c r="V28" s="41"/>
      <c r="W28" s="41"/>
      <c r="X28" s="4">
        <v>19</v>
      </c>
    </row>
    <row r="29" spans="1:24" ht="13.5" customHeight="1" x14ac:dyDescent="0.2">
      <c r="A29" s="136"/>
      <c r="B29" s="137"/>
      <c r="C29" s="43" t="s">
        <v>163</v>
      </c>
      <c r="D29" s="44" t="s">
        <v>174</v>
      </c>
      <c r="E29" s="43" t="s">
        <v>177</v>
      </c>
      <c r="F29" s="43" t="s">
        <v>184</v>
      </c>
      <c r="G29" s="43"/>
      <c r="H29" s="43"/>
      <c r="I29" s="43" t="s">
        <v>184</v>
      </c>
      <c r="J29" s="43" t="s">
        <v>184</v>
      </c>
      <c r="K29" s="38"/>
      <c r="L29" s="43" t="s">
        <v>170</v>
      </c>
      <c r="M29" s="38"/>
      <c r="N29" s="38"/>
      <c r="O29" s="38"/>
      <c r="P29" s="41"/>
      <c r="Q29" s="41"/>
      <c r="R29" s="38"/>
      <c r="S29" s="38"/>
      <c r="T29" s="38"/>
      <c r="U29" s="38"/>
      <c r="V29" s="41"/>
      <c r="W29" s="41"/>
      <c r="X29" s="4"/>
    </row>
    <row r="30" spans="1:24" ht="13.5" customHeight="1" x14ac:dyDescent="0.2">
      <c r="A30" s="136"/>
      <c r="B30" s="137"/>
      <c r="C30" s="43" t="s">
        <v>203</v>
      </c>
      <c r="D30" s="44" t="s">
        <v>174</v>
      </c>
      <c r="E30" s="43" t="s">
        <v>177</v>
      </c>
      <c r="F30" s="43" t="s">
        <v>184</v>
      </c>
      <c r="G30" s="43"/>
      <c r="H30" s="43"/>
      <c r="I30" s="43" t="s">
        <v>184</v>
      </c>
      <c r="J30" s="43" t="s">
        <v>184</v>
      </c>
      <c r="K30" s="38"/>
      <c r="L30" s="43" t="s">
        <v>171</v>
      </c>
      <c r="M30" s="38"/>
      <c r="N30" s="38"/>
      <c r="O30" s="38"/>
      <c r="P30" s="41"/>
      <c r="Q30" s="41"/>
      <c r="R30" s="38"/>
      <c r="S30" s="38"/>
      <c r="T30" s="38"/>
      <c r="U30" s="38"/>
      <c r="V30" s="41"/>
      <c r="W30" s="41"/>
      <c r="X30" s="4"/>
    </row>
    <row r="31" spans="1:24" ht="13.5" customHeight="1" x14ac:dyDescent="0.2">
      <c r="A31" s="136"/>
      <c r="B31" s="137"/>
      <c r="C31" s="43" t="s">
        <v>165</v>
      </c>
      <c r="D31" s="44" t="s">
        <v>174</v>
      </c>
      <c r="E31" s="43" t="s">
        <v>177</v>
      </c>
      <c r="F31" s="43" t="s">
        <v>184</v>
      </c>
      <c r="G31" s="43"/>
      <c r="H31" s="43"/>
      <c r="I31" s="43" t="s">
        <v>184</v>
      </c>
      <c r="J31" s="43" t="s">
        <v>184</v>
      </c>
      <c r="K31" s="38"/>
      <c r="L31" s="43" t="s">
        <v>172</v>
      </c>
      <c r="M31" s="38"/>
      <c r="N31" s="38"/>
      <c r="O31" s="38"/>
      <c r="P31" s="41"/>
      <c r="Q31" s="41"/>
      <c r="R31" s="38"/>
      <c r="S31" s="38"/>
      <c r="T31" s="38"/>
      <c r="U31" s="38"/>
      <c r="V31" s="41"/>
      <c r="W31" s="41"/>
      <c r="X31" s="4"/>
    </row>
    <row r="32" spans="1:24" ht="13.5" customHeight="1" x14ac:dyDescent="0.2">
      <c r="A32" s="136"/>
      <c r="B32" s="137"/>
      <c r="C32" s="43" t="s">
        <v>164</v>
      </c>
      <c r="D32" s="44" t="s">
        <v>174</v>
      </c>
      <c r="E32" s="43" t="s">
        <v>177</v>
      </c>
      <c r="F32" s="43" t="s">
        <v>184</v>
      </c>
      <c r="G32" s="43"/>
      <c r="H32" s="43"/>
      <c r="I32" s="43" t="s">
        <v>184</v>
      </c>
      <c r="J32" s="43" t="s">
        <v>184</v>
      </c>
      <c r="K32" s="43" t="s">
        <v>173</v>
      </c>
      <c r="L32" s="38"/>
      <c r="M32" s="38"/>
      <c r="N32" s="38"/>
      <c r="O32" s="38"/>
      <c r="P32" s="41"/>
      <c r="Q32" s="41"/>
      <c r="R32" s="38"/>
      <c r="S32" s="38"/>
      <c r="T32" s="38"/>
      <c r="U32" s="38"/>
      <c r="V32" s="41"/>
      <c r="W32" s="41"/>
      <c r="X32" s="4"/>
    </row>
    <row r="33" spans="1:24" ht="13.5" customHeight="1" x14ac:dyDescent="0.2">
      <c r="A33" s="18">
        <v>10</v>
      </c>
      <c r="B33" s="39" t="s">
        <v>213</v>
      </c>
      <c r="C33" s="47" t="s">
        <v>106</v>
      </c>
      <c r="D33" s="41">
        <v>3</v>
      </c>
      <c r="E33" s="38">
        <f>D33*30</f>
        <v>90</v>
      </c>
      <c r="F33" s="38">
        <f t="shared" si="1"/>
        <v>30</v>
      </c>
      <c r="G33" s="38">
        <v>16</v>
      </c>
      <c r="H33" s="38"/>
      <c r="I33" s="38">
        <v>14</v>
      </c>
      <c r="J33" s="38">
        <f>E33-F33</f>
        <v>60</v>
      </c>
      <c r="K33" s="38"/>
      <c r="L33" s="38">
        <v>1</v>
      </c>
      <c r="M33" s="38"/>
      <c r="N33" s="38"/>
      <c r="O33" s="38"/>
      <c r="P33" s="38">
        <v>3</v>
      </c>
      <c r="Q33" s="38"/>
      <c r="R33" s="38"/>
      <c r="S33" s="38"/>
      <c r="T33" s="38"/>
      <c r="U33" s="38"/>
      <c r="V33" s="41"/>
      <c r="W33" s="41"/>
      <c r="X33" s="4">
        <v>27</v>
      </c>
    </row>
    <row r="34" spans="1:24" ht="14.25" customHeight="1" x14ac:dyDescent="0.2">
      <c r="A34" s="18">
        <v>11</v>
      </c>
      <c r="B34" s="39" t="s">
        <v>214</v>
      </c>
      <c r="C34" s="42" t="s">
        <v>134</v>
      </c>
      <c r="D34" s="38">
        <v>3</v>
      </c>
      <c r="E34" s="38">
        <f>D34*30</f>
        <v>90</v>
      </c>
      <c r="F34" s="38">
        <f>G34+H34+I34</f>
        <v>30</v>
      </c>
      <c r="G34" s="38">
        <v>8</v>
      </c>
      <c r="H34" s="38"/>
      <c r="I34" s="38">
        <v>22</v>
      </c>
      <c r="J34" s="38">
        <f>E34-F34</f>
        <v>60</v>
      </c>
      <c r="K34" s="38"/>
      <c r="L34" s="38">
        <v>1</v>
      </c>
      <c r="M34" s="38"/>
      <c r="N34" s="38"/>
      <c r="O34" s="38"/>
      <c r="P34" s="41">
        <v>3</v>
      </c>
      <c r="Q34" s="38"/>
      <c r="R34" s="38"/>
      <c r="S34" s="38"/>
      <c r="T34" s="38"/>
      <c r="U34" s="38"/>
      <c r="V34" s="38"/>
      <c r="W34" s="38"/>
      <c r="X34" s="18">
        <v>30</v>
      </c>
    </row>
    <row r="35" spans="1:24" x14ac:dyDescent="0.2">
      <c r="A35" s="18">
        <v>12</v>
      </c>
      <c r="B35" s="39" t="s">
        <v>215</v>
      </c>
      <c r="C35" s="40" t="s">
        <v>129</v>
      </c>
      <c r="D35" s="41">
        <v>3</v>
      </c>
      <c r="E35" s="38">
        <f>D35*30</f>
        <v>90</v>
      </c>
      <c r="F35" s="38">
        <f>G35+H35+I35</f>
        <v>30</v>
      </c>
      <c r="G35" s="38">
        <v>16</v>
      </c>
      <c r="H35" s="47"/>
      <c r="I35" s="38">
        <v>14</v>
      </c>
      <c r="J35" s="38">
        <f>E35-F35</f>
        <v>60</v>
      </c>
      <c r="K35" s="38">
        <v>4</v>
      </c>
      <c r="L35" s="38"/>
      <c r="M35" s="47"/>
      <c r="N35" s="47"/>
      <c r="O35" s="47"/>
      <c r="P35" s="47"/>
      <c r="Q35" s="38"/>
      <c r="R35" s="47"/>
      <c r="S35" s="38">
        <v>3</v>
      </c>
      <c r="T35" s="47"/>
      <c r="U35" s="47"/>
      <c r="V35" s="41"/>
      <c r="W35" s="48"/>
      <c r="X35" s="4">
        <v>20</v>
      </c>
    </row>
    <row r="36" spans="1:24" ht="16.5" customHeight="1" x14ac:dyDescent="0.2">
      <c r="A36" s="18">
        <v>13</v>
      </c>
      <c r="B36" s="39" t="s">
        <v>216</v>
      </c>
      <c r="C36" s="42" t="s">
        <v>162</v>
      </c>
      <c r="D36" s="41">
        <v>3</v>
      </c>
      <c r="E36" s="38">
        <f>D36*30</f>
        <v>90</v>
      </c>
      <c r="F36" s="38">
        <f>G36+H36+I36</f>
        <v>30</v>
      </c>
      <c r="G36" s="38">
        <v>16</v>
      </c>
      <c r="H36" s="38"/>
      <c r="I36" s="38">
        <v>14</v>
      </c>
      <c r="J36" s="38">
        <f>E36-F36</f>
        <v>60</v>
      </c>
      <c r="K36" s="38"/>
      <c r="L36" s="38">
        <v>3</v>
      </c>
      <c r="M36" s="38"/>
      <c r="N36" s="38"/>
      <c r="O36" s="38"/>
      <c r="P36" s="41"/>
      <c r="Q36" s="46"/>
      <c r="R36" s="41">
        <v>3</v>
      </c>
      <c r="S36" s="41"/>
      <c r="T36" s="41"/>
      <c r="U36" s="41"/>
      <c r="V36" s="41"/>
      <c r="W36" s="41"/>
      <c r="X36" s="4">
        <v>19</v>
      </c>
    </row>
    <row r="37" spans="1:24" ht="13.5" customHeight="1" x14ac:dyDescent="0.2">
      <c r="A37" s="154">
        <v>14</v>
      </c>
      <c r="B37" s="157" t="s">
        <v>217</v>
      </c>
      <c r="C37" s="40" t="s">
        <v>64</v>
      </c>
      <c r="D37" s="41">
        <v>4</v>
      </c>
      <c r="E37" s="38">
        <f>D37*30</f>
        <v>120</v>
      </c>
      <c r="F37" s="38">
        <f>G37+H37+I37</f>
        <v>60</v>
      </c>
      <c r="G37" s="38"/>
      <c r="H37" s="38"/>
      <c r="I37" s="38">
        <v>60</v>
      </c>
      <c r="J37" s="38">
        <f>E37-F37</f>
        <v>60</v>
      </c>
      <c r="K37" s="38"/>
      <c r="L37" s="38">
        <v>1.2</v>
      </c>
      <c r="M37" s="38"/>
      <c r="N37" s="38"/>
      <c r="O37" s="38"/>
      <c r="P37" s="41">
        <v>2</v>
      </c>
      <c r="Q37" s="41">
        <v>2</v>
      </c>
      <c r="R37" s="41"/>
      <c r="S37" s="41"/>
      <c r="T37" s="41"/>
      <c r="U37" s="41"/>
      <c r="V37" s="41"/>
      <c r="W37" s="41"/>
      <c r="X37" s="4">
        <v>44</v>
      </c>
    </row>
    <row r="38" spans="1:24" ht="13.5" customHeight="1" x14ac:dyDescent="0.2">
      <c r="A38" s="155"/>
      <c r="B38" s="158"/>
      <c r="C38" s="43" t="s">
        <v>166</v>
      </c>
      <c r="D38" s="49"/>
      <c r="E38" s="43" t="s">
        <v>177</v>
      </c>
      <c r="F38" s="43" t="s">
        <v>184</v>
      </c>
      <c r="G38" s="43"/>
      <c r="H38" s="43"/>
      <c r="I38" s="43" t="s">
        <v>184</v>
      </c>
      <c r="J38" s="43" t="s">
        <v>184</v>
      </c>
      <c r="K38" s="38"/>
      <c r="L38" s="43" t="s">
        <v>183</v>
      </c>
      <c r="M38" s="38"/>
      <c r="N38" s="38"/>
      <c r="O38" s="38"/>
      <c r="P38" s="41"/>
      <c r="Q38" s="41"/>
      <c r="R38" s="41"/>
      <c r="S38" s="41"/>
      <c r="T38" s="41"/>
      <c r="U38" s="41"/>
      <c r="V38" s="41"/>
      <c r="W38" s="41"/>
      <c r="X38" s="4"/>
    </row>
    <row r="39" spans="1:24" ht="13.5" customHeight="1" x14ac:dyDescent="0.2">
      <c r="A39" s="156"/>
      <c r="B39" s="159"/>
      <c r="C39" s="43" t="s">
        <v>167</v>
      </c>
      <c r="D39" s="49"/>
      <c r="E39" s="43" t="s">
        <v>177</v>
      </c>
      <c r="F39" s="43" t="s">
        <v>184</v>
      </c>
      <c r="G39" s="43"/>
      <c r="H39" s="43"/>
      <c r="I39" s="43" t="s">
        <v>184</v>
      </c>
      <c r="J39" s="43" t="s">
        <v>184</v>
      </c>
      <c r="K39" s="38"/>
      <c r="L39" s="43" t="s">
        <v>174</v>
      </c>
      <c r="M39" s="38"/>
      <c r="N39" s="38"/>
      <c r="O39" s="38"/>
      <c r="P39" s="41"/>
      <c r="Q39" s="41"/>
      <c r="R39" s="41"/>
      <c r="S39" s="41"/>
      <c r="T39" s="41"/>
      <c r="U39" s="41"/>
      <c r="V39" s="41"/>
      <c r="W39" s="41"/>
      <c r="X39" s="4"/>
    </row>
    <row r="40" spans="1:24" ht="13.5" customHeight="1" x14ac:dyDescent="0.2">
      <c r="A40" s="18"/>
      <c r="B40" s="20"/>
      <c r="C40" s="21" t="s">
        <v>50</v>
      </c>
      <c r="D40" s="7">
        <f>SUM(D12:D37)</f>
        <v>63</v>
      </c>
      <c r="E40" s="7">
        <f t="shared" ref="E40:J40" si="3">SUM(E12:E36)</f>
        <v>1770</v>
      </c>
      <c r="F40" s="7">
        <f t="shared" si="3"/>
        <v>670</v>
      </c>
      <c r="G40" s="7">
        <f t="shared" si="3"/>
        <v>188</v>
      </c>
      <c r="H40" s="7">
        <f t="shared" si="3"/>
        <v>34</v>
      </c>
      <c r="I40" s="7">
        <f t="shared" si="3"/>
        <v>448</v>
      </c>
      <c r="J40" s="7">
        <f t="shared" si="3"/>
        <v>1100</v>
      </c>
      <c r="K40" s="7">
        <f>COUNT(K12:K35)+1</f>
        <v>10</v>
      </c>
      <c r="L40" s="7">
        <f>COUNT(L12:L37)+4</f>
        <v>12</v>
      </c>
      <c r="M40" s="7"/>
      <c r="N40" s="7"/>
      <c r="O40" s="7"/>
      <c r="P40" s="7">
        <f t="shared" ref="P40:W40" si="4">SUM(P12:P37)</f>
        <v>27</v>
      </c>
      <c r="Q40" s="7">
        <f t="shared" si="4"/>
        <v>15</v>
      </c>
      <c r="R40" s="7">
        <f t="shared" si="4"/>
        <v>8</v>
      </c>
      <c r="S40" s="7">
        <f t="shared" si="4"/>
        <v>5</v>
      </c>
      <c r="T40" s="7">
        <f t="shared" si="4"/>
        <v>2</v>
      </c>
      <c r="U40" s="7">
        <f t="shared" si="4"/>
        <v>2</v>
      </c>
      <c r="V40" s="7">
        <f t="shared" si="4"/>
        <v>2</v>
      </c>
      <c r="W40" s="7">
        <f t="shared" si="4"/>
        <v>2</v>
      </c>
      <c r="X40" s="7"/>
    </row>
    <row r="41" spans="1:24" ht="13.5" customHeight="1" x14ac:dyDescent="0.2">
      <c r="A41" s="18"/>
      <c r="B41" s="20"/>
      <c r="C41" s="162" t="s">
        <v>93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24"/>
    </row>
    <row r="42" spans="1:24" x14ac:dyDescent="0.2">
      <c r="A42" s="18">
        <v>15</v>
      </c>
      <c r="B42" s="39" t="s">
        <v>218</v>
      </c>
      <c r="C42" s="40" t="s">
        <v>140</v>
      </c>
      <c r="D42" s="38">
        <v>4</v>
      </c>
      <c r="E42" s="38">
        <f>30*D42</f>
        <v>120</v>
      </c>
      <c r="F42" s="38">
        <f>G42+H42+I42</f>
        <v>40</v>
      </c>
      <c r="G42" s="38">
        <v>20</v>
      </c>
      <c r="H42" s="38"/>
      <c r="I42" s="38">
        <v>20</v>
      </c>
      <c r="J42" s="38">
        <f>E42-F42</f>
        <v>80</v>
      </c>
      <c r="K42" s="38"/>
      <c r="L42" s="38">
        <v>3</v>
      </c>
      <c r="M42" s="38"/>
      <c r="N42" s="38"/>
      <c r="O42" s="38"/>
      <c r="P42" s="38"/>
      <c r="Q42" s="38"/>
      <c r="R42" s="41">
        <v>4</v>
      </c>
      <c r="S42" s="38"/>
      <c r="T42" s="38"/>
      <c r="U42" s="38"/>
      <c r="V42" s="38"/>
      <c r="W42" s="38"/>
      <c r="X42" s="38" t="s">
        <v>146</v>
      </c>
    </row>
    <row r="43" spans="1:24" x14ac:dyDescent="0.2">
      <c r="A43" s="18">
        <v>16</v>
      </c>
      <c r="B43" s="39" t="s">
        <v>219</v>
      </c>
      <c r="C43" s="40" t="s">
        <v>141</v>
      </c>
      <c r="D43" s="38">
        <v>4</v>
      </c>
      <c r="E43" s="38">
        <f>30*D43</f>
        <v>120</v>
      </c>
      <c r="F43" s="38">
        <f>G43+H43+I43</f>
        <v>40</v>
      </c>
      <c r="G43" s="38">
        <v>20</v>
      </c>
      <c r="H43" s="38"/>
      <c r="I43" s="38">
        <v>20</v>
      </c>
      <c r="J43" s="38">
        <f>E43-F43</f>
        <v>80</v>
      </c>
      <c r="K43" s="38"/>
      <c r="L43" s="38">
        <v>4</v>
      </c>
      <c r="M43" s="38"/>
      <c r="N43" s="38"/>
      <c r="O43" s="38"/>
      <c r="P43" s="38"/>
      <c r="Q43" s="38"/>
      <c r="R43" s="41"/>
      <c r="S43" s="38">
        <v>4</v>
      </c>
      <c r="T43" s="38"/>
      <c r="U43" s="38"/>
      <c r="V43" s="38"/>
      <c r="W43" s="38"/>
      <c r="X43" s="38" t="s">
        <v>146</v>
      </c>
    </row>
    <row r="44" spans="1:24" x14ac:dyDescent="0.2">
      <c r="A44" s="18">
        <v>17</v>
      </c>
      <c r="B44" s="39" t="s">
        <v>220</v>
      </c>
      <c r="C44" s="40" t="s">
        <v>142</v>
      </c>
      <c r="D44" s="38">
        <v>4</v>
      </c>
      <c r="E44" s="38">
        <f>30*D44</f>
        <v>120</v>
      </c>
      <c r="F44" s="38">
        <f>G44+H44+I44</f>
        <v>40</v>
      </c>
      <c r="G44" s="38">
        <v>20</v>
      </c>
      <c r="H44" s="38"/>
      <c r="I44" s="38">
        <v>20</v>
      </c>
      <c r="J44" s="38">
        <f>E44-F44</f>
        <v>80</v>
      </c>
      <c r="K44" s="38"/>
      <c r="L44" s="38">
        <v>5</v>
      </c>
      <c r="M44" s="38"/>
      <c r="N44" s="38"/>
      <c r="O44" s="38"/>
      <c r="P44" s="38"/>
      <c r="Q44" s="38"/>
      <c r="R44" s="41"/>
      <c r="S44" s="38"/>
      <c r="T44" s="38">
        <v>4</v>
      </c>
      <c r="U44" s="38"/>
      <c r="V44" s="38"/>
      <c r="W44" s="38"/>
      <c r="X44" s="38" t="s">
        <v>146</v>
      </c>
    </row>
    <row r="45" spans="1:24" x14ac:dyDescent="0.2">
      <c r="A45" s="18">
        <v>18</v>
      </c>
      <c r="B45" s="39" t="s">
        <v>221</v>
      </c>
      <c r="C45" s="40" t="s">
        <v>143</v>
      </c>
      <c r="D45" s="41">
        <v>4</v>
      </c>
      <c r="E45" s="38">
        <f>30*D45</f>
        <v>120</v>
      </c>
      <c r="F45" s="38">
        <f>G45+H45+I45</f>
        <v>40</v>
      </c>
      <c r="G45" s="38">
        <v>20</v>
      </c>
      <c r="H45" s="38"/>
      <c r="I45" s="38">
        <v>20</v>
      </c>
      <c r="J45" s="38">
        <f>E45-F45</f>
        <v>80</v>
      </c>
      <c r="K45" s="38"/>
      <c r="L45" s="38">
        <v>6</v>
      </c>
      <c r="M45" s="38"/>
      <c r="N45" s="38"/>
      <c r="O45" s="38"/>
      <c r="P45" s="38"/>
      <c r="Q45" s="38"/>
      <c r="R45" s="38"/>
      <c r="S45" s="38"/>
      <c r="T45" s="38"/>
      <c r="U45" s="38">
        <v>4</v>
      </c>
      <c r="V45" s="41"/>
      <c r="W45" s="41"/>
      <c r="X45" s="38" t="s">
        <v>146</v>
      </c>
    </row>
    <row r="46" spans="1:24" ht="13.5" customHeight="1" x14ac:dyDescent="0.2">
      <c r="A46" s="18"/>
      <c r="B46" s="50"/>
      <c r="C46" s="51" t="s">
        <v>50</v>
      </c>
      <c r="D46" s="52">
        <f t="shared" ref="D46:J46" si="5">SUM(D42:D45)</f>
        <v>16</v>
      </c>
      <c r="E46" s="52">
        <f t="shared" si="5"/>
        <v>480</v>
      </c>
      <c r="F46" s="52">
        <f t="shared" si="5"/>
        <v>160</v>
      </c>
      <c r="G46" s="52">
        <f t="shared" si="5"/>
        <v>80</v>
      </c>
      <c r="H46" s="52"/>
      <c r="I46" s="52">
        <f t="shared" si="5"/>
        <v>80</v>
      </c>
      <c r="J46" s="52">
        <f t="shared" si="5"/>
        <v>320</v>
      </c>
      <c r="K46" s="52"/>
      <c r="L46" s="52">
        <f>COUNT(L42:L45)</f>
        <v>4</v>
      </c>
      <c r="M46" s="52"/>
      <c r="N46" s="52"/>
      <c r="O46" s="52"/>
      <c r="P46" s="52"/>
      <c r="Q46" s="52"/>
      <c r="R46" s="52">
        <f t="shared" ref="R46:U46" si="6">SUM(R42:R45)</f>
        <v>4</v>
      </c>
      <c r="S46" s="52">
        <f t="shared" si="6"/>
        <v>4</v>
      </c>
      <c r="T46" s="52">
        <f t="shared" si="6"/>
        <v>4</v>
      </c>
      <c r="U46" s="52">
        <f t="shared" si="6"/>
        <v>4</v>
      </c>
      <c r="V46" s="52"/>
      <c r="W46" s="52"/>
      <c r="X46" s="52"/>
    </row>
    <row r="47" spans="1:24" ht="15" customHeight="1" x14ac:dyDescent="0.2">
      <c r="A47" s="167" t="s">
        <v>94</v>
      </c>
      <c r="B47" s="168"/>
      <c r="C47" s="168"/>
      <c r="D47" s="7">
        <f t="shared" ref="D47:W47" si="7">D40+D46</f>
        <v>79</v>
      </c>
      <c r="E47" s="7">
        <f t="shared" si="7"/>
        <v>2250</v>
      </c>
      <c r="F47" s="7">
        <f t="shared" si="7"/>
        <v>830</v>
      </c>
      <c r="G47" s="7">
        <f t="shared" si="7"/>
        <v>268</v>
      </c>
      <c r="H47" s="7">
        <f t="shared" si="7"/>
        <v>34</v>
      </c>
      <c r="I47" s="7">
        <f t="shared" si="7"/>
        <v>528</v>
      </c>
      <c r="J47" s="7">
        <f t="shared" si="7"/>
        <v>1420</v>
      </c>
      <c r="K47" s="7">
        <f t="shared" si="7"/>
        <v>10</v>
      </c>
      <c r="L47" s="7">
        <f t="shared" si="7"/>
        <v>16</v>
      </c>
      <c r="M47" s="7"/>
      <c r="N47" s="7"/>
      <c r="O47" s="7"/>
      <c r="P47" s="7">
        <f t="shared" si="7"/>
        <v>27</v>
      </c>
      <c r="Q47" s="7">
        <f t="shared" si="7"/>
        <v>15</v>
      </c>
      <c r="R47" s="7">
        <f t="shared" si="7"/>
        <v>12</v>
      </c>
      <c r="S47" s="7">
        <f t="shared" si="7"/>
        <v>9</v>
      </c>
      <c r="T47" s="7">
        <f t="shared" si="7"/>
        <v>6</v>
      </c>
      <c r="U47" s="7">
        <f t="shared" si="7"/>
        <v>6</v>
      </c>
      <c r="V47" s="7">
        <f t="shared" si="7"/>
        <v>2</v>
      </c>
      <c r="W47" s="7">
        <f t="shared" si="7"/>
        <v>2</v>
      </c>
      <c r="X47" s="7"/>
    </row>
    <row r="48" spans="1:24" ht="14.25" x14ac:dyDescent="0.2">
      <c r="A48" s="18"/>
      <c r="B48" s="20"/>
      <c r="C48" s="162" t="s">
        <v>95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24"/>
    </row>
    <row r="49" spans="1:24" ht="14.25" x14ac:dyDescent="0.2">
      <c r="A49" s="18"/>
      <c r="B49" s="20"/>
      <c r="C49" s="162" t="s">
        <v>275</v>
      </c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24"/>
    </row>
    <row r="50" spans="1:24" x14ac:dyDescent="0.2">
      <c r="A50" s="136">
        <v>19</v>
      </c>
      <c r="B50" s="137" t="s">
        <v>222</v>
      </c>
      <c r="C50" s="42" t="s">
        <v>74</v>
      </c>
      <c r="D50" s="41">
        <v>8</v>
      </c>
      <c r="E50" s="38">
        <f t="shared" ref="E50:E76" si="8">D50*30</f>
        <v>240</v>
      </c>
      <c r="F50" s="38">
        <f>G50+H50+I50</f>
        <v>96</v>
      </c>
      <c r="G50" s="38">
        <v>46</v>
      </c>
      <c r="H50" s="38">
        <v>20</v>
      </c>
      <c r="I50" s="38">
        <v>30</v>
      </c>
      <c r="J50" s="38">
        <f t="shared" ref="J50:J68" si="9">E50-F50</f>
        <v>144</v>
      </c>
      <c r="K50" s="38">
        <v>3</v>
      </c>
      <c r="L50" s="38">
        <v>2</v>
      </c>
      <c r="M50" s="38"/>
      <c r="N50" s="38">
        <v>3</v>
      </c>
      <c r="O50" s="38"/>
      <c r="P50" s="41"/>
      <c r="Q50" s="41">
        <v>4</v>
      </c>
      <c r="R50" s="41">
        <v>4</v>
      </c>
      <c r="S50" s="41"/>
      <c r="T50" s="41"/>
      <c r="U50" s="41"/>
      <c r="V50" s="41"/>
      <c r="W50" s="41"/>
      <c r="X50" s="41">
        <v>45</v>
      </c>
    </row>
    <row r="51" spans="1:24" x14ac:dyDescent="0.2">
      <c r="A51" s="136"/>
      <c r="B51" s="137"/>
      <c r="C51" s="43" t="s">
        <v>167</v>
      </c>
      <c r="D51" s="44" t="s">
        <v>171</v>
      </c>
      <c r="E51" s="43" t="s">
        <v>175</v>
      </c>
      <c r="F51" s="43" t="s">
        <v>189</v>
      </c>
      <c r="G51" s="43" t="s">
        <v>190</v>
      </c>
      <c r="H51" s="43" t="s">
        <v>191</v>
      </c>
      <c r="I51" s="43" t="s">
        <v>180</v>
      </c>
      <c r="J51" s="43" t="s">
        <v>192</v>
      </c>
      <c r="K51" s="38"/>
      <c r="L51" s="43" t="s">
        <v>174</v>
      </c>
      <c r="M51" s="38"/>
      <c r="N51" s="38"/>
      <c r="O51" s="38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8" customHeight="1" x14ac:dyDescent="0.2">
      <c r="A52" s="136"/>
      <c r="B52" s="137"/>
      <c r="C52" s="43" t="s">
        <v>163</v>
      </c>
      <c r="D52" s="44" t="s">
        <v>171</v>
      </c>
      <c r="E52" s="43" t="s">
        <v>175</v>
      </c>
      <c r="F52" s="43" t="s">
        <v>189</v>
      </c>
      <c r="G52" s="43" t="s">
        <v>193</v>
      </c>
      <c r="H52" s="43" t="s">
        <v>191</v>
      </c>
      <c r="I52" s="43" t="s">
        <v>178</v>
      </c>
      <c r="J52" s="43" t="s">
        <v>192</v>
      </c>
      <c r="K52" s="43" t="s">
        <v>170</v>
      </c>
      <c r="L52" s="38"/>
      <c r="M52" s="38"/>
      <c r="N52" s="43"/>
      <c r="O52" s="38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8" customHeight="1" x14ac:dyDescent="0.2">
      <c r="A53" s="136">
        <v>20</v>
      </c>
      <c r="B53" s="137" t="s">
        <v>223</v>
      </c>
      <c r="C53" s="42" t="s">
        <v>75</v>
      </c>
      <c r="D53" s="41">
        <v>10</v>
      </c>
      <c r="E53" s="38">
        <f t="shared" si="8"/>
        <v>300</v>
      </c>
      <c r="F53" s="38">
        <f>G53+H53+I53</f>
        <v>120</v>
      </c>
      <c r="G53" s="38">
        <v>60</v>
      </c>
      <c r="H53" s="38">
        <v>20</v>
      </c>
      <c r="I53" s="38">
        <v>40</v>
      </c>
      <c r="J53" s="38">
        <f t="shared" si="9"/>
        <v>180</v>
      </c>
      <c r="K53" s="38">
        <v>5</v>
      </c>
      <c r="L53" s="38">
        <v>4</v>
      </c>
      <c r="M53" s="38"/>
      <c r="N53" s="38">
        <v>5</v>
      </c>
      <c r="O53" s="38">
        <v>4</v>
      </c>
      <c r="P53" s="41"/>
      <c r="Q53" s="41"/>
      <c r="R53" s="41"/>
      <c r="S53" s="41">
        <v>6</v>
      </c>
      <c r="T53" s="41">
        <v>4</v>
      </c>
      <c r="U53" s="41"/>
      <c r="V53" s="41"/>
      <c r="W53" s="41"/>
      <c r="X53" s="41">
        <v>45</v>
      </c>
    </row>
    <row r="54" spans="1:24" ht="18" customHeight="1" x14ac:dyDescent="0.2">
      <c r="A54" s="136"/>
      <c r="B54" s="137"/>
      <c r="C54" s="43" t="s">
        <v>197</v>
      </c>
      <c r="D54" s="44" t="s">
        <v>173</v>
      </c>
      <c r="E54" s="44" t="s">
        <v>194</v>
      </c>
      <c r="F54" s="43" t="s">
        <v>192</v>
      </c>
      <c r="G54" s="43" t="s">
        <v>196</v>
      </c>
      <c r="H54" s="43" t="s">
        <v>179</v>
      </c>
      <c r="I54" s="43" t="s">
        <v>190</v>
      </c>
      <c r="J54" s="43" t="s">
        <v>195</v>
      </c>
      <c r="K54" s="38"/>
      <c r="L54" s="43" t="s">
        <v>171</v>
      </c>
      <c r="M54" s="38"/>
      <c r="N54" s="38"/>
      <c r="O54" s="38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8" customHeight="1" x14ac:dyDescent="0.2">
      <c r="A55" s="136"/>
      <c r="B55" s="137"/>
      <c r="C55" s="43" t="s">
        <v>165</v>
      </c>
      <c r="D55" s="44" t="s">
        <v>171</v>
      </c>
      <c r="E55" s="44" t="s">
        <v>175</v>
      </c>
      <c r="F55" s="43" t="s">
        <v>189</v>
      </c>
      <c r="G55" s="43" t="s">
        <v>190</v>
      </c>
      <c r="H55" s="43" t="s">
        <v>188</v>
      </c>
      <c r="I55" s="43" t="s">
        <v>178</v>
      </c>
      <c r="J55" s="43" t="s">
        <v>192</v>
      </c>
      <c r="K55" s="43" t="s">
        <v>172</v>
      </c>
      <c r="L55" s="38"/>
      <c r="M55" s="38"/>
      <c r="N55" s="38"/>
      <c r="O55" s="38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25.5" x14ac:dyDescent="0.2">
      <c r="A56" s="18">
        <v>21</v>
      </c>
      <c r="B56" s="39" t="s">
        <v>224</v>
      </c>
      <c r="C56" s="42" t="s">
        <v>123</v>
      </c>
      <c r="D56" s="38">
        <v>3</v>
      </c>
      <c r="E56" s="38">
        <f t="shared" si="8"/>
        <v>90</v>
      </c>
      <c r="F56" s="38">
        <f>G56+H56+I56</f>
        <v>36</v>
      </c>
      <c r="G56" s="38">
        <v>14</v>
      </c>
      <c r="H56" s="38">
        <v>10</v>
      </c>
      <c r="I56" s="38">
        <v>12</v>
      </c>
      <c r="J56" s="38">
        <f t="shared" si="9"/>
        <v>54</v>
      </c>
      <c r="K56" s="38"/>
      <c r="L56" s="38">
        <v>5</v>
      </c>
      <c r="M56" s="38"/>
      <c r="N56" s="38"/>
      <c r="O56" s="38"/>
      <c r="P56" s="38"/>
      <c r="Q56" s="38"/>
      <c r="R56" s="38"/>
      <c r="S56" s="38"/>
      <c r="T56" s="38">
        <v>3</v>
      </c>
      <c r="U56" s="38"/>
      <c r="V56" s="38"/>
      <c r="W56" s="41"/>
      <c r="X56" s="38">
        <v>45</v>
      </c>
    </row>
    <row r="57" spans="1:24" ht="18" customHeight="1" x14ac:dyDescent="0.2">
      <c r="A57" s="136">
        <v>22</v>
      </c>
      <c r="B57" s="137" t="s">
        <v>225</v>
      </c>
      <c r="C57" s="42" t="s">
        <v>76</v>
      </c>
      <c r="D57" s="41">
        <v>10</v>
      </c>
      <c r="E57" s="38">
        <f t="shared" si="8"/>
        <v>300</v>
      </c>
      <c r="F57" s="38">
        <f t="shared" ref="F57:F67" si="10">G57+H57+I57</f>
        <v>120</v>
      </c>
      <c r="G57" s="38">
        <v>64</v>
      </c>
      <c r="H57" s="38">
        <v>32</v>
      </c>
      <c r="I57" s="38">
        <v>24</v>
      </c>
      <c r="J57" s="38">
        <f t="shared" si="9"/>
        <v>180</v>
      </c>
      <c r="K57" s="38">
        <v>6</v>
      </c>
      <c r="L57" s="38">
        <v>5</v>
      </c>
      <c r="M57" s="38">
        <v>6</v>
      </c>
      <c r="N57" s="38"/>
      <c r="O57" s="38"/>
      <c r="P57" s="41"/>
      <c r="Q57" s="41"/>
      <c r="R57" s="41"/>
      <c r="S57" s="41"/>
      <c r="T57" s="41">
        <v>5</v>
      </c>
      <c r="U57" s="41">
        <v>5</v>
      </c>
      <c r="V57" s="41"/>
      <c r="W57" s="41"/>
      <c r="X57" s="41">
        <v>45</v>
      </c>
    </row>
    <row r="58" spans="1:24" ht="27" customHeight="1" x14ac:dyDescent="0.2">
      <c r="A58" s="136"/>
      <c r="B58" s="137"/>
      <c r="C58" s="43" t="s">
        <v>165</v>
      </c>
      <c r="D58" s="44" t="s">
        <v>172</v>
      </c>
      <c r="E58" s="44" t="s">
        <v>198</v>
      </c>
      <c r="F58" s="44" t="s">
        <v>177</v>
      </c>
      <c r="G58" s="43" t="s">
        <v>185</v>
      </c>
      <c r="H58" s="43" t="s">
        <v>178</v>
      </c>
      <c r="I58" s="53" t="s">
        <v>179</v>
      </c>
      <c r="J58" s="43" t="s">
        <v>176</v>
      </c>
      <c r="K58" s="38"/>
      <c r="L58" s="43" t="s">
        <v>172</v>
      </c>
      <c r="M58" s="38"/>
      <c r="N58" s="38"/>
      <c r="O58" s="38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4.25" customHeight="1" x14ac:dyDescent="0.2">
      <c r="A59" s="136"/>
      <c r="B59" s="137"/>
      <c r="C59" s="43" t="s">
        <v>164</v>
      </c>
      <c r="D59" s="44" t="s">
        <v>172</v>
      </c>
      <c r="E59" s="44" t="s">
        <v>198</v>
      </c>
      <c r="F59" s="44" t="s">
        <v>177</v>
      </c>
      <c r="G59" s="43" t="s">
        <v>185</v>
      </c>
      <c r="H59" s="43" t="s">
        <v>178</v>
      </c>
      <c r="I59" s="53" t="s">
        <v>179</v>
      </c>
      <c r="J59" s="43" t="s">
        <v>176</v>
      </c>
      <c r="K59" s="43" t="s">
        <v>173</v>
      </c>
      <c r="L59" s="38"/>
      <c r="M59" s="38"/>
      <c r="N59" s="38"/>
      <c r="O59" s="38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4.25" customHeight="1" x14ac:dyDescent="0.2">
      <c r="A60" s="136">
        <v>23</v>
      </c>
      <c r="B60" s="137" t="s">
        <v>226</v>
      </c>
      <c r="C60" s="42" t="s">
        <v>77</v>
      </c>
      <c r="D60" s="41">
        <v>12</v>
      </c>
      <c r="E60" s="38">
        <f t="shared" si="8"/>
        <v>360</v>
      </c>
      <c r="F60" s="38">
        <f t="shared" si="10"/>
        <v>144</v>
      </c>
      <c r="G60" s="38">
        <v>60</v>
      </c>
      <c r="H60" s="38">
        <v>20</v>
      </c>
      <c r="I60" s="38">
        <v>64</v>
      </c>
      <c r="J60" s="38">
        <f t="shared" si="9"/>
        <v>216</v>
      </c>
      <c r="K60" s="38">
        <v>7</v>
      </c>
      <c r="L60" s="38">
        <v>6</v>
      </c>
      <c r="M60" s="38">
        <v>7</v>
      </c>
      <c r="N60" s="38"/>
      <c r="O60" s="38">
        <v>6</v>
      </c>
      <c r="P60" s="41"/>
      <c r="Q60" s="41"/>
      <c r="R60" s="41"/>
      <c r="S60" s="41"/>
      <c r="T60" s="41"/>
      <c r="U60" s="41">
        <v>7</v>
      </c>
      <c r="V60" s="41">
        <v>5</v>
      </c>
      <c r="W60" s="41"/>
      <c r="X60" s="41">
        <v>45</v>
      </c>
    </row>
    <row r="61" spans="1:24" ht="14.25" customHeight="1" x14ac:dyDescent="0.2">
      <c r="A61" s="136"/>
      <c r="B61" s="137"/>
      <c r="C61" s="43" t="s">
        <v>164</v>
      </c>
      <c r="D61" s="44" t="s">
        <v>187</v>
      </c>
      <c r="E61" s="43" t="s">
        <v>201</v>
      </c>
      <c r="F61" s="43" t="s">
        <v>258</v>
      </c>
      <c r="G61" s="43" t="s">
        <v>186</v>
      </c>
      <c r="H61" s="43" t="s">
        <v>179</v>
      </c>
      <c r="I61" s="43" t="s">
        <v>196</v>
      </c>
      <c r="J61" s="43" t="s">
        <v>259</v>
      </c>
      <c r="K61" s="38"/>
      <c r="L61" s="43" t="s">
        <v>173</v>
      </c>
      <c r="M61" s="38"/>
      <c r="N61" s="38"/>
      <c r="O61" s="38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5.75" customHeight="1" x14ac:dyDescent="0.2">
      <c r="A62" s="136"/>
      <c r="B62" s="137"/>
      <c r="C62" s="43" t="s">
        <v>199</v>
      </c>
      <c r="D62" s="44" t="s">
        <v>172</v>
      </c>
      <c r="E62" s="43" t="s">
        <v>198</v>
      </c>
      <c r="F62" s="43" t="s">
        <v>260</v>
      </c>
      <c r="G62" s="43" t="s">
        <v>200</v>
      </c>
      <c r="H62" s="43" t="s">
        <v>188</v>
      </c>
      <c r="I62" s="43" t="s">
        <v>257</v>
      </c>
      <c r="J62" s="43" t="s">
        <v>261</v>
      </c>
      <c r="K62" s="43" t="s">
        <v>187</v>
      </c>
      <c r="L62" s="38"/>
      <c r="M62" s="38"/>
      <c r="N62" s="38"/>
      <c r="O62" s="38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25.5" x14ac:dyDescent="0.2">
      <c r="A63" s="18">
        <v>24</v>
      </c>
      <c r="B63" s="39" t="s">
        <v>227</v>
      </c>
      <c r="C63" s="42" t="s">
        <v>128</v>
      </c>
      <c r="D63" s="41">
        <v>7</v>
      </c>
      <c r="E63" s="38">
        <f t="shared" si="8"/>
        <v>210</v>
      </c>
      <c r="F63" s="38">
        <f t="shared" si="10"/>
        <v>84</v>
      </c>
      <c r="G63" s="38">
        <v>46</v>
      </c>
      <c r="H63" s="38">
        <v>14</v>
      </c>
      <c r="I63" s="38">
        <v>24</v>
      </c>
      <c r="J63" s="38">
        <f t="shared" si="9"/>
        <v>126</v>
      </c>
      <c r="K63" s="38">
        <v>8</v>
      </c>
      <c r="L63" s="38"/>
      <c r="M63" s="38">
        <v>8</v>
      </c>
      <c r="N63" s="38"/>
      <c r="O63" s="38"/>
      <c r="P63" s="41"/>
      <c r="Q63" s="41"/>
      <c r="R63" s="41"/>
      <c r="S63" s="41"/>
      <c r="T63" s="41"/>
      <c r="U63" s="41"/>
      <c r="V63" s="41"/>
      <c r="W63" s="41">
        <v>7</v>
      </c>
      <c r="X63" s="41">
        <v>45</v>
      </c>
    </row>
    <row r="64" spans="1:24" ht="25.5" x14ac:dyDescent="0.2">
      <c r="A64" s="18">
        <v>25</v>
      </c>
      <c r="B64" s="39" t="s">
        <v>228</v>
      </c>
      <c r="C64" s="42" t="s">
        <v>130</v>
      </c>
      <c r="D64" s="41">
        <v>7</v>
      </c>
      <c r="E64" s="38">
        <f t="shared" si="8"/>
        <v>210</v>
      </c>
      <c r="F64" s="38">
        <f t="shared" si="10"/>
        <v>84</v>
      </c>
      <c r="G64" s="38">
        <v>54</v>
      </c>
      <c r="H64" s="38">
        <v>30</v>
      </c>
      <c r="I64" s="38"/>
      <c r="J64" s="38">
        <f t="shared" si="9"/>
        <v>126</v>
      </c>
      <c r="K64" s="38">
        <v>4</v>
      </c>
      <c r="L64" s="38"/>
      <c r="M64" s="38"/>
      <c r="N64" s="38">
        <v>4</v>
      </c>
      <c r="O64" s="38"/>
      <c r="P64" s="38"/>
      <c r="Q64" s="41"/>
      <c r="R64" s="41"/>
      <c r="S64" s="41">
        <v>7</v>
      </c>
      <c r="T64" s="41"/>
      <c r="U64" s="41"/>
      <c r="V64" s="41"/>
      <c r="W64" s="41"/>
      <c r="X64" s="41">
        <v>45</v>
      </c>
    </row>
    <row r="65" spans="1:24" ht="27" customHeight="1" x14ac:dyDescent="0.2">
      <c r="A65" s="18">
        <v>26</v>
      </c>
      <c r="B65" s="39" t="s">
        <v>229</v>
      </c>
      <c r="C65" s="42" t="s">
        <v>125</v>
      </c>
      <c r="D65" s="41">
        <v>5</v>
      </c>
      <c r="E65" s="38">
        <f t="shared" si="8"/>
        <v>150</v>
      </c>
      <c r="F65" s="38">
        <f t="shared" si="10"/>
        <v>60</v>
      </c>
      <c r="G65" s="38">
        <v>36</v>
      </c>
      <c r="H65" s="38">
        <v>24</v>
      </c>
      <c r="I65" s="38"/>
      <c r="J65" s="38">
        <f t="shared" si="9"/>
        <v>90</v>
      </c>
      <c r="K65" s="38"/>
      <c r="L65" s="38">
        <v>4</v>
      </c>
      <c r="M65" s="38"/>
      <c r="N65" s="38"/>
      <c r="O65" s="38"/>
      <c r="P65" s="41"/>
      <c r="Q65" s="41"/>
      <c r="R65" s="41"/>
      <c r="S65" s="41">
        <v>5</v>
      </c>
      <c r="T65" s="41"/>
      <c r="U65" s="41"/>
      <c r="V65" s="41"/>
      <c r="W65" s="41"/>
      <c r="X65" s="41">
        <v>45</v>
      </c>
    </row>
    <row r="66" spans="1:24" ht="28.5" customHeight="1" x14ac:dyDescent="0.2">
      <c r="A66" s="18">
        <v>27</v>
      </c>
      <c r="B66" s="39" t="s">
        <v>230</v>
      </c>
      <c r="C66" s="42" t="s">
        <v>89</v>
      </c>
      <c r="D66" s="41">
        <v>6</v>
      </c>
      <c r="E66" s="38">
        <f>D66*30</f>
        <v>180</v>
      </c>
      <c r="F66" s="38">
        <f>G66+H66+I66</f>
        <v>72</v>
      </c>
      <c r="G66" s="38">
        <v>46</v>
      </c>
      <c r="H66" s="38">
        <v>26</v>
      </c>
      <c r="I66" s="38"/>
      <c r="J66" s="38">
        <f>E66-F66</f>
        <v>108</v>
      </c>
      <c r="K66" s="38">
        <v>2</v>
      </c>
      <c r="L66" s="38"/>
      <c r="M66" s="38"/>
      <c r="N66" s="38"/>
      <c r="O66" s="38"/>
      <c r="P66" s="41"/>
      <c r="Q66" s="41">
        <v>6</v>
      </c>
      <c r="R66" s="41"/>
      <c r="S66" s="41"/>
      <c r="T66" s="41"/>
      <c r="U66" s="41"/>
      <c r="V66" s="41"/>
      <c r="W66" s="41"/>
      <c r="X66" s="41">
        <v>45</v>
      </c>
    </row>
    <row r="67" spans="1:24" ht="18.75" customHeight="1" x14ac:dyDescent="0.2">
      <c r="A67" s="18">
        <v>28</v>
      </c>
      <c r="B67" s="39" t="s">
        <v>231</v>
      </c>
      <c r="C67" s="42" t="s">
        <v>78</v>
      </c>
      <c r="D67" s="41">
        <v>3</v>
      </c>
      <c r="E67" s="54">
        <f t="shared" si="8"/>
        <v>90</v>
      </c>
      <c r="F67" s="38">
        <f t="shared" si="10"/>
        <v>36</v>
      </c>
      <c r="G67" s="54">
        <v>18</v>
      </c>
      <c r="H67" s="54">
        <v>10</v>
      </c>
      <c r="I67" s="54">
        <v>8</v>
      </c>
      <c r="J67" s="38">
        <f t="shared" si="9"/>
        <v>54</v>
      </c>
      <c r="K67" s="54">
        <v>5</v>
      </c>
      <c r="L67" s="54"/>
      <c r="M67" s="54"/>
      <c r="N67" s="54"/>
      <c r="O67" s="54">
        <v>5</v>
      </c>
      <c r="P67" s="55"/>
      <c r="Q67" s="55"/>
      <c r="R67" s="55"/>
      <c r="S67" s="41"/>
      <c r="T67" s="41">
        <v>3</v>
      </c>
      <c r="U67" s="41"/>
      <c r="V67" s="41"/>
      <c r="W67" s="41"/>
      <c r="X67" s="41">
        <v>45</v>
      </c>
    </row>
    <row r="68" spans="1:24" ht="17.25" customHeight="1" x14ac:dyDescent="0.2">
      <c r="A68" s="18">
        <v>29</v>
      </c>
      <c r="B68" s="39" t="s">
        <v>232</v>
      </c>
      <c r="C68" s="42" t="s">
        <v>127</v>
      </c>
      <c r="D68" s="41">
        <v>5</v>
      </c>
      <c r="E68" s="38">
        <f t="shared" si="8"/>
        <v>150</v>
      </c>
      <c r="F68" s="38">
        <f>G68+H68+I68</f>
        <v>60</v>
      </c>
      <c r="G68" s="38">
        <v>28</v>
      </c>
      <c r="H68" s="38">
        <v>18</v>
      </c>
      <c r="I68" s="38">
        <v>14</v>
      </c>
      <c r="J68" s="38">
        <f t="shared" si="9"/>
        <v>90</v>
      </c>
      <c r="K68" s="38">
        <v>3</v>
      </c>
      <c r="L68" s="38"/>
      <c r="M68" s="38"/>
      <c r="N68" s="38"/>
      <c r="O68" s="38">
        <v>3</v>
      </c>
      <c r="P68" s="41"/>
      <c r="Q68" s="41"/>
      <c r="R68" s="41">
        <v>5</v>
      </c>
      <c r="S68" s="41"/>
      <c r="T68" s="41"/>
      <c r="U68" s="41"/>
      <c r="V68" s="41"/>
      <c r="W68" s="41"/>
      <c r="X68" s="41">
        <v>45</v>
      </c>
    </row>
    <row r="69" spans="1:24" ht="15" customHeight="1" x14ac:dyDescent="0.2">
      <c r="A69" s="18">
        <v>30</v>
      </c>
      <c r="B69" s="39" t="s">
        <v>233</v>
      </c>
      <c r="C69" s="42" t="s">
        <v>104</v>
      </c>
      <c r="D69" s="41">
        <v>5</v>
      </c>
      <c r="E69" s="38">
        <f>D69*30</f>
        <v>150</v>
      </c>
      <c r="F69" s="38">
        <f>G69+H69+I69</f>
        <v>60</v>
      </c>
      <c r="G69" s="38">
        <v>30</v>
      </c>
      <c r="H69" s="38">
        <v>30</v>
      </c>
      <c r="I69" s="38"/>
      <c r="J69" s="38">
        <f>E69-F69</f>
        <v>90</v>
      </c>
      <c r="K69" s="38"/>
      <c r="L69" s="38">
        <v>2</v>
      </c>
      <c r="M69" s="38"/>
      <c r="N69" s="38"/>
      <c r="O69" s="38">
        <v>2</v>
      </c>
      <c r="P69" s="41"/>
      <c r="Q69" s="41">
        <v>5</v>
      </c>
      <c r="R69" s="41"/>
      <c r="S69" s="41"/>
      <c r="T69" s="41"/>
      <c r="U69" s="41"/>
      <c r="V69" s="41"/>
      <c r="W69" s="41"/>
      <c r="X69" s="41">
        <v>45</v>
      </c>
    </row>
    <row r="70" spans="1:24" ht="25.5" x14ac:dyDescent="0.2">
      <c r="A70" s="18">
        <v>31</v>
      </c>
      <c r="B70" s="39" t="s">
        <v>234</v>
      </c>
      <c r="C70" s="42" t="s">
        <v>132</v>
      </c>
      <c r="D70" s="41">
        <v>5</v>
      </c>
      <c r="E70" s="38">
        <f>D70*30</f>
        <v>150</v>
      </c>
      <c r="F70" s="38">
        <f>G70+H70+I70</f>
        <v>60</v>
      </c>
      <c r="G70" s="38">
        <v>40</v>
      </c>
      <c r="H70" s="38"/>
      <c r="I70" s="38">
        <v>20</v>
      </c>
      <c r="J70" s="38">
        <f>E70-F70</f>
        <v>90</v>
      </c>
      <c r="K70" s="38"/>
      <c r="L70" s="38">
        <v>8</v>
      </c>
      <c r="M70" s="38"/>
      <c r="N70" s="38"/>
      <c r="O70" s="38"/>
      <c r="P70" s="38"/>
      <c r="Q70" s="38"/>
      <c r="R70" s="38"/>
      <c r="S70" s="38"/>
      <c r="T70" s="38"/>
      <c r="U70" s="38"/>
      <c r="V70" s="41"/>
      <c r="W70" s="41">
        <v>5</v>
      </c>
      <c r="X70" s="41">
        <v>45</v>
      </c>
    </row>
    <row r="71" spans="1:24" ht="25.5" x14ac:dyDescent="0.2">
      <c r="A71" s="18">
        <v>32</v>
      </c>
      <c r="B71" s="39" t="s">
        <v>235</v>
      </c>
      <c r="C71" s="42" t="s">
        <v>124</v>
      </c>
      <c r="D71" s="41">
        <v>4</v>
      </c>
      <c r="E71" s="38">
        <f>D71*30</f>
        <v>120</v>
      </c>
      <c r="F71" s="38">
        <f>G71+H71+I71</f>
        <v>48</v>
      </c>
      <c r="G71" s="38">
        <v>26</v>
      </c>
      <c r="H71" s="38">
        <v>22</v>
      </c>
      <c r="I71" s="38"/>
      <c r="J71" s="38">
        <f>E71-F71</f>
        <v>72</v>
      </c>
      <c r="K71" s="38">
        <v>7</v>
      </c>
      <c r="L71" s="38"/>
      <c r="M71" s="38"/>
      <c r="N71" s="38"/>
      <c r="O71" s="38">
        <v>7</v>
      </c>
      <c r="P71" s="38"/>
      <c r="Q71" s="38"/>
      <c r="R71" s="38"/>
      <c r="S71" s="38"/>
      <c r="T71" s="38"/>
      <c r="U71" s="38"/>
      <c r="V71" s="38">
        <v>4</v>
      </c>
      <c r="W71" s="41"/>
      <c r="X71" s="41">
        <v>45</v>
      </c>
    </row>
    <row r="72" spans="1:24" ht="26.25" customHeight="1" x14ac:dyDescent="0.2">
      <c r="A72" s="18">
        <v>33</v>
      </c>
      <c r="B72" s="39" t="s">
        <v>236</v>
      </c>
      <c r="C72" s="42" t="s">
        <v>126</v>
      </c>
      <c r="D72" s="41">
        <v>3</v>
      </c>
      <c r="E72" s="38">
        <f>D72*30</f>
        <v>90</v>
      </c>
      <c r="F72" s="38">
        <f>G72+H72+I72</f>
        <v>36</v>
      </c>
      <c r="G72" s="38">
        <v>20</v>
      </c>
      <c r="H72" s="38"/>
      <c r="I72" s="38">
        <v>16</v>
      </c>
      <c r="J72" s="38">
        <f>E72-F72</f>
        <v>54</v>
      </c>
      <c r="K72" s="38">
        <v>4</v>
      </c>
      <c r="L72" s="38"/>
      <c r="M72" s="38"/>
      <c r="N72" s="38"/>
      <c r="O72" s="38"/>
      <c r="P72" s="38"/>
      <c r="Q72" s="38"/>
      <c r="R72" s="38"/>
      <c r="S72" s="38">
        <v>3</v>
      </c>
      <c r="T72" s="41"/>
      <c r="U72" s="38"/>
      <c r="V72" s="38"/>
      <c r="W72" s="38"/>
      <c r="X72" s="41">
        <v>37</v>
      </c>
    </row>
    <row r="73" spans="1:24" ht="26.25" customHeight="1" x14ac:dyDescent="0.2">
      <c r="A73" s="18">
        <v>34</v>
      </c>
      <c r="B73" s="39" t="s">
        <v>237</v>
      </c>
      <c r="C73" s="42" t="s">
        <v>98</v>
      </c>
      <c r="D73" s="41">
        <v>3</v>
      </c>
      <c r="E73" s="38">
        <f t="shared" si="8"/>
        <v>90</v>
      </c>
      <c r="F73" s="38"/>
      <c r="G73" s="38"/>
      <c r="H73" s="38"/>
      <c r="I73" s="38"/>
      <c r="J73" s="38">
        <f t="shared" ref="J73:J77" si="11">E73-F73</f>
        <v>90</v>
      </c>
      <c r="K73" s="38"/>
      <c r="L73" s="38">
        <v>2</v>
      </c>
      <c r="M73" s="38"/>
      <c r="N73" s="38"/>
      <c r="O73" s="38"/>
      <c r="P73" s="41"/>
      <c r="Q73" s="41">
        <v>3</v>
      </c>
      <c r="R73" s="41"/>
      <c r="S73" s="41"/>
      <c r="T73" s="41"/>
      <c r="U73" s="41"/>
      <c r="V73" s="41"/>
      <c r="W73" s="41"/>
      <c r="X73" s="41">
        <v>45</v>
      </c>
    </row>
    <row r="74" spans="1:24" ht="15" customHeight="1" x14ac:dyDescent="0.2">
      <c r="A74" s="18">
        <v>35</v>
      </c>
      <c r="B74" s="39" t="s">
        <v>238</v>
      </c>
      <c r="C74" s="42" t="s">
        <v>99</v>
      </c>
      <c r="D74" s="41">
        <v>3</v>
      </c>
      <c r="E74" s="38">
        <f t="shared" si="8"/>
        <v>90</v>
      </c>
      <c r="F74" s="38"/>
      <c r="G74" s="38"/>
      <c r="H74" s="38"/>
      <c r="I74" s="38"/>
      <c r="J74" s="38">
        <f t="shared" si="11"/>
        <v>90</v>
      </c>
      <c r="K74" s="38"/>
      <c r="L74" s="38">
        <v>4</v>
      </c>
      <c r="M74" s="38"/>
      <c r="N74" s="38"/>
      <c r="O74" s="38"/>
      <c r="P74" s="41"/>
      <c r="Q74" s="41"/>
      <c r="R74" s="41"/>
      <c r="S74" s="41">
        <v>3</v>
      </c>
      <c r="T74" s="41"/>
      <c r="U74" s="41"/>
      <c r="V74" s="41"/>
      <c r="W74" s="41"/>
      <c r="X74" s="41">
        <v>45</v>
      </c>
    </row>
    <row r="75" spans="1:24" ht="15.75" customHeight="1" x14ac:dyDescent="0.2">
      <c r="A75" s="18">
        <v>36</v>
      </c>
      <c r="B75" s="39" t="s">
        <v>239</v>
      </c>
      <c r="C75" s="42" t="s">
        <v>100</v>
      </c>
      <c r="D75" s="41">
        <v>3</v>
      </c>
      <c r="E75" s="38">
        <f t="shared" si="8"/>
        <v>90</v>
      </c>
      <c r="F75" s="38"/>
      <c r="G75" s="38"/>
      <c r="H75" s="38"/>
      <c r="I75" s="38"/>
      <c r="J75" s="38">
        <f t="shared" si="11"/>
        <v>90</v>
      </c>
      <c r="K75" s="38"/>
      <c r="L75" s="38">
        <v>6</v>
      </c>
      <c r="M75" s="38"/>
      <c r="N75" s="38"/>
      <c r="O75" s="38"/>
      <c r="P75" s="41"/>
      <c r="Q75" s="41"/>
      <c r="R75" s="41"/>
      <c r="S75" s="41"/>
      <c r="T75" s="41"/>
      <c r="U75" s="41">
        <v>3</v>
      </c>
      <c r="V75" s="41"/>
      <c r="W75" s="41"/>
      <c r="X75" s="41">
        <v>45</v>
      </c>
    </row>
    <row r="76" spans="1:24" ht="16.5" customHeight="1" x14ac:dyDescent="0.2">
      <c r="A76" s="18">
        <v>37</v>
      </c>
      <c r="B76" s="39" t="s">
        <v>240</v>
      </c>
      <c r="C76" s="42" t="s">
        <v>81</v>
      </c>
      <c r="D76" s="41">
        <v>3</v>
      </c>
      <c r="E76" s="38">
        <f t="shared" si="8"/>
        <v>90</v>
      </c>
      <c r="F76" s="38"/>
      <c r="G76" s="38"/>
      <c r="H76" s="38"/>
      <c r="I76" s="38"/>
      <c r="J76" s="38">
        <f t="shared" si="11"/>
        <v>90</v>
      </c>
      <c r="K76" s="38"/>
      <c r="L76" s="38">
        <v>8</v>
      </c>
      <c r="M76" s="38"/>
      <c r="N76" s="38"/>
      <c r="O76" s="38"/>
      <c r="P76" s="41"/>
      <c r="Q76" s="41"/>
      <c r="R76" s="41"/>
      <c r="S76" s="41"/>
      <c r="T76" s="41"/>
      <c r="U76" s="41"/>
      <c r="V76" s="41"/>
      <c r="W76" s="41">
        <v>3</v>
      </c>
      <c r="X76" s="41">
        <v>45</v>
      </c>
    </row>
    <row r="77" spans="1:24" ht="15" customHeight="1" x14ac:dyDescent="0.2">
      <c r="A77" s="18">
        <v>38</v>
      </c>
      <c r="B77" s="39" t="s">
        <v>241</v>
      </c>
      <c r="C77" s="42" t="s">
        <v>111</v>
      </c>
      <c r="D77" s="41">
        <v>12</v>
      </c>
      <c r="E77" s="38">
        <f>30*D77</f>
        <v>360</v>
      </c>
      <c r="F77" s="38"/>
      <c r="G77" s="38"/>
      <c r="H77" s="38"/>
      <c r="I77" s="38"/>
      <c r="J77" s="38">
        <f t="shared" si="11"/>
        <v>360</v>
      </c>
      <c r="K77" s="38"/>
      <c r="L77" s="38"/>
      <c r="M77" s="38"/>
      <c r="N77" s="38"/>
      <c r="O77" s="38"/>
      <c r="P77" s="41"/>
      <c r="Q77" s="41"/>
      <c r="R77" s="41"/>
      <c r="S77" s="41"/>
      <c r="T77" s="41"/>
      <c r="U77" s="41"/>
      <c r="V77" s="41"/>
      <c r="W77" s="41">
        <v>12</v>
      </c>
      <c r="X77" s="41"/>
    </row>
    <row r="78" spans="1:24" ht="15.75" customHeight="1" x14ac:dyDescent="0.2">
      <c r="A78" s="18"/>
      <c r="B78" s="20"/>
      <c r="C78" s="21" t="s">
        <v>50</v>
      </c>
      <c r="D78" s="7">
        <f t="shared" ref="D78:J78" si="12">SUM(D50:D77)</f>
        <v>117</v>
      </c>
      <c r="E78" s="7">
        <f t="shared" si="12"/>
        <v>3510</v>
      </c>
      <c r="F78" s="7">
        <f t="shared" si="12"/>
        <v>1116</v>
      </c>
      <c r="G78" s="7">
        <f t="shared" si="12"/>
        <v>588</v>
      </c>
      <c r="H78" s="7">
        <f t="shared" si="12"/>
        <v>276</v>
      </c>
      <c r="I78" s="7">
        <f t="shared" si="12"/>
        <v>252</v>
      </c>
      <c r="J78" s="7">
        <f t="shared" si="12"/>
        <v>2394</v>
      </c>
      <c r="K78" s="7">
        <f>COUNT(K50:K77)</f>
        <v>11</v>
      </c>
      <c r="L78" s="7">
        <f>COUNT(L50:L77)</f>
        <v>12</v>
      </c>
      <c r="M78" s="7">
        <f>COUNT(M50:M77)</f>
        <v>3</v>
      </c>
      <c r="N78" s="7">
        <f>COUNT(N50:N77)</f>
        <v>3</v>
      </c>
      <c r="O78" s="7">
        <f>COUNT(O50:O77)</f>
        <v>6</v>
      </c>
      <c r="P78" s="7"/>
      <c r="Q78" s="7">
        <f t="shared" ref="Q78:V78" si="13">SUM(Q50:Q76)</f>
        <v>18</v>
      </c>
      <c r="R78" s="7">
        <f t="shared" si="13"/>
        <v>9</v>
      </c>
      <c r="S78" s="7">
        <f t="shared" si="13"/>
        <v>24</v>
      </c>
      <c r="T78" s="7">
        <f t="shared" si="13"/>
        <v>15</v>
      </c>
      <c r="U78" s="7">
        <f t="shared" si="13"/>
        <v>15</v>
      </c>
      <c r="V78" s="7">
        <f t="shared" si="13"/>
        <v>9</v>
      </c>
      <c r="W78" s="7">
        <f>SUM(W50:W77)</f>
        <v>27</v>
      </c>
      <c r="X78" s="7"/>
    </row>
    <row r="79" spans="1:24" ht="15.75" customHeight="1" x14ac:dyDescent="0.2">
      <c r="A79" s="18"/>
      <c r="B79" s="23"/>
      <c r="C79" s="163" t="s">
        <v>96</v>
      </c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25"/>
    </row>
    <row r="80" spans="1:24" x14ac:dyDescent="0.2">
      <c r="A80" s="18">
        <v>39</v>
      </c>
      <c r="B80" s="39" t="s">
        <v>242</v>
      </c>
      <c r="C80" s="40" t="s">
        <v>144</v>
      </c>
      <c r="D80" s="38">
        <v>4</v>
      </c>
      <c r="E80" s="38">
        <f>30*D80</f>
        <v>120</v>
      </c>
      <c r="F80" s="38">
        <f>SUM(G80:I80)</f>
        <v>40</v>
      </c>
      <c r="G80" s="38">
        <v>20</v>
      </c>
      <c r="H80" s="38"/>
      <c r="I80" s="38">
        <v>20</v>
      </c>
      <c r="J80" s="38">
        <f>E80-F80</f>
        <v>80</v>
      </c>
      <c r="K80" s="38"/>
      <c r="L80" s="38">
        <v>7</v>
      </c>
      <c r="M80" s="38"/>
      <c r="N80" s="38"/>
      <c r="O80" s="38"/>
      <c r="P80" s="38"/>
      <c r="Q80" s="38"/>
      <c r="R80" s="38"/>
      <c r="S80" s="38"/>
      <c r="T80" s="38"/>
      <c r="U80" s="41"/>
      <c r="V80" s="38">
        <v>4</v>
      </c>
      <c r="W80" s="56"/>
      <c r="X80" s="41" t="s">
        <v>146</v>
      </c>
    </row>
    <row r="81" spans="1:24" x14ac:dyDescent="0.2">
      <c r="A81" s="18">
        <v>40</v>
      </c>
      <c r="B81" s="39" t="s">
        <v>243</v>
      </c>
      <c r="C81" s="40" t="s">
        <v>145</v>
      </c>
      <c r="D81" s="38">
        <v>4</v>
      </c>
      <c r="E81" s="38">
        <f>30*D81</f>
        <v>120</v>
      </c>
      <c r="F81" s="38">
        <f>SUM(G81:I81)</f>
        <v>40</v>
      </c>
      <c r="G81" s="38">
        <v>20</v>
      </c>
      <c r="H81" s="38"/>
      <c r="I81" s="38">
        <v>20</v>
      </c>
      <c r="J81" s="38">
        <f>E81-F81</f>
        <v>80</v>
      </c>
      <c r="K81" s="38"/>
      <c r="L81" s="38">
        <v>8</v>
      </c>
      <c r="M81" s="38"/>
      <c r="N81" s="38"/>
      <c r="O81" s="38"/>
      <c r="P81" s="38"/>
      <c r="Q81" s="38"/>
      <c r="R81" s="38"/>
      <c r="S81" s="38"/>
      <c r="T81" s="38"/>
      <c r="U81" s="41"/>
      <c r="V81" s="38"/>
      <c r="W81" s="56">
        <v>4</v>
      </c>
      <c r="X81" s="41" t="s">
        <v>146</v>
      </c>
    </row>
    <row r="82" spans="1:24" s="18" customFormat="1" ht="15" customHeight="1" x14ac:dyDescent="0.2">
      <c r="B82" s="23"/>
      <c r="C82" s="17" t="s">
        <v>270</v>
      </c>
      <c r="D82" s="4"/>
      <c r="U82" s="4"/>
      <c r="W82" s="22"/>
      <c r="X82" s="4"/>
    </row>
    <row r="83" spans="1:24" s="18" customFormat="1" ht="15" customHeight="1" x14ac:dyDescent="0.2">
      <c r="A83" s="18">
        <v>41</v>
      </c>
      <c r="B83" s="39" t="s">
        <v>244</v>
      </c>
      <c r="C83" s="42" t="s">
        <v>153</v>
      </c>
      <c r="D83" s="41">
        <v>6</v>
      </c>
      <c r="E83" s="38">
        <f t="shared" ref="E83:E88" si="14">30*D83</f>
        <v>180</v>
      </c>
      <c r="F83" s="38">
        <f t="shared" ref="F83:F88" si="15">SUM(G83:I83)</f>
        <v>60</v>
      </c>
      <c r="G83" s="38">
        <v>30</v>
      </c>
      <c r="H83" s="38">
        <v>30</v>
      </c>
      <c r="I83" s="38"/>
      <c r="J83" s="38">
        <f t="shared" ref="J83:J88" si="16">E83-F83</f>
        <v>120</v>
      </c>
      <c r="K83" s="38">
        <v>6</v>
      </c>
      <c r="L83" s="38"/>
      <c r="M83" s="38"/>
      <c r="N83" s="38"/>
      <c r="O83" s="38"/>
      <c r="P83" s="38"/>
      <c r="Q83" s="38"/>
      <c r="R83" s="38"/>
      <c r="S83" s="38"/>
      <c r="T83" s="38"/>
      <c r="U83" s="41">
        <v>6</v>
      </c>
      <c r="V83" s="38"/>
      <c r="W83" s="56"/>
      <c r="X83" s="41">
        <v>45</v>
      </c>
    </row>
    <row r="84" spans="1:24" s="18" customFormat="1" ht="13.5" customHeight="1" x14ac:dyDescent="0.2">
      <c r="A84" s="18">
        <v>42</v>
      </c>
      <c r="B84" s="39" t="s">
        <v>245</v>
      </c>
      <c r="C84" s="40" t="s">
        <v>147</v>
      </c>
      <c r="D84" s="41">
        <v>6</v>
      </c>
      <c r="E84" s="38">
        <f t="shared" si="14"/>
        <v>180</v>
      </c>
      <c r="F84" s="38">
        <f t="shared" si="15"/>
        <v>60</v>
      </c>
      <c r="G84" s="38">
        <v>40</v>
      </c>
      <c r="H84" s="38"/>
      <c r="I84" s="38">
        <v>20</v>
      </c>
      <c r="J84" s="38">
        <f t="shared" si="16"/>
        <v>120</v>
      </c>
      <c r="K84" s="38"/>
      <c r="L84" s="38">
        <v>7</v>
      </c>
      <c r="M84" s="38"/>
      <c r="N84" s="38"/>
      <c r="O84" s="38"/>
      <c r="P84" s="38"/>
      <c r="Q84" s="38"/>
      <c r="R84" s="38"/>
      <c r="S84" s="38"/>
      <c r="T84" s="38"/>
      <c r="U84" s="38"/>
      <c r="V84" s="41">
        <v>6</v>
      </c>
      <c r="W84" s="38"/>
      <c r="X84" s="41">
        <v>45</v>
      </c>
    </row>
    <row r="85" spans="1:24" s="18" customFormat="1" ht="13.5" customHeight="1" x14ac:dyDescent="0.2">
      <c r="A85" s="18">
        <v>43</v>
      </c>
      <c r="B85" s="39" t="s">
        <v>246</v>
      </c>
      <c r="C85" s="40" t="s">
        <v>149</v>
      </c>
      <c r="D85" s="38">
        <v>6</v>
      </c>
      <c r="E85" s="38">
        <f t="shared" si="14"/>
        <v>180</v>
      </c>
      <c r="F85" s="38">
        <f t="shared" si="15"/>
        <v>60</v>
      </c>
      <c r="G85" s="38">
        <v>40</v>
      </c>
      <c r="H85" s="57"/>
      <c r="I85" s="38">
        <v>20</v>
      </c>
      <c r="J85" s="38">
        <f t="shared" si="16"/>
        <v>120</v>
      </c>
      <c r="K85" s="38">
        <v>5</v>
      </c>
      <c r="L85" s="57"/>
      <c r="M85" s="38"/>
      <c r="N85" s="38"/>
      <c r="O85" s="38"/>
      <c r="P85" s="38"/>
      <c r="Q85" s="38"/>
      <c r="R85" s="38"/>
      <c r="S85" s="38"/>
      <c r="T85" s="38">
        <v>6</v>
      </c>
      <c r="U85" s="38"/>
      <c r="V85" s="41"/>
      <c r="W85" s="38"/>
      <c r="X85" s="41">
        <v>45</v>
      </c>
    </row>
    <row r="86" spans="1:24" s="18" customFormat="1" ht="12.75" customHeight="1" x14ac:dyDescent="0.2">
      <c r="A86" s="18">
        <v>44</v>
      </c>
      <c r="B86" s="39" t="s">
        <v>247</v>
      </c>
      <c r="C86" s="42" t="s">
        <v>150</v>
      </c>
      <c r="D86" s="41">
        <v>6</v>
      </c>
      <c r="E86" s="38">
        <f t="shared" si="14"/>
        <v>180</v>
      </c>
      <c r="F86" s="38">
        <f t="shared" si="15"/>
        <v>60</v>
      </c>
      <c r="G86" s="38">
        <v>30</v>
      </c>
      <c r="H86" s="38">
        <v>30</v>
      </c>
      <c r="I86" s="38"/>
      <c r="J86" s="38">
        <f t="shared" si="16"/>
        <v>120</v>
      </c>
      <c r="K86" s="38"/>
      <c r="L86" s="38">
        <v>3</v>
      </c>
      <c r="M86" s="57"/>
      <c r="N86" s="57"/>
      <c r="O86" s="57"/>
      <c r="P86" s="57"/>
      <c r="Q86" s="57"/>
      <c r="R86" s="38">
        <v>6</v>
      </c>
      <c r="S86" s="57"/>
      <c r="T86" s="57"/>
      <c r="U86" s="57"/>
      <c r="V86" s="56"/>
      <c r="W86" s="57"/>
      <c r="X86" s="41">
        <v>45</v>
      </c>
    </row>
    <row r="87" spans="1:24" s="18" customFormat="1" ht="15" customHeight="1" x14ac:dyDescent="0.2">
      <c r="A87" s="18">
        <v>45</v>
      </c>
      <c r="B87" s="39" t="s">
        <v>248</v>
      </c>
      <c r="C87" s="42" t="s">
        <v>152</v>
      </c>
      <c r="D87" s="41">
        <v>6</v>
      </c>
      <c r="E87" s="38">
        <f t="shared" si="14"/>
        <v>180</v>
      </c>
      <c r="F87" s="38">
        <f t="shared" si="15"/>
        <v>60</v>
      </c>
      <c r="G87" s="38">
        <v>30</v>
      </c>
      <c r="H87" s="38">
        <v>30</v>
      </c>
      <c r="I87" s="38"/>
      <c r="J87" s="38">
        <f t="shared" si="16"/>
        <v>120</v>
      </c>
      <c r="K87" s="38">
        <v>7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41">
        <v>6</v>
      </c>
      <c r="W87" s="38"/>
      <c r="X87" s="41">
        <v>45</v>
      </c>
    </row>
    <row r="88" spans="1:24" s="18" customFormat="1" ht="29.25" customHeight="1" x14ac:dyDescent="0.2">
      <c r="A88" s="18">
        <v>46</v>
      </c>
      <c r="B88" s="39" t="s">
        <v>249</v>
      </c>
      <c r="C88" s="42" t="s">
        <v>154</v>
      </c>
      <c r="D88" s="38">
        <v>6</v>
      </c>
      <c r="E88" s="38">
        <f t="shared" si="14"/>
        <v>180</v>
      </c>
      <c r="F88" s="38">
        <f t="shared" si="15"/>
        <v>60</v>
      </c>
      <c r="G88" s="38">
        <v>40</v>
      </c>
      <c r="H88" s="38"/>
      <c r="I88" s="38">
        <v>20</v>
      </c>
      <c r="J88" s="38">
        <f t="shared" si="16"/>
        <v>120</v>
      </c>
      <c r="K88" s="38"/>
      <c r="L88" s="38">
        <v>6</v>
      </c>
      <c r="M88" s="38"/>
      <c r="N88" s="38"/>
      <c r="O88" s="38"/>
      <c r="P88" s="38"/>
      <c r="Q88" s="38"/>
      <c r="R88" s="38"/>
      <c r="S88" s="38"/>
      <c r="T88" s="38"/>
      <c r="U88" s="38">
        <v>6</v>
      </c>
      <c r="V88" s="41"/>
      <c r="W88" s="38"/>
      <c r="X88" s="38">
        <v>45</v>
      </c>
    </row>
    <row r="89" spans="1:24" s="18" customFormat="1" ht="15.75" customHeight="1" x14ac:dyDescent="0.2">
      <c r="B89" s="23"/>
      <c r="C89" s="17" t="s">
        <v>271</v>
      </c>
      <c r="D89" s="4"/>
      <c r="S89" s="4"/>
      <c r="V89" s="4"/>
      <c r="X89" s="4"/>
    </row>
    <row r="90" spans="1:24" s="18" customFormat="1" ht="15" customHeight="1" x14ac:dyDescent="0.2">
      <c r="A90" s="18">
        <v>47</v>
      </c>
      <c r="B90" s="39" t="s">
        <v>250</v>
      </c>
      <c r="C90" s="42" t="s">
        <v>151</v>
      </c>
      <c r="D90" s="41">
        <v>6</v>
      </c>
      <c r="E90" s="38">
        <f t="shared" ref="E90:E95" si="17">30*D90</f>
        <v>180</v>
      </c>
      <c r="F90" s="38">
        <f t="shared" ref="F90:F95" si="18">SUM(G90:I90)</f>
        <v>60</v>
      </c>
      <c r="G90" s="38">
        <v>30</v>
      </c>
      <c r="H90" s="38">
        <v>30</v>
      </c>
      <c r="I90" s="38"/>
      <c r="J90" s="38">
        <f t="shared" ref="J90:J95" si="19">E90-F90</f>
        <v>120</v>
      </c>
      <c r="K90" s="38">
        <v>6</v>
      </c>
      <c r="L90" s="38"/>
      <c r="M90" s="38"/>
      <c r="N90" s="38"/>
      <c r="O90" s="38"/>
      <c r="P90" s="38"/>
      <c r="Q90" s="38"/>
      <c r="R90" s="38"/>
      <c r="S90" s="41"/>
      <c r="T90" s="38"/>
      <c r="U90" s="38"/>
      <c r="V90" s="41"/>
      <c r="W90" s="38"/>
      <c r="X90" s="41">
        <v>45</v>
      </c>
    </row>
    <row r="91" spans="1:24" s="18" customFormat="1" x14ac:dyDescent="0.2">
      <c r="A91" s="18">
        <v>48</v>
      </c>
      <c r="B91" s="39" t="s">
        <v>251</v>
      </c>
      <c r="C91" s="40" t="s">
        <v>148</v>
      </c>
      <c r="D91" s="41">
        <v>6</v>
      </c>
      <c r="E91" s="38">
        <f t="shared" si="17"/>
        <v>180</v>
      </c>
      <c r="F91" s="38">
        <f t="shared" si="18"/>
        <v>60</v>
      </c>
      <c r="G91" s="38">
        <v>40</v>
      </c>
      <c r="H91" s="38"/>
      <c r="I91" s="38">
        <v>20</v>
      </c>
      <c r="J91" s="38">
        <f t="shared" si="19"/>
        <v>120</v>
      </c>
      <c r="K91" s="38"/>
      <c r="L91" s="38">
        <v>7</v>
      </c>
      <c r="M91" s="38"/>
      <c r="N91" s="38"/>
      <c r="O91" s="38"/>
      <c r="P91" s="38"/>
      <c r="Q91" s="38"/>
      <c r="R91" s="38"/>
      <c r="S91" s="41"/>
      <c r="T91" s="38"/>
      <c r="U91" s="38"/>
      <c r="V91" s="41"/>
      <c r="W91" s="38"/>
      <c r="X91" s="41">
        <v>45</v>
      </c>
    </row>
    <row r="92" spans="1:24" s="18" customFormat="1" x14ac:dyDescent="0.2">
      <c r="A92" s="18">
        <v>49</v>
      </c>
      <c r="B92" s="39" t="s">
        <v>252</v>
      </c>
      <c r="C92" s="42" t="s">
        <v>156</v>
      </c>
      <c r="D92" s="41">
        <v>6</v>
      </c>
      <c r="E92" s="38">
        <f t="shared" si="17"/>
        <v>180</v>
      </c>
      <c r="F92" s="38">
        <f t="shared" si="18"/>
        <v>60</v>
      </c>
      <c r="G92" s="38">
        <v>40</v>
      </c>
      <c r="H92" s="38"/>
      <c r="I92" s="38">
        <v>20</v>
      </c>
      <c r="J92" s="38">
        <f t="shared" si="19"/>
        <v>120</v>
      </c>
      <c r="K92" s="38">
        <v>5</v>
      </c>
      <c r="L92" s="57"/>
      <c r="M92" s="38"/>
      <c r="N92" s="38"/>
      <c r="O92" s="38"/>
      <c r="P92" s="38"/>
      <c r="Q92" s="38"/>
      <c r="R92" s="38"/>
      <c r="S92" s="41"/>
      <c r="T92" s="38"/>
      <c r="U92" s="38"/>
      <c r="V92" s="41"/>
      <c r="W92" s="38"/>
      <c r="X92" s="41">
        <v>26</v>
      </c>
    </row>
    <row r="93" spans="1:24" s="18" customFormat="1" x14ac:dyDescent="0.2">
      <c r="A93" s="18">
        <v>50</v>
      </c>
      <c r="B93" s="39" t="s">
        <v>253</v>
      </c>
      <c r="C93" s="42" t="s">
        <v>155</v>
      </c>
      <c r="D93" s="41">
        <v>6</v>
      </c>
      <c r="E93" s="38">
        <f t="shared" si="17"/>
        <v>180</v>
      </c>
      <c r="F93" s="38">
        <f t="shared" si="18"/>
        <v>60</v>
      </c>
      <c r="G93" s="38">
        <v>30</v>
      </c>
      <c r="H93" s="38">
        <v>30</v>
      </c>
      <c r="I93" s="38"/>
      <c r="J93" s="38">
        <f t="shared" si="19"/>
        <v>120</v>
      </c>
      <c r="K93" s="38"/>
      <c r="L93" s="38">
        <v>3</v>
      </c>
      <c r="M93" s="38"/>
      <c r="N93" s="38"/>
      <c r="O93" s="38"/>
      <c r="P93" s="38"/>
      <c r="Q93" s="38"/>
      <c r="R93" s="38"/>
      <c r="S93" s="41"/>
      <c r="T93" s="38"/>
      <c r="U93" s="38"/>
      <c r="V93" s="41"/>
      <c r="W93" s="38"/>
      <c r="X93" s="41">
        <v>37</v>
      </c>
    </row>
    <row r="94" spans="1:24" s="18" customFormat="1" x14ac:dyDescent="0.2">
      <c r="A94" s="18">
        <v>51</v>
      </c>
      <c r="B94" s="39" t="s">
        <v>254</v>
      </c>
      <c r="C94" s="42" t="s">
        <v>157</v>
      </c>
      <c r="D94" s="38">
        <v>6</v>
      </c>
      <c r="E94" s="38">
        <f t="shared" si="17"/>
        <v>180</v>
      </c>
      <c r="F94" s="38">
        <f t="shared" si="18"/>
        <v>60</v>
      </c>
      <c r="G94" s="38">
        <v>30</v>
      </c>
      <c r="H94" s="38">
        <v>30</v>
      </c>
      <c r="I94" s="38"/>
      <c r="J94" s="38">
        <f t="shared" si="19"/>
        <v>120</v>
      </c>
      <c r="K94" s="38">
        <v>7</v>
      </c>
      <c r="L94" s="38"/>
      <c r="M94" s="38"/>
      <c r="N94" s="38"/>
      <c r="O94" s="38"/>
      <c r="P94" s="38"/>
      <c r="Q94" s="38"/>
      <c r="R94" s="38"/>
      <c r="S94" s="41"/>
      <c r="T94" s="38"/>
      <c r="U94" s="38"/>
      <c r="V94" s="41"/>
      <c r="W94" s="38"/>
      <c r="X94" s="41">
        <v>37</v>
      </c>
    </row>
    <row r="95" spans="1:24" s="18" customFormat="1" ht="25.5" x14ac:dyDescent="0.2">
      <c r="A95" s="18">
        <v>52</v>
      </c>
      <c r="B95" s="39" t="s">
        <v>255</v>
      </c>
      <c r="C95" s="42" t="s">
        <v>158</v>
      </c>
      <c r="D95" s="41">
        <v>6</v>
      </c>
      <c r="E95" s="38">
        <f t="shared" si="17"/>
        <v>180</v>
      </c>
      <c r="F95" s="38">
        <f t="shared" si="18"/>
        <v>60</v>
      </c>
      <c r="G95" s="38">
        <v>40</v>
      </c>
      <c r="H95" s="38"/>
      <c r="I95" s="38">
        <v>20</v>
      </c>
      <c r="J95" s="38">
        <f t="shared" si="19"/>
        <v>120</v>
      </c>
      <c r="K95" s="38"/>
      <c r="L95" s="38">
        <v>6</v>
      </c>
      <c r="M95" s="57"/>
      <c r="N95" s="57"/>
      <c r="O95" s="57"/>
      <c r="P95" s="57"/>
      <c r="Q95" s="38"/>
      <c r="R95" s="38"/>
      <c r="S95" s="41"/>
      <c r="T95" s="38"/>
      <c r="U95" s="38"/>
      <c r="V95" s="57"/>
      <c r="W95" s="57"/>
      <c r="X95" s="41">
        <v>40</v>
      </c>
    </row>
    <row r="96" spans="1:24" s="18" customFormat="1" ht="15" customHeight="1" x14ac:dyDescent="0.2">
      <c r="B96" s="20"/>
      <c r="C96" s="21" t="s">
        <v>50</v>
      </c>
      <c r="D96" s="7">
        <f>SUM(D80:D88)</f>
        <v>44</v>
      </c>
      <c r="E96" s="7">
        <f t="shared" ref="E96:J96" si="20">SUM(E80:E88)</f>
        <v>1320</v>
      </c>
      <c r="F96" s="7">
        <f t="shared" si="20"/>
        <v>440</v>
      </c>
      <c r="G96" s="7">
        <f t="shared" si="20"/>
        <v>250</v>
      </c>
      <c r="H96" s="7">
        <f t="shared" si="20"/>
        <v>90</v>
      </c>
      <c r="I96" s="7">
        <f t="shared" si="20"/>
        <v>100</v>
      </c>
      <c r="J96" s="7">
        <f t="shared" si="20"/>
        <v>880</v>
      </c>
      <c r="K96" s="7">
        <f>COUNT(K80:K88)</f>
        <v>3</v>
      </c>
      <c r="L96" s="7">
        <f>COUNT(L80:L88)</f>
        <v>5</v>
      </c>
      <c r="M96" s="7"/>
      <c r="N96" s="7"/>
      <c r="O96" s="7"/>
      <c r="P96" s="7"/>
      <c r="Q96" s="7"/>
      <c r="R96" s="7">
        <f t="shared" ref="R96:W96" si="21">SUM(R80:R95)</f>
        <v>6</v>
      </c>
      <c r="S96" s="7"/>
      <c r="T96" s="7">
        <f t="shared" si="21"/>
        <v>6</v>
      </c>
      <c r="U96" s="7">
        <f t="shared" si="21"/>
        <v>12</v>
      </c>
      <c r="V96" s="7">
        <f t="shared" si="21"/>
        <v>16</v>
      </c>
      <c r="W96" s="7">
        <f t="shared" si="21"/>
        <v>4</v>
      </c>
      <c r="X96" s="7"/>
    </row>
    <row r="97" spans="1:24" s="18" customFormat="1" ht="25.5" customHeight="1" x14ac:dyDescent="0.2">
      <c r="A97" s="152" t="s">
        <v>97</v>
      </c>
      <c r="B97" s="153"/>
      <c r="C97" s="153"/>
      <c r="D97" s="7">
        <f t="shared" ref="D97:W97" si="22">D78+D96</f>
        <v>161</v>
      </c>
      <c r="E97" s="7">
        <f t="shared" si="22"/>
        <v>4830</v>
      </c>
      <c r="F97" s="7">
        <f t="shared" si="22"/>
        <v>1556</v>
      </c>
      <c r="G97" s="7">
        <f t="shared" si="22"/>
        <v>838</v>
      </c>
      <c r="H97" s="7">
        <f t="shared" si="22"/>
        <v>366</v>
      </c>
      <c r="I97" s="7">
        <f t="shared" si="22"/>
        <v>352</v>
      </c>
      <c r="J97" s="7">
        <f t="shared" si="22"/>
        <v>3274</v>
      </c>
      <c r="K97" s="7">
        <f t="shared" si="22"/>
        <v>14</v>
      </c>
      <c r="L97" s="7">
        <f>L78+L96</f>
        <v>17</v>
      </c>
      <c r="M97" s="7">
        <f t="shared" si="22"/>
        <v>3</v>
      </c>
      <c r="N97" s="7">
        <f t="shared" si="22"/>
        <v>3</v>
      </c>
      <c r="O97" s="7">
        <f t="shared" si="22"/>
        <v>6</v>
      </c>
      <c r="P97" s="7">
        <f t="shared" si="22"/>
        <v>0</v>
      </c>
      <c r="Q97" s="7">
        <f t="shared" si="22"/>
        <v>18</v>
      </c>
      <c r="R97" s="7">
        <f t="shared" si="22"/>
        <v>15</v>
      </c>
      <c r="S97" s="7">
        <f t="shared" si="22"/>
        <v>24</v>
      </c>
      <c r="T97" s="7">
        <f t="shared" si="22"/>
        <v>21</v>
      </c>
      <c r="U97" s="7">
        <f t="shared" si="22"/>
        <v>27</v>
      </c>
      <c r="V97" s="7">
        <f t="shared" si="22"/>
        <v>25</v>
      </c>
      <c r="W97" s="7">
        <f t="shared" si="22"/>
        <v>31</v>
      </c>
      <c r="X97" s="7"/>
    </row>
    <row r="98" spans="1:24" x14ac:dyDescent="0.2">
      <c r="A98" s="160" t="s">
        <v>110</v>
      </c>
      <c r="B98" s="161"/>
      <c r="C98" s="161"/>
      <c r="D98" s="7">
        <f>D96+D47+SUM(D50:D72)</f>
        <v>216</v>
      </c>
      <c r="E98" s="7">
        <f>D98*30</f>
        <v>6480</v>
      </c>
      <c r="F98" s="7">
        <f>F97+F47</f>
        <v>2386</v>
      </c>
      <c r="G98" s="7">
        <f>G97+G47</f>
        <v>1106</v>
      </c>
      <c r="H98" s="7">
        <f>H97+H47</f>
        <v>400</v>
      </c>
      <c r="I98" s="7">
        <f>I97+I47</f>
        <v>880</v>
      </c>
      <c r="J98" s="7">
        <f>J97+J47-J99-J100</f>
        <v>3974</v>
      </c>
      <c r="K98" s="7">
        <f>K97+K47-1</f>
        <v>23</v>
      </c>
      <c r="L98" s="7">
        <f>L97+L47-L99+4</f>
        <v>33</v>
      </c>
      <c r="M98" s="7">
        <f>M97+M47</f>
        <v>3</v>
      </c>
      <c r="N98" s="7">
        <f>N97+N47</f>
        <v>3</v>
      </c>
      <c r="O98" s="7">
        <f>O97+O47</f>
        <v>6</v>
      </c>
      <c r="P98" s="7">
        <f>P97+P47</f>
        <v>27</v>
      </c>
      <c r="Q98" s="7">
        <f>Q97+Q47-Q73</f>
        <v>30</v>
      </c>
      <c r="R98" s="7">
        <f>R97+R47</f>
        <v>27</v>
      </c>
      <c r="S98" s="7">
        <f>S97+S47-S74</f>
        <v>30</v>
      </c>
      <c r="T98" s="7">
        <f>T97+T47</f>
        <v>27</v>
      </c>
      <c r="U98" s="7">
        <f>U97+U47-U75</f>
        <v>30</v>
      </c>
      <c r="V98" s="7">
        <f>V97+V47</f>
        <v>27</v>
      </c>
      <c r="W98" s="7">
        <f>W97+W47-W76-W77</f>
        <v>18</v>
      </c>
      <c r="X98" s="7"/>
    </row>
    <row r="99" spans="1:24" x14ac:dyDescent="0.2">
      <c r="A99" s="160" t="s">
        <v>118</v>
      </c>
      <c r="B99" s="160"/>
      <c r="C99" s="160"/>
      <c r="D99" s="7">
        <f>D73+D74+D75+D76</f>
        <v>12</v>
      </c>
      <c r="E99" s="7">
        <f>30*D99</f>
        <v>360</v>
      </c>
      <c r="F99" s="7"/>
      <c r="G99" s="7"/>
      <c r="H99" s="7"/>
      <c r="I99" s="7"/>
      <c r="J99" s="7">
        <f>E99</f>
        <v>360</v>
      </c>
      <c r="K99" s="7"/>
      <c r="L99" s="7">
        <v>4</v>
      </c>
      <c r="M99" s="7"/>
      <c r="N99" s="7"/>
      <c r="O99" s="7"/>
      <c r="P99" s="7"/>
      <c r="Q99" s="7">
        <f>Q73</f>
        <v>3</v>
      </c>
      <c r="R99" s="7"/>
      <c r="S99" s="7">
        <f>S74</f>
        <v>3</v>
      </c>
      <c r="T99" s="7"/>
      <c r="U99" s="7">
        <f>U75</f>
        <v>3</v>
      </c>
      <c r="V99" s="7"/>
      <c r="W99" s="7">
        <f>W76</f>
        <v>3</v>
      </c>
      <c r="X99" s="7"/>
    </row>
    <row r="100" spans="1:24" x14ac:dyDescent="0.2">
      <c r="A100" s="152" t="s">
        <v>111</v>
      </c>
      <c r="B100" s="153"/>
      <c r="C100" s="153"/>
      <c r="D100" s="7">
        <f>D77</f>
        <v>12</v>
      </c>
      <c r="E100" s="7">
        <f>30*D100</f>
        <v>360</v>
      </c>
      <c r="F100" s="7"/>
      <c r="G100" s="7"/>
      <c r="H100" s="7"/>
      <c r="I100" s="7"/>
      <c r="J100" s="7">
        <f>E100</f>
        <v>360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>
        <f>W77</f>
        <v>12</v>
      </c>
      <c r="X100" s="7"/>
    </row>
    <row r="101" spans="1:24" x14ac:dyDescent="0.2">
      <c r="A101" s="152" t="s">
        <v>107</v>
      </c>
      <c r="B101" s="153"/>
      <c r="C101" s="153"/>
      <c r="D101" s="7">
        <f>D98+D99+D100</f>
        <v>240</v>
      </c>
      <c r="E101" s="7">
        <f>E100+E98+E99</f>
        <v>7200</v>
      </c>
      <c r="F101" s="7">
        <f>F98</f>
        <v>2386</v>
      </c>
      <c r="G101" s="7">
        <f t="shared" ref="G101:I101" si="23">G98</f>
        <v>1106</v>
      </c>
      <c r="H101" s="7">
        <f t="shared" si="23"/>
        <v>400</v>
      </c>
      <c r="I101" s="7">
        <f t="shared" si="23"/>
        <v>880</v>
      </c>
      <c r="J101" s="7">
        <f>J98+J99+J100</f>
        <v>4694</v>
      </c>
      <c r="K101" s="7">
        <f>SUM(K47,K97)-1</f>
        <v>23</v>
      </c>
      <c r="L101" s="7">
        <f>SUM(L47,L97)+2</f>
        <v>35</v>
      </c>
      <c r="M101" s="7">
        <f t="shared" ref="M101:W101" si="24">SUM(M47,M97)</f>
        <v>3</v>
      </c>
      <c r="N101" s="7">
        <f t="shared" si="24"/>
        <v>3</v>
      </c>
      <c r="O101" s="7">
        <f t="shared" si="24"/>
        <v>6</v>
      </c>
      <c r="P101" s="7">
        <f t="shared" si="24"/>
        <v>27</v>
      </c>
      <c r="Q101" s="7">
        <f t="shared" si="24"/>
        <v>33</v>
      </c>
      <c r="R101" s="7">
        <f t="shared" si="24"/>
        <v>27</v>
      </c>
      <c r="S101" s="7">
        <f t="shared" si="24"/>
        <v>33</v>
      </c>
      <c r="T101" s="7">
        <f t="shared" si="24"/>
        <v>27</v>
      </c>
      <c r="U101" s="7">
        <f t="shared" si="24"/>
        <v>33</v>
      </c>
      <c r="V101" s="7">
        <f t="shared" si="24"/>
        <v>27</v>
      </c>
      <c r="W101" s="7">
        <f t="shared" si="24"/>
        <v>33</v>
      </c>
      <c r="X101" s="7"/>
    </row>
    <row r="102" spans="1:24" x14ac:dyDescent="0.2">
      <c r="A102" s="18"/>
      <c r="B102" s="152" t="s">
        <v>90</v>
      </c>
      <c r="C102" s="152"/>
      <c r="D102" s="6"/>
      <c r="E102" s="18">
        <v>45</v>
      </c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172">
        <f>P103+Q103</f>
        <v>60</v>
      </c>
      <c r="Q102" s="172"/>
      <c r="R102" s="172">
        <f>R103+S103</f>
        <v>60</v>
      </c>
      <c r="S102" s="172"/>
      <c r="T102" s="172">
        <f>T103+U103</f>
        <v>60</v>
      </c>
      <c r="U102" s="172"/>
      <c r="V102" s="172">
        <f>V103+W103</f>
        <v>60</v>
      </c>
      <c r="W102" s="172"/>
      <c r="X102" s="7"/>
    </row>
    <row r="103" spans="1:24" ht="14.25" x14ac:dyDescent="0.2">
      <c r="A103" s="149" t="s">
        <v>137</v>
      </c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9">
        <f t="shared" ref="P103:W103" si="25">P47+P97</f>
        <v>27</v>
      </c>
      <c r="Q103" s="19">
        <f t="shared" si="25"/>
        <v>33</v>
      </c>
      <c r="R103" s="19">
        <f t="shared" si="25"/>
        <v>27</v>
      </c>
      <c r="S103" s="19">
        <f t="shared" si="25"/>
        <v>33</v>
      </c>
      <c r="T103" s="19">
        <f t="shared" si="25"/>
        <v>27</v>
      </c>
      <c r="U103" s="19">
        <f t="shared" si="25"/>
        <v>33</v>
      </c>
      <c r="V103" s="19">
        <f t="shared" si="25"/>
        <v>27</v>
      </c>
      <c r="W103" s="19">
        <f t="shared" si="25"/>
        <v>33</v>
      </c>
      <c r="X103" s="19"/>
    </row>
    <row r="104" spans="1:24" ht="14.25" x14ac:dyDescent="0.2">
      <c r="A104" s="149" t="s">
        <v>56</v>
      </c>
      <c r="B104" s="149"/>
      <c r="C104" s="149"/>
      <c r="D104" s="149"/>
      <c r="E104" s="149"/>
      <c r="F104" s="149"/>
      <c r="G104" s="149"/>
      <c r="H104" s="149"/>
      <c r="I104" s="149"/>
      <c r="J104" s="149"/>
      <c r="K104" s="24">
        <f>SUM(P104:W104)</f>
        <v>23</v>
      </c>
      <c r="L104" s="24"/>
      <c r="M104" s="24"/>
      <c r="N104" s="24"/>
      <c r="O104" s="24"/>
      <c r="P104" s="24">
        <f>COUNTIF($K$12:$K$36,1)+COUNTIF($K$42:$K$45,1)+COUNTIF($K$50:$K$76,1)+COUNTIF($K$80:$K$88,1)</f>
        <v>3</v>
      </c>
      <c r="Q104" s="24">
        <f>COUNTIF($K$12:$K$35,2)+COUNTIF($K$42:$K$45,2)+COUNTIF($K$50:$K$76,2)+COUNTIF($K$80:$K$88,2)</f>
        <v>3</v>
      </c>
      <c r="R104" s="24">
        <f>COUNTIF($K$12:$K$35,3)+COUNTIF($K$42:$K$45,3)+COUNTIF($K$50:$K$76,3)+COUNTIF($K$80:$K$88,3)</f>
        <v>3</v>
      </c>
      <c r="S104" s="24">
        <f>COUNTIF($K$12:$K$35,4)+COUNTIF($K$42:$K$45,4)+COUNTIF($K$50:$K$76,4)+COUNTIF($K$80:$K$88,4)</f>
        <v>3</v>
      </c>
      <c r="T104" s="24">
        <f>COUNTIF($K$12:$K$35,5)+COUNTIF($K$42:$K$45,5)+COUNTIF($K$50:$K$76,5)+COUNTIF($K$80:$K$88,5)</f>
        <v>3</v>
      </c>
      <c r="U104" s="24">
        <f>COUNTIF($K$12:$K$35,6)+COUNTIF($K$42:$K$45,6)+COUNTIF($K$50:$K$76,6)+COUNTIF($K$80:$K$88,6)</f>
        <v>3</v>
      </c>
      <c r="V104" s="24">
        <f>COUNTIF($K$12:$K$35,7)+COUNTIF($K$42:$K$45,7)+COUNTIF($K$50:$K$76,7)+COUNTIF($K$80:$K$88,7)</f>
        <v>3</v>
      </c>
      <c r="W104" s="24">
        <f>COUNTIF($K$12:$K$35,8)+COUNTIF($K$42:$K$45,8)+COUNTIF($K$50:$K$76,8)+COUNTIF($K$80:$K$88,8)+1</f>
        <v>2</v>
      </c>
      <c r="X104" s="24"/>
    </row>
    <row r="105" spans="1:24" s="26" customFormat="1" ht="15" x14ac:dyDescent="0.2">
      <c r="A105" s="149" t="s">
        <v>57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24">
        <f>SUM(P105:W105)+3</f>
        <v>38</v>
      </c>
      <c r="M105" s="24"/>
      <c r="N105" s="24"/>
      <c r="O105" s="24"/>
      <c r="P105" s="24">
        <f>COUNTIF($L$12:$L$37,1)+COUNTIF($L$42:$L$45,1)+COUNTIF($L$50:$L$76,1)+COUNTIF($L$80:$L$88,1)+2</f>
        <v>6</v>
      </c>
      <c r="Q105" s="24">
        <f>COUNTIF($L$12:$L$37,2)+COUNTIF($L$42:$L$45,2)+COUNTIF($L$50:$L$76,2)+COUNTIF($L$80:$L$88,2)+2</f>
        <v>6</v>
      </c>
      <c r="R105" s="24">
        <f>COUNTIF($L$12:$L$37,3)+COUNTIF($L$42:$L$45,3)+COUNTIF($L$50:$L$76,3)+COUNTIF($L$80:$L$88,3)+1</f>
        <v>4</v>
      </c>
      <c r="S105" s="24">
        <f>COUNTIF($L$12:$L$37,4)+COUNTIF($L$42:$L$45,4)+COUNTIF($L$50:$L$76,4)+COUNTIF($L$80:$L$88,4)+1</f>
        <v>5</v>
      </c>
      <c r="T105" s="24">
        <f>COUNTIF($L$12:$L$35,5)+COUNTIF($L$42:$L$45,5)+COUNTIF($L$50:$L$76,5)+COUNTIF($L$80:$L$88,5)+1</f>
        <v>4</v>
      </c>
      <c r="U105" s="24">
        <f>COUNTIF($L$12:$L$35,6)+COUNTIF($L$42:$L$45,6)+COUNTIF($L$50:$L$76,6)+COUNTIF($L$80:$L$88,6)</f>
        <v>4</v>
      </c>
      <c r="V105" s="24">
        <f>COUNTIF($L$12:$L$35,7)+COUNTIF($L$42:$L$45,7)+COUNTIF($L$50:$L$76,7)+COUNTIF($L$80:$L$88,7)+1</f>
        <v>3</v>
      </c>
      <c r="W105" s="24">
        <f>COUNTIF($L$12:$L$35,8)+COUNTIF($L$42:$L$45,8)+COUNTIF($L$50:$L$76,8)+COUNTIF($L$80:$L$95,8)</f>
        <v>3</v>
      </c>
      <c r="X105" s="24"/>
    </row>
    <row r="106" spans="1:24" s="26" customFormat="1" ht="15" x14ac:dyDescent="0.2">
      <c r="A106" s="149" t="s">
        <v>58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24">
        <f>SUM(P106:W106)</f>
        <v>3</v>
      </c>
      <c r="N106" s="24"/>
      <c r="O106" s="24"/>
      <c r="P106" s="24"/>
      <c r="Q106" s="24"/>
      <c r="R106" s="24"/>
      <c r="S106" s="24"/>
      <c r="T106" s="24"/>
      <c r="U106" s="24">
        <f>COUNTIF($M$12:$M$35,6)+COUNTIF($M$42:$M$45,6)+COUNTIF($M$50:$M$76,6)+COUNTIF($M$80:$M$95,6)</f>
        <v>1</v>
      </c>
      <c r="V106" s="24">
        <f>COUNTIF($M$12:$M$35,7)+COUNTIF($M$42:$M$45,7)+COUNTIF($M$50:$M$76,7)+COUNTIF($M$80:$M$95,7)</f>
        <v>1</v>
      </c>
      <c r="W106" s="24">
        <f>COUNTIF($M$12:$M$35,8)+COUNTIF($M$42:$M$45,8)+COUNTIF($M$50:$M$76,8)+COUNTIF($M$80:$M$95,8)</f>
        <v>1</v>
      </c>
      <c r="X106" s="24"/>
    </row>
    <row r="107" spans="1:24" s="26" customFormat="1" ht="15" x14ac:dyDescent="0.2">
      <c r="A107" s="149" t="s">
        <v>59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24">
        <f>SUM(P107:W107)</f>
        <v>3</v>
      </c>
      <c r="O107" s="24"/>
      <c r="P107" s="24"/>
      <c r="Q107" s="24"/>
      <c r="R107" s="24">
        <f>COUNTIF($N$12:$N$35,3)+COUNTIF($N$42:$N$45,3)+COUNTIF($N$50:$N$76,3)+COUNTIF($N$80:$N$95,3)</f>
        <v>1</v>
      </c>
      <c r="S107" s="24">
        <f>COUNTIF($N$12:$N$35,4)+COUNTIF($N$42:$N$45,4)+COUNTIF($N$50:$N$76,4)+COUNTIF($N$80:$N$95,4)</f>
        <v>1</v>
      </c>
      <c r="T107" s="24">
        <f>COUNTIF($N$12:$N$35,5)+COUNTIF($N$42:$N$45,5)+COUNTIF($N$50:$N$76,5)+COUNTIF($N$80:$N$95,5)</f>
        <v>1</v>
      </c>
      <c r="U107" s="24"/>
      <c r="V107" s="24"/>
      <c r="W107" s="24"/>
      <c r="X107" s="24"/>
    </row>
    <row r="108" spans="1:24" s="26" customFormat="1" ht="15" x14ac:dyDescent="0.2">
      <c r="A108" s="149" t="s">
        <v>272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24">
        <f>SUM(P108:W108)</f>
        <v>6</v>
      </c>
      <c r="P108" s="24"/>
      <c r="Q108" s="24">
        <f>COUNTIF($O$12:$O$35,2)+COUNTIF($O$42:$O$45,2)+COUNTIF($O$50:$O$76,2)+COUNTIF($O$80:$O$95,2)</f>
        <v>1</v>
      </c>
      <c r="R108" s="24">
        <f>COUNTIF($O$12:$O$35,3)+COUNTIF($O$42:$O$45,3)+COUNTIF($O$50:$O$76,3)+COUNTIF($O$80:$O$95,3)</f>
        <v>1</v>
      </c>
      <c r="S108" s="24">
        <f>COUNTIF($O$12:$O$35,4)+COUNTIF($O$42:$O$45,4)+COUNTIF($O$50:$O$76,4)+COUNTIF($O$80:$O$95,4)</f>
        <v>1</v>
      </c>
      <c r="T108" s="24">
        <f>COUNTIF($O$12:$O$35,5)+COUNTIF($O$42:$O$45,5)+COUNTIF($O$50:$O$76,5)+COUNTIF($O$80:$O$95,5)</f>
        <v>1</v>
      </c>
      <c r="U108" s="24">
        <f>COUNTIF($O$12:$O$35,6)+COUNTIF($O$42:$O$45,6)+COUNTIF($O$50:$O$76,6)+COUNTIF($O$80:$O$95,6)</f>
        <v>1</v>
      </c>
      <c r="V108" s="24">
        <f>COUNTIF($O$12:$O$35,7)+COUNTIF($O$42:$O$45,7)+COUNTIF($O$50:$O$76,7)+COUNTIF($O$80:$O$88,7)</f>
        <v>1</v>
      </c>
      <c r="W108" s="24"/>
      <c r="X108" s="24"/>
    </row>
    <row r="109" spans="1:24" s="26" customFormat="1" ht="15.75" x14ac:dyDescent="0.2">
      <c r="A109" s="3"/>
      <c r="B109" s="3"/>
      <c r="C109" s="3"/>
      <c r="D109" s="5"/>
      <c r="E109" s="5"/>
      <c r="F109" s="12"/>
      <c r="G109" s="12"/>
      <c r="H109" s="12"/>
      <c r="I109" s="12"/>
      <c r="J109" s="12"/>
      <c r="K109" s="12"/>
      <c r="L109" s="12"/>
      <c r="M109" s="12"/>
      <c r="N109" s="12"/>
      <c r="O109" s="1"/>
      <c r="P109" s="148">
        <f>P104+Q104+P105+Q105</f>
        <v>18</v>
      </c>
      <c r="Q109" s="148"/>
      <c r="R109" s="148">
        <f>R104+S104+R105+S105</f>
        <v>15</v>
      </c>
      <c r="S109" s="148"/>
      <c r="T109" s="148">
        <f>T104+U104+T105+U105</f>
        <v>14</v>
      </c>
      <c r="U109" s="148"/>
      <c r="V109" s="148">
        <f>V104+W104+V105+W105</f>
        <v>11</v>
      </c>
      <c r="W109" s="148"/>
      <c r="X109" s="1"/>
    </row>
    <row r="110" spans="1:24" s="26" customFormat="1" ht="14.25" customHeight="1" x14ac:dyDescent="0.2">
      <c r="A110" s="150" t="s">
        <v>262</v>
      </c>
      <c r="B110" s="150"/>
      <c r="C110" s="150"/>
      <c r="D110" s="150"/>
      <c r="E110" s="150"/>
      <c r="F110" s="150"/>
      <c r="G110" s="1"/>
      <c r="H110" s="1"/>
      <c r="I110" s="36"/>
      <c r="J110" s="36"/>
      <c r="K110" s="1"/>
      <c r="L110" s="147" t="s">
        <v>60</v>
      </c>
      <c r="M110" s="147"/>
      <c r="N110" s="147"/>
      <c r="O110" s="147"/>
      <c r="P110" s="147"/>
      <c r="Q110" s="147"/>
      <c r="R110" s="1"/>
      <c r="S110" s="1"/>
      <c r="T110" s="1"/>
      <c r="U110" s="1"/>
      <c r="V110" s="1"/>
      <c r="W110" s="1"/>
      <c r="X110" s="1"/>
    </row>
    <row r="111" spans="1:24" ht="27" customHeight="1" x14ac:dyDescent="0.2">
      <c r="A111" s="150"/>
      <c r="B111" s="150"/>
      <c r="C111" s="150"/>
      <c r="D111" s="150"/>
      <c r="E111" s="150"/>
      <c r="F111" s="150"/>
      <c r="G111" s="14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27.6" customHeight="1" x14ac:dyDescent="0.2">
      <c r="A112" s="150" t="s">
        <v>264</v>
      </c>
      <c r="B112" s="150"/>
      <c r="C112" s="150"/>
      <c r="D112" s="150"/>
      <c r="E112" s="150"/>
      <c r="F112" s="150"/>
      <c r="G112" s="34"/>
      <c r="H112" s="9"/>
      <c r="I112" s="9"/>
      <c r="J112" s="9"/>
      <c r="K112" s="143" t="s">
        <v>116</v>
      </c>
      <c r="L112" s="143"/>
      <c r="M112" s="143"/>
      <c r="N112" s="143"/>
      <c r="O112" s="143"/>
      <c r="P112" s="143"/>
      <c r="Q112" s="9"/>
      <c r="R112" s="9"/>
      <c r="S112" s="34"/>
      <c r="T112" s="34"/>
      <c r="U112" s="34"/>
      <c r="V112" s="14"/>
      <c r="W112" s="14"/>
      <c r="X112" s="14"/>
    </row>
    <row r="113" spans="1:24" ht="24" customHeight="1" x14ac:dyDescent="0.2">
      <c r="A113" s="145" t="s">
        <v>263</v>
      </c>
      <c r="B113" s="145"/>
      <c r="C113" s="145"/>
      <c r="D113" s="145"/>
      <c r="E113" s="145"/>
      <c r="F113" s="145"/>
      <c r="H113" s="9"/>
      <c r="I113" s="9"/>
      <c r="J113" s="9"/>
      <c r="K113" s="143"/>
      <c r="L113" s="143"/>
      <c r="M113" s="143"/>
      <c r="N113" s="143"/>
      <c r="O113" s="143"/>
      <c r="P113" s="143"/>
      <c r="Q113" s="144" t="s">
        <v>265</v>
      </c>
      <c r="R113" s="144"/>
      <c r="S113" s="144"/>
      <c r="T113" s="144"/>
      <c r="U113" s="144"/>
      <c r="V113" s="144"/>
      <c r="W113" s="144"/>
      <c r="X113" s="1"/>
    </row>
    <row r="114" spans="1:24" ht="12" customHeight="1" x14ac:dyDescent="0.2">
      <c r="H114" s="9"/>
      <c r="I114" s="9"/>
      <c r="J114" s="9"/>
      <c r="K114" s="9"/>
      <c r="L114" s="9"/>
      <c r="M114" s="9"/>
      <c r="N114" s="9"/>
      <c r="O114" s="9"/>
      <c r="P114" s="9"/>
      <c r="Q114" s="58"/>
      <c r="R114" s="59"/>
      <c r="S114" s="59"/>
      <c r="T114" s="59"/>
      <c r="U114" s="59"/>
      <c r="V114" s="59"/>
      <c r="W114" s="59"/>
      <c r="X114" s="11"/>
    </row>
    <row r="115" spans="1:24" ht="16.5" customHeight="1" x14ac:dyDescent="0.2">
      <c r="I115" s="9"/>
      <c r="J115" s="9"/>
      <c r="K115" s="143" t="s">
        <v>117</v>
      </c>
      <c r="L115" s="143"/>
      <c r="M115" s="143"/>
      <c r="N115" s="143"/>
      <c r="O115" s="143"/>
      <c r="P115" s="143"/>
      <c r="Q115" s="58"/>
      <c r="R115" s="60"/>
      <c r="S115" s="60"/>
      <c r="T115" s="60"/>
      <c r="U115" s="60"/>
      <c r="V115" s="37"/>
      <c r="W115" s="37"/>
      <c r="X115" s="14"/>
    </row>
    <row r="116" spans="1:24" ht="18.600000000000001" customHeight="1" x14ac:dyDescent="0.2">
      <c r="A116" s="35" t="s">
        <v>138</v>
      </c>
      <c r="H116" s="9"/>
      <c r="I116" s="9"/>
      <c r="J116" s="9"/>
      <c r="K116" s="143"/>
      <c r="L116" s="143"/>
      <c r="M116" s="143"/>
      <c r="N116" s="143"/>
      <c r="O116" s="143"/>
      <c r="P116" s="143"/>
      <c r="Q116" s="144" t="s">
        <v>256</v>
      </c>
      <c r="R116" s="144"/>
      <c r="S116" s="144"/>
      <c r="T116" s="144"/>
      <c r="U116" s="144"/>
      <c r="V116" s="144"/>
      <c r="W116" s="144"/>
      <c r="X116" s="1"/>
    </row>
    <row r="117" spans="1:24" ht="14.25" customHeight="1" x14ac:dyDescent="0.2">
      <c r="H117" s="9"/>
      <c r="I117" s="9"/>
      <c r="J117" s="9"/>
      <c r="P117" s="9"/>
      <c r="Q117" s="58"/>
      <c r="R117" s="59"/>
      <c r="S117" s="59"/>
      <c r="T117" s="59"/>
      <c r="U117" s="59"/>
      <c r="V117" s="59"/>
      <c r="W117" s="59"/>
      <c r="X117" s="11"/>
    </row>
    <row r="118" spans="1:24" ht="24.75" customHeight="1" x14ac:dyDescent="0.2">
      <c r="A118" s="35" t="s">
        <v>79</v>
      </c>
      <c r="I118" s="2"/>
      <c r="J118" s="2"/>
      <c r="K118" s="146" t="s">
        <v>161</v>
      </c>
      <c r="L118" s="146"/>
      <c r="M118" s="146"/>
      <c r="N118" s="146"/>
      <c r="O118" s="146"/>
      <c r="P118" s="16"/>
      <c r="Q118" s="145" t="s">
        <v>269</v>
      </c>
      <c r="R118" s="145"/>
      <c r="S118" s="145"/>
      <c r="T118" s="145"/>
      <c r="U118" s="145"/>
      <c r="V118" s="145"/>
      <c r="W118" s="145"/>
      <c r="X118" s="1"/>
    </row>
    <row r="119" spans="1:24" ht="14.25" customHeight="1" x14ac:dyDescent="0.2">
      <c r="H119" s="2"/>
      <c r="I119" s="2"/>
      <c r="J119" s="2"/>
      <c r="K119" s="16"/>
      <c r="L119" s="16"/>
      <c r="M119" s="16"/>
      <c r="N119" s="16"/>
      <c r="O119" s="16"/>
      <c r="P119" s="16"/>
      <c r="Q119" s="2"/>
      <c r="X119" s="1"/>
    </row>
    <row r="120" spans="1:24" ht="52.5" customHeight="1" x14ac:dyDescent="0.2">
      <c r="H120" s="13"/>
      <c r="I120" s="13"/>
      <c r="J120" s="13"/>
      <c r="K120" s="16"/>
      <c r="L120" s="16"/>
      <c r="M120" s="16"/>
      <c r="N120" s="16"/>
      <c r="O120" s="16"/>
      <c r="P120" s="16"/>
      <c r="X120" s="1"/>
    </row>
    <row r="121" spans="1:24" ht="17.25" customHeight="1" x14ac:dyDescent="0.2">
      <c r="H121" s="2"/>
      <c r="I121" s="2"/>
      <c r="J121" s="2"/>
      <c r="K121" s="2"/>
      <c r="L121" s="2"/>
      <c r="M121" s="2"/>
      <c r="N121" s="2"/>
      <c r="O121" s="2"/>
      <c r="P121" s="2"/>
      <c r="Q121" s="9"/>
      <c r="R121" s="11"/>
      <c r="S121" s="11"/>
      <c r="T121" s="11"/>
      <c r="X121" s="1"/>
    </row>
    <row r="122" spans="1:24" ht="19.5" customHeight="1" x14ac:dyDescent="0.2"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5"/>
      <c r="S122" s="15"/>
      <c r="T122" s="15"/>
      <c r="U122" s="15"/>
      <c r="V122" s="15"/>
      <c r="W122" s="15"/>
      <c r="X122" s="15"/>
    </row>
    <row r="123" spans="1:24" x14ac:dyDescent="0.2">
      <c r="H123" s="13"/>
      <c r="I123" s="13"/>
      <c r="J123" s="13"/>
      <c r="P123" s="13"/>
      <c r="Q123" s="13"/>
      <c r="X123" s="1"/>
    </row>
    <row r="124" spans="1:24" ht="9.75" customHeight="1" x14ac:dyDescent="0.2">
      <c r="X124" s="1"/>
    </row>
    <row r="125" spans="1:24" x14ac:dyDescent="0.2">
      <c r="X125" s="1"/>
    </row>
  </sheetData>
  <autoFilter ref="A9:X121" xr:uid="{00000000-0009-0000-0000-000001000000}"/>
  <mergeCells count="85">
    <mergeCell ref="B2:B8"/>
    <mergeCell ref="C2:C8"/>
    <mergeCell ref="K2:O2"/>
    <mergeCell ref="P2:W2"/>
    <mergeCell ref="D2:D8"/>
    <mergeCell ref="H5:H8"/>
    <mergeCell ref="M3:N3"/>
    <mergeCell ref="P4:W4"/>
    <mergeCell ref="N4:N8"/>
    <mergeCell ref="C10:W10"/>
    <mergeCell ref="C41:W41"/>
    <mergeCell ref="C11:W11"/>
    <mergeCell ref="B102:C102"/>
    <mergeCell ref="P102:Q102"/>
    <mergeCell ref="R102:S102"/>
    <mergeCell ref="T102:U102"/>
    <mergeCell ref="V102:W102"/>
    <mergeCell ref="A99:C99"/>
    <mergeCell ref="A97:C97"/>
    <mergeCell ref="B50:B52"/>
    <mergeCell ref="A53:A55"/>
    <mergeCell ref="B53:B55"/>
    <mergeCell ref="A104:J104"/>
    <mergeCell ref="X10:X11"/>
    <mergeCell ref="T3:U3"/>
    <mergeCell ref="C49:W49"/>
    <mergeCell ref="A47:C47"/>
    <mergeCell ref="F3:I3"/>
    <mergeCell ref="P3:Q3"/>
    <mergeCell ref="K3:K8"/>
    <mergeCell ref="I5:I8"/>
    <mergeCell ref="J3:J8"/>
    <mergeCell ref="G4:I4"/>
    <mergeCell ref="V3:W3"/>
    <mergeCell ref="X2:X8"/>
    <mergeCell ref="R3:S3"/>
    <mergeCell ref="L3:L8"/>
    <mergeCell ref="E3:E8"/>
    <mergeCell ref="A103:O103"/>
    <mergeCell ref="A101:C101"/>
    <mergeCell ref="A100:C100"/>
    <mergeCell ref="A50:A52"/>
    <mergeCell ref="A37:A39"/>
    <mergeCell ref="B37:B39"/>
    <mergeCell ref="A57:A59"/>
    <mergeCell ref="B57:B59"/>
    <mergeCell ref="A60:A62"/>
    <mergeCell ref="B60:B62"/>
    <mergeCell ref="A98:C98"/>
    <mergeCell ref="C48:W48"/>
    <mergeCell ref="C79:W79"/>
    <mergeCell ref="T109:U109"/>
    <mergeCell ref="V109:W109"/>
    <mergeCell ref="A105:K105"/>
    <mergeCell ref="R109:S109"/>
    <mergeCell ref="K112:P113"/>
    <mergeCell ref="Q113:W113"/>
    <mergeCell ref="P109:Q109"/>
    <mergeCell ref="A106:L106"/>
    <mergeCell ref="A110:F111"/>
    <mergeCell ref="A112:F112"/>
    <mergeCell ref="A113:F113"/>
    <mergeCell ref="A108:N108"/>
    <mergeCell ref="A107:M107"/>
    <mergeCell ref="K115:P116"/>
    <mergeCell ref="Q116:W116"/>
    <mergeCell ref="Q118:W118"/>
    <mergeCell ref="K118:O118"/>
    <mergeCell ref="L110:Q110"/>
    <mergeCell ref="A1:X1"/>
    <mergeCell ref="A23:A27"/>
    <mergeCell ref="B23:B27"/>
    <mergeCell ref="A28:A32"/>
    <mergeCell ref="B28:B32"/>
    <mergeCell ref="B19:B21"/>
    <mergeCell ref="A19:A21"/>
    <mergeCell ref="A15:A17"/>
    <mergeCell ref="B15:B17"/>
    <mergeCell ref="E2:J2"/>
    <mergeCell ref="O3:O8"/>
    <mergeCell ref="M4:M8"/>
    <mergeCell ref="A2:A8"/>
    <mergeCell ref="P6:W6"/>
    <mergeCell ref="G5:G8"/>
    <mergeCell ref="F4:F8"/>
  </mergeCells>
  <phoneticPr fontId="1" type="noConversion"/>
  <pageMargins left="0.35433070866141736" right="0.19685039370078741" top="1.1811023622047245" bottom="0.98425196850393704" header="0.19685039370078741" footer="0.19685039370078741"/>
  <pageSetup paperSize="9" scale="63" fitToHeight="0" orientation="landscape" verticalDpi="144" r:id="rId1"/>
  <headerFooter alignWithMargins="0"/>
  <ignoredErrors>
    <ignoredError sqref="D9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графік</vt:lpstr>
      <vt:lpstr>план навч.процесу</vt:lpstr>
    </vt:vector>
  </TitlesOfParts>
  <Company>315v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m17-315v</dc:creator>
  <cp:lastModifiedBy>Oleksandr Klimach</cp:lastModifiedBy>
  <cp:lastPrinted>2024-10-10T00:01:12Z</cp:lastPrinted>
  <dcterms:created xsi:type="dcterms:W3CDTF">2009-11-23T11:29:44Z</dcterms:created>
  <dcterms:modified xsi:type="dcterms:W3CDTF">2024-10-10T02:18:52Z</dcterms:modified>
</cp:coreProperties>
</file>