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45" windowWidth="19635" windowHeight="742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8" i="2" l="1"/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2" i="2"/>
  <c r="D2" i="2"/>
  <c r="C17" i="2"/>
  <c r="B17" i="2"/>
  <c r="F16" i="2"/>
  <c r="K16" i="2" s="1"/>
  <c r="F15" i="2"/>
  <c r="K15" i="2" s="1"/>
  <c r="F14" i="2"/>
  <c r="F13" i="2"/>
  <c r="K13" i="2" s="1"/>
  <c r="F12" i="2"/>
  <c r="F11" i="2"/>
  <c r="K11" i="2" s="1"/>
  <c r="F10" i="2"/>
  <c r="F9" i="2"/>
  <c r="K9" i="2" s="1"/>
  <c r="F8" i="2"/>
  <c r="F7" i="2"/>
  <c r="K7" i="2" s="1"/>
  <c r="F6" i="2"/>
  <c r="F5" i="2"/>
  <c r="K5" i="2" s="1"/>
  <c r="F4" i="2"/>
  <c r="F3" i="2"/>
  <c r="K3" i="2" s="1"/>
  <c r="F2" i="2"/>
  <c r="F19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D19" i="1"/>
  <c r="N4" i="1" s="1"/>
  <c r="D3" i="1"/>
  <c r="D4" i="1"/>
  <c r="D5" i="1"/>
  <c r="D6" i="1"/>
  <c r="D7" i="1"/>
  <c r="D8" i="1"/>
  <c r="D9" i="1"/>
  <c r="D10" i="1"/>
  <c r="D11" i="1"/>
  <c r="D12" i="1"/>
  <c r="D13" i="1"/>
  <c r="I13" i="1" s="1"/>
  <c r="D14" i="1"/>
  <c r="D15" i="1"/>
  <c r="D16" i="1"/>
  <c r="D2" i="1"/>
  <c r="C17" i="1"/>
  <c r="D17" i="1" s="1"/>
  <c r="B17" i="1"/>
  <c r="E17" i="2" l="1"/>
  <c r="F17" i="2"/>
  <c r="G16" i="2" s="1"/>
  <c r="D17" i="2"/>
  <c r="P14" i="2"/>
  <c r="P10" i="2"/>
  <c r="P6" i="2"/>
  <c r="P2" i="2"/>
  <c r="P16" i="2"/>
  <c r="P12" i="2"/>
  <c r="P8" i="2"/>
  <c r="P4" i="2"/>
  <c r="P7" i="2"/>
  <c r="P3" i="2"/>
  <c r="P13" i="2"/>
  <c r="P9" i="2"/>
  <c r="P5" i="2"/>
  <c r="P15" i="2"/>
  <c r="P11" i="2"/>
  <c r="K10" i="2"/>
  <c r="K4" i="2"/>
  <c r="K18" i="2" s="1"/>
  <c r="K8" i="2"/>
  <c r="K12" i="2"/>
  <c r="K6" i="2"/>
  <c r="K14" i="2"/>
  <c r="N14" i="1"/>
  <c r="N10" i="1"/>
  <c r="N6" i="1"/>
  <c r="I15" i="1"/>
  <c r="I11" i="1"/>
  <c r="I7" i="1"/>
  <c r="N2" i="1"/>
  <c r="N13" i="1"/>
  <c r="N9" i="1"/>
  <c r="N5" i="1"/>
  <c r="N15" i="1"/>
  <c r="N11" i="1"/>
  <c r="N7" i="1"/>
  <c r="N3" i="1"/>
  <c r="I9" i="1"/>
  <c r="I5" i="1"/>
  <c r="I14" i="1"/>
  <c r="I10" i="1"/>
  <c r="I6" i="1"/>
  <c r="N16" i="1"/>
  <c r="N12" i="1"/>
  <c r="N8" i="1"/>
  <c r="I16" i="1"/>
  <c r="I12" i="1"/>
  <c r="I8" i="1"/>
  <c r="I4" i="1"/>
  <c r="E6" i="1"/>
  <c r="G6" i="1" s="1"/>
  <c r="E10" i="1"/>
  <c r="G10" i="1" s="1"/>
  <c r="E14" i="1"/>
  <c r="G14" i="1" s="1"/>
  <c r="E3" i="1"/>
  <c r="F3" i="1" s="1"/>
  <c r="E7" i="1"/>
  <c r="G7" i="1" s="1"/>
  <c r="E11" i="1"/>
  <c r="G11" i="1" s="1"/>
  <c r="E15" i="1"/>
  <c r="F15" i="1" s="1"/>
  <c r="E4" i="1"/>
  <c r="F4" i="1" s="1"/>
  <c r="E8" i="1"/>
  <c r="F8" i="1" s="1"/>
  <c r="E12" i="1"/>
  <c r="G12" i="1" s="1"/>
  <c r="E16" i="1"/>
  <c r="F16" i="1" s="1"/>
  <c r="E5" i="1"/>
  <c r="G5" i="1" s="1"/>
  <c r="E9" i="1"/>
  <c r="G9" i="1" s="1"/>
  <c r="E13" i="1"/>
  <c r="G13" i="1" s="1"/>
  <c r="E2" i="1"/>
  <c r="F2" i="1" s="1"/>
  <c r="I3" i="1"/>
  <c r="H5" i="2" l="1"/>
  <c r="G5" i="2"/>
  <c r="G8" i="2"/>
  <c r="I8" i="2" s="1"/>
  <c r="G7" i="2"/>
  <c r="H7" i="2" s="1"/>
  <c r="J7" i="2" s="1"/>
  <c r="G10" i="2"/>
  <c r="H10" i="2" s="1"/>
  <c r="J10" i="2" s="1"/>
  <c r="G13" i="2"/>
  <c r="I13" i="2" s="1"/>
  <c r="G6" i="2"/>
  <c r="G3" i="2"/>
  <c r="H3" i="2" s="1"/>
  <c r="G4" i="2"/>
  <c r="I4" i="2" s="1"/>
  <c r="H8" i="2"/>
  <c r="I16" i="2"/>
  <c r="I7" i="2"/>
  <c r="G14" i="2"/>
  <c r="I14" i="2" s="1"/>
  <c r="H13" i="2"/>
  <c r="J13" i="2" s="1"/>
  <c r="G12" i="2"/>
  <c r="I12" i="2" s="1"/>
  <c r="G15" i="2"/>
  <c r="H15" i="2" s="1"/>
  <c r="J15" i="2" s="1"/>
  <c r="I10" i="2"/>
  <c r="H2" i="2"/>
  <c r="J2" i="2" s="1"/>
  <c r="I5" i="2"/>
  <c r="I15" i="2"/>
  <c r="G11" i="2"/>
  <c r="H11" i="2" s="1"/>
  <c r="G9" i="2"/>
  <c r="I9" i="2" s="1"/>
  <c r="G2" i="2"/>
  <c r="I2" i="2" s="1"/>
  <c r="N12" i="2"/>
  <c r="N2" i="2"/>
  <c r="O10" i="2"/>
  <c r="O6" i="2"/>
  <c r="N9" i="2"/>
  <c r="N11" i="2"/>
  <c r="N16" i="2"/>
  <c r="O9" i="2"/>
  <c r="O15" i="2"/>
  <c r="N6" i="2"/>
  <c r="O13" i="2"/>
  <c r="N4" i="2"/>
  <c r="O14" i="2"/>
  <c r="N10" i="2"/>
  <c r="O3" i="2"/>
  <c r="O4" i="2"/>
  <c r="N15" i="2"/>
  <c r="O8" i="2"/>
  <c r="N3" i="2"/>
  <c r="N8" i="2"/>
  <c r="N14" i="2"/>
  <c r="O7" i="2"/>
  <c r="O12" i="2"/>
  <c r="O5" i="2"/>
  <c r="N13" i="2"/>
  <c r="O11" i="2"/>
  <c r="O16" i="2"/>
  <c r="N7" i="2"/>
  <c r="N5" i="2"/>
  <c r="O2" i="2"/>
  <c r="J5" i="2"/>
  <c r="H16" i="2"/>
  <c r="J16" i="2" s="1"/>
  <c r="I11" i="2"/>
  <c r="K17" i="2"/>
  <c r="I18" i="1"/>
  <c r="F9" i="1"/>
  <c r="F7" i="1"/>
  <c r="F14" i="1"/>
  <c r="F10" i="1"/>
  <c r="F6" i="1"/>
  <c r="G15" i="1"/>
  <c r="G3" i="1"/>
  <c r="G8" i="1"/>
  <c r="I17" i="1"/>
  <c r="K7" i="1" s="1"/>
  <c r="F5" i="1"/>
  <c r="G4" i="1"/>
  <c r="G2" i="1"/>
  <c r="G16" i="1"/>
  <c r="F12" i="1"/>
  <c r="F13" i="1"/>
  <c r="F11" i="1"/>
  <c r="H14" i="2" l="1"/>
  <c r="J14" i="2" s="1"/>
  <c r="H4" i="2"/>
  <c r="J4" i="2" s="1"/>
  <c r="I3" i="2"/>
  <c r="J3" i="2" s="1"/>
  <c r="J8" i="2"/>
  <c r="H9" i="2"/>
  <c r="J9" i="2"/>
  <c r="H12" i="2"/>
  <c r="J12" i="2" s="1"/>
  <c r="J11" i="2"/>
  <c r="H6" i="2"/>
  <c r="I6" i="2"/>
  <c r="L9" i="2"/>
  <c r="M11" i="2"/>
  <c r="L2" i="2"/>
  <c r="L8" i="2"/>
  <c r="L13" i="2"/>
  <c r="M15" i="2"/>
  <c r="L6" i="2"/>
  <c r="L12" i="2"/>
  <c r="M5" i="2"/>
  <c r="M8" i="2"/>
  <c r="M4" i="2"/>
  <c r="M10" i="2"/>
  <c r="L10" i="2"/>
  <c r="M3" i="2"/>
  <c r="M16" i="2"/>
  <c r="L16" i="2"/>
  <c r="M9" i="2"/>
  <c r="M2" i="2"/>
  <c r="L11" i="2"/>
  <c r="L7" i="2"/>
  <c r="M14" i="2"/>
  <c r="L5" i="2"/>
  <c r="M12" i="2"/>
  <c r="L14" i="2"/>
  <c r="M7" i="2"/>
  <c r="M13" i="2"/>
  <c r="L4" i="2"/>
  <c r="L3" i="2"/>
  <c r="L15" i="2"/>
  <c r="M6" i="2"/>
  <c r="M4" i="1"/>
  <c r="M8" i="1"/>
  <c r="M12" i="1"/>
  <c r="M16" i="1"/>
  <c r="L5" i="1"/>
  <c r="L9" i="1"/>
  <c r="L13" i="1"/>
  <c r="L2" i="1"/>
  <c r="M6" i="1"/>
  <c r="M10" i="1"/>
  <c r="M14" i="1"/>
  <c r="L3" i="1"/>
  <c r="L7" i="1"/>
  <c r="L11" i="1"/>
  <c r="L15" i="1"/>
  <c r="M3" i="1"/>
  <c r="M7" i="1"/>
  <c r="M11" i="1"/>
  <c r="M15" i="1"/>
  <c r="L4" i="1"/>
  <c r="L8" i="1"/>
  <c r="L12" i="1"/>
  <c r="L16" i="1"/>
  <c r="M5" i="1"/>
  <c r="M9" i="1"/>
  <c r="M13" i="1"/>
  <c r="M2" i="1"/>
  <c r="L6" i="1"/>
  <c r="L10" i="1"/>
  <c r="L14" i="1"/>
  <c r="K3" i="1"/>
  <c r="K5" i="1"/>
  <c r="J11" i="1"/>
  <c r="J9" i="1"/>
  <c r="K10" i="1"/>
  <c r="K8" i="1"/>
  <c r="J6" i="1"/>
  <c r="J4" i="1"/>
  <c r="J7" i="1"/>
  <c r="K6" i="1"/>
  <c r="K2" i="1"/>
  <c r="K4" i="1"/>
  <c r="J5" i="1"/>
  <c r="J16" i="1"/>
  <c r="K15" i="1"/>
  <c r="J3" i="1"/>
  <c r="J14" i="1"/>
  <c r="K13" i="1"/>
  <c r="J2" i="1"/>
  <c r="K16" i="1"/>
  <c r="J12" i="1"/>
  <c r="K11" i="1"/>
  <c r="J15" i="1"/>
  <c r="K14" i="1"/>
  <c r="J10" i="1"/>
  <c r="K9" i="1"/>
  <c r="J13" i="1"/>
  <c r="K12" i="1"/>
  <c r="J8" i="1"/>
  <c r="J6" i="2" l="1"/>
</calcChain>
</file>

<file path=xl/sharedStrings.xml><?xml version="1.0" encoding="utf-8"?>
<sst xmlns="http://schemas.openxmlformats.org/spreadsheetml/2006/main" count="36" uniqueCount="19">
  <si>
    <t>date</t>
  </si>
  <si>
    <t>denom</t>
  </si>
  <si>
    <t>num</t>
  </si>
  <si>
    <t>per cent</t>
  </si>
  <si>
    <t>UCL</t>
  </si>
  <si>
    <t>sigma-hat</t>
  </si>
  <si>
    <t>LCL</t>
  </si>
  <si>
    <t>diff</t>
  </si>
  <si>
    <t>UCL1</t>
  </si>
  <si>
    <t>LCL1</t>
  </si>
  <si>
    <t>UCL2</t>
  </si>
  <si>
    <t>LCL2</t>
  </si>
  <si>
    <t>median</t>
  </si>
  <si>
    <t>sign</t>
  </si>
  <si>
    <t>-</t>
  </si>
  <si>
    <t>denomP</t>
  </si>
  <si>
    <t>numP</t>
  </si>
  <si>
    <t xml:space="preserve">scale </t>
  </si>
  <si>
    <t>data for 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</si>
</sst>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7" fontId="0" fillId="0" borderId="1" xfId="0" applyNumberFormat="1" applyBorder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2" borderId="1" xfId="0" applyFill="1" applyBorder="1"/>
    <xf numFmtId="17" fontId="0" fillId="2" borderId="1" xfId="0" applyNumberForma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values</c:v>
          </c:tx>
          <c:marker>
            <c:symbol val="none"/>
          </c:marker>
          <c:cat>
            <c:numRef>
              <c:f>Sheet1!$A$2:$A$16</c:f>
              <c:numCache>
                <c:formatCode>mmm\-yy</c:formatCode>
                <c:ptCount val="1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44.9</c:v>
                </c:pt>
                <c:pt idx="1">
                  <c:v>55.23</c:v>
                </c:pt>
                <c:pt idx="2">
                  <c:v>51.6</c:v>
                </c:pt>
                <c:pt idx="3">
                  <c:v>59.5</c:v>
                </c:pt>
                <c:pt idx="4">
                  <c:v>44.9</c:v>
                </c:pt>
                <c:pt idx="5">
                  <c:v>55.1</c:v>
                </c:pt>
                <c:pt idx="6">
                  <c:v>56.5</c:v>
                </c:pt>
                <c:pt idx="7">
                  <c:v>42.6</c:v>
                </c:pt>
                <c:pt idx="8">
                  <c:v>52.4</c:v>
                </c:pt>
                <c:pt idx="9">
                  <c:v>49.8</c:v>
                </c:pt>
                <c:pt idx="10">
                  <c:v>60.1</c:v>
                </c:pt>
                <c:pt idx="11">
                  <c:v>63.1</c:v>
                </c:pt>
                <c:pt idx="12">
                  <c:v>72.099999999999994</c:v>
                </c:pt>
                <c:pt idx="13">
                  <c:v>72.900000000000006</c:v>
                </c:pt>
                <c:pt idx="14">
                  <c:v>61.9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Sheet1!$A$2:$A$16</c:f>
              <c:numCache>
                <c:formatCode>mmm\-yy</c:formatCode>
                <c:ptCount val="1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48.163217270215654</c:v>
                </c:pt>
                <c:pt idx="1">
                  <c:v>50.975235568539617</c:v>
                </c:pt>
                <c:pt idx="2">
                  <c:v>51.372161518320212</c:v>
                </c:pt>
                <c:pt idx="3">
                  <c:v>52.690963499659375</c:v>
                </c:pt>
                <c:pt idx="4">
                  <c:v>51.793686117542094</c:v>
                </c:pt>
                <c:pt idx="5">
                  <c:v>51.72037582927409</c:v>
                </c:pt>
                <c:pt idx="6">
                  <c:v>52.546158349360468</c:v>
                </c:pt>
                <c:pt idx="7">
                  <c:v>52.492623939454617</c:v>
                </c:pt>
                <c:pt idx="8">
                  <c:v>53.553068598465273</c:v>
                </c:pt>
                <c:pt idx="9">
                  <c:v>52.134799554875798</c:v>
                </c:pt>
                <c:pt idx="10">
                  <c:v>52.925049496934726</c:v>
                </c:pt>
                <c:pt idx="11">
                  <c:v>53.175899103169854</c:v>
                </c:pt>
                <c:pt idx="12">
                  <c:v>53.862431925003435</c:v>
                </c:pt>
                <c:pt idx="13">
                  <c:v>52.808687717031361</c:v>
                </c:pt>
                <c:pt idx="14">
                  <c:v>52.488739829980538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UCL1</c:v>
                </c:pt>
              </c:strCache>
            </c:strRef>
          </c:tx>
          <c:marker>
            <c:symbol val="none"/>
          </c:marker>
          <c:cat>
            <c:numRef>
              <c:f>Sheet1!$A$2:$A$16</c:f>
              <c:numCache>
                <c:formatCode>mmm\-yy</c:formatCode>
                <c:ptCount val="1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87.54930542376033</c:v>
                </c:pt>
                <c:pt idx="1">
                  <c:v>87.54930542376033</c:v>
                </c:pt>
                <c:pt idx="2">
                  <c:v>87.54930542376033</c:v>
                </c:pt>
                <c:pt idx="3">
                  <c:v>87.54930542376033</c:v>
                </c:pt>
                <c:pt idx="4">
                  <c:v>87.54930542376033</c:v>
                </c:pt>
                <c:pt idx="5">
                  <c:v>87.54930542376033</c:v>
                </c:pt>
                <c:pt idx="6">
                  <c:v>87.54930542376033</c:v>
                </c:pt>
                <c:pt idx="7">
                  <c:v>87.54930542376033</c:v>
                </c:pt>
                <c:pt idx="8">
                  <c:v>87.54930542376033</c:v>
                </c:pt>
                <c:pt idx="9">
                  <c:v>87.54930542376033</c:v>
                </c:pt>
                <c:pt idx="10">
                  <c:v>87.54930542376033</c:v>
                </c:pt>
                <c:pt idx="11">
                  <c:v>87.54930542376033</c:v>
                </c:pt>
                <c:pt idx="12">
                  <c:v>87.54930542376033</c:v>
                </c:pt>
                <c:pt idx="13">
                  <c:v>87.54930542376033</c:v>
                </c:pt>
                <c:pt idx="14">
                  <c:v>87.54930542376033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LCL1</c:v>
                </c:pt>
              </c:strCache>
            </c:strRef>
          </c:tx>
          <c:marker>
            <c:symbol val="none"/>
          </c:marker>
          <c:cat>
            <c:numRef>
              <c:f>Sheet1!$A$2:$A$16</c:f>
              <c:numCache>
                <c:formatCode>mmm\-yy</c:formatCode>
                <c:ptCount val="1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28.517305423760362</c:v>
                </c:pt>
                <c:pt idx="1">
                  <c:v>28.517305423760362</c:v>
                </c:pt>
                <c:pt idx="2">
                  <c:v>28.517305423760362</c:v>
                </c:pt>
                <c:pt idx="3">
                  <c:v>28.517305423760362</c:v>
                </c:pt>
                <c:pt idx="4">
                  <c:v>28.517305423760362</c:v>
                </c:pt>
                <c:pt idx="5">
                  <c:v>28.517305423760362</c:v>
                </c:pt>
                <c:pt idx="6">
                  <c:v>28.517305423760362</c:v>
                </c:pt>
                <c:pt idx="7">
                  <c:v>28.517305423760362</c:v>
                </c:pt>
                <c:pt idx="8">
                  <c:v>28.517305423760362</c:v>
                </c:pt>
                <c:pt idx="9">
                  <c:v>28.517305423760362</c:v>
                </c:pt>
                <c:pt idx="10">
                  <c:v>28.517305423760362</c:v>
                </c:pt>
                <c:pt idx="11">
                  <c:v>28.517305423760362</c:v>
                </c:pt>
                <c:pt idx="12">
                  <c:v>28.517305423760362</c:v>
                </c:pt>
                <c:pt idx="13">
                  <c:v>28.517305423760362</c:v>
                </c:pt>
                <c:pt idx="14">
                  <c:v>28.517305423760362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64608"/>
        <c:axId val="119378688"/>
      </c:lineChart>
      <c:dateAx>
        <c:axId val="1193646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19378688"/>
        <c:crosses val="autoZero"/>
        <c:auto val="1"/>
        <c:lblOffset val="100"/>
        <c:baseTimeUnit val="months"/>
      </c:dateAx>
      <c:valAx>
        <c:axId val="11937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6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Sheet1!$A$3:$A$16</c:f>
              <c:numCache>
                <c:formatCode>mmm\-yy</c:formatCode>
                <c:ptCount val="14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</c:numCache>
            </c:numRef>
          </c:cat>
          <c:val>
            <c:numRef>
              <c:f>Sheet1!$I$3:$I$16</c:f>
              <c:numCache>
                <c:formatCode>General</c:formatCode>
                <c:ptCount val="14"/>
                <c:pt idx="0">
                  <c:v>10.329999999999998</c:v>
                </c:pt>
                <c:pt idx="1">
                  <c:v>3.6299999999999955</c:v>
                </c:pt>
                <c:pt idx="2">
                  <c:v>7.8999999999999986</c:v>
                </c:pt>
                <c:pt idx="3">
                  <c:v>14.600000000000001</c:v>
                </c:pt>
                <c:pt idx="4">
                  <c:v>10.200000000000003</c:v>
                </c:pt>
                <c:pt idx="5">
                  <c:v>1.3999999999999986</c:v>
                </c:pt>
                <c:pt idx="6">
                  <c:v>13.899999999999999</c:v>
                </c:pt>
                <c:pt idx="7">
                  <c:v>9.7999999999999972</c:v>
                </c:pt>
                <c:pt idx="8">
                  <c:v>2.6000000000000014</c:v>
                </c:pt>
                <c:pt idx="9">
                  <c:v>10.300000000000004</c:v>
                </c:pt>
                <c:pt idx="10">
                  <c:v>3</c:v>
                </c:pt>
                <c:pt idx="11">
                  <c:v>8.9999999999999929</c:v>
                </c:pt>
                <c:pt idx="12">
                  <c:v>0.80000000000001137</c:v>
                </c:pt>
                <c:pt idx="13">
                  <c:v>11.000000000000007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05760"/>
        <c:axId val="138407296"/>
      </c:lineChart>
      <c:dateAx>
        <c:axId val="1384057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8407296"/>
        <c:crosses val="autoZero"/>
        <c:auto val="1"/>
        <c:lblOffset val="100"/>
        <c:baseTimeUnit val="months"/>
      </c:dateAx>
      <c:valAx>
        <c:axId val="13840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40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values</c:v>
          </c:tx>
          <c:marker>
            <c:symbol val="none"/>
          </c:marker>
          <c:cat>
            <c:numRef>
              <c:f>Sheet1!$A$2:$A$16</c:f>
              <c:numCache>
                <c:formatCode>mmm\-yy</c:formatCode>
                <c:ptCount val="1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44.9</c:v>
                </c:pt>
                <c:pt idx="1">
                  <c:v>55.23</c:v>
                </c:pt>
                <c:pt idx="2">
                  <c:v>51.6</c:v>
                </c:pt>
                <c:pt idx="3">
                  <c:v>59.5</c:v>
                </c:pt>
                <c:pt idx="4">
                  <c:v>44.9</c:v>
                </c:pt>
                <c:pt idx="5">
                  <c:v>55.1</c:v>
                </c:pt>
                <c:pt idx="6">
                  <c:v>56.5</c:v>
                </c:pt>
                <c:pt idx="7">
                  <c:v>42.6</c:v>
                </c:pt>
                <c:pt idx="8">
                  <c:v>52.4</c:v>
                </c:pt>
                <c:pt idx="9">
                  <c:v>49.8</c:v>
                </c:pt>
                <c:pt idx="10">
                  <c:v>60.1</c:v>
                </c:pt>
                <c:pt idx="11">
                  <c:v>63.1</c:v>
                </c:pt>
                <c:pt idx="12">
                  <c:v>72.099999999999994</c:v>
                </c:pt>
                <c:pt idx="13">
                  <c:v>72.900000000000006</c:v>
                </c:pt>
                <c:pt idx="14">
                  <c:v>61.9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Sheet1!$A$2:$A$16</c:f>
              <c:numCache>
                <c:formatCode>mmm\-yy</c:formatCode>
                <c:ptCount val="1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48.163217270215654</c:v>
                </c:pt>
                <c:pt idx="1">
                  <c:v>50.975235568539617</c:v>
                </c:pt>
                <c:pt idx="2">
                  <c:v>51.372161518320212</c:v>
                </c:pt>
                <c:pt idx="3">
                  <c:v>52.690963499659375</c:v>
                </c:pt>
                <c:pt idx="4">
                  <c:v>51.793686117542094</c:v>
                </c:pt>
                <c:pt idx="5">
                  <c:v>51.72037582927409</c:v>
                </c:pt>
                <c:pt idx="6">
                  <c:v>52.546158349360468</c:v>
                </c:pt>
                <c:pt idx="7">
                  <c:v>52.492623939454617</c:v>
                </c:pt>
                <c:pt idx="8">
                  <c:v>53.553068598465273</c:v>
                </c:pt>
                <c:pt idx="9">
                  <c:v>52.134799554875798</c:v>
                </c:pt>
                <c:pt idx="10">
                  <c:v>52.925049496934726</c:v>
                </c:pt>
                <c:pt idx="11">
                  <c:v>53.175899103169854</c:v>
                </c:pt>
                <c:pt idx="12">
                  <c:v>53.862431925003435</c:v>
                </c:pt>
                <c:pt idx="13">
                  <c:v>52.808687717031361</c:v>
                </c:pt>
                <c:pt idx="14">
                  <c:v>52.488739829980538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UCL1</c:v>
                </c:pt>
              </c:strCache>
            </c:strRef>
          </c:tx>
          <c:marker>
            <c:symbol val="none"/>
          </c:marker>
          <c:cat>
            <c:numRef>
              <c:f>Sheet1!$A$2:$A$16</c:f>
              <c:numCache>
                <c:formatCode>mmm\-yy</c:formatCode>
                <c:ptCount val="1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87.54930542376033</c:v>
                </c:pt>
                <c:pt idx="1">
                  <c:v>87.54930542376033</c:v>
                </c:pt>
                <c:pt idx="2">
                  <c:v>87.54930542376033</c:v>
                </c:pt>
                <c:pt idx="3">
                  <c:v>87.54930542376033</c:v>
                </c:pt>
                <c:pt idx="4">
                  <c:v>87.54930542376033</c:v>
                </c:pt>
                <c:pt idx="5">
                  <c:v>87.54930542376033</c:v>
                </c:pt>
                <c:pt idx="6">
                  <c:v>87.54930542376033</c:v>
                </c:pt>
                <c:pt idx="7">
                  <c:v>87.54930542376033</c:v>
                </c:pt>
                <c:pt idx="8">
                  <c:v>87.54930542376033</c:v>
                </c:pt>
                <c:pt idx="9">
                  <c:v>87.54930542376033</c:v>
                </c:pt>
                <c:pt idx="10">
                  <c:v>87.54930542376033</c:v>
                </c:pt>
                <c:pt idx="11">
                  <c:v>87.54930542376033</c:v>
                </c:pt>
                <c:pt idx="12">
                  <c:v>87.54930542376033</c:v>
                </c:pt>
                <c:pt idx="13">
                  <c:v>87.54930542376033</c:v>
                </c:pt>
                <c:pt idx="14">
                  <c:v>87.54930542376033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LCL1</c:v>
                </c:pt>
              </c:strCache>
            </c:strRef>
          </c:tx>
          <c:marker>
            <c:symbol val="none"/>
          </c:marker>
          <c:cat>
            <c:numRef>
              <c:f>Sheet1!$A$2:$A$16</c:f>
              <c:numCache>
                <c:formatCode>mmm\-yy</c:formatCode>
                <c:ptCount val="1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28.517305423760362</c:v>
                </c:pt>
                <c:pt idx="1">
                  <c:v>28.517305423760362</c:v>
                </c:pt>
                <c:pt idx="2">
                  <c:v>28.517305423760362</c:v>
                </c:pt>
                <c:pt idx="3">
                  <c:v>28.517305423760362</c:v>
                </c:pt>
                <c:pt idx="4">
                  <c:v>28.517305423760362</c:v>
                </c:pt>
                <c:pt idx="5">
                  <c:v>28.517305423760362</c:v>
                </c:pt>
                <c:pt idx="6">
                  <c:v>28.517305423760362</c:v>
                </c:pt>
                <c:pt idx="7">
                  <c:v>28.517305423760362</c:v>
                </c:pt>
                <c:pt idx="8">
                  <c:v>28.517305423760362</c:v>
                </c:pt>
                <c:pt idx="9">
                  <c:v>28.517305423760362</c:v>
                </c:pt>
                <c:pt idx="10">
                  <c:v>28.517305423760362</c:v>
                </c:pt>
                <c:pt idx="11">
                  <c:v>28.517305423760362</c:v>
                </c:pt>
                <c:pt idx="12">
                  <c:v>28.517305423760362</c:v>
                </c:pt>
                <c:pt idx="13">
                  <c:v>28.517305423760362</c:v>
                </c:pt>
                <c:pt idx="14">
                  <c:v>28.517305423760362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76736"/>
        <c:axId val="171878272"/>
      </c:lineChart>
      <c:dateAx>
        <c:axId val="171876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71878272"/>
        <c:crosses val="autoZero"/>
        <c:auto val="1"/>
        <c:lblOffset val="100"/>
        <c:baseTimeUnit val="months"/>
      </c:dateAx>
      <c:valAx>
        <c:axId val="17187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87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Sheet1!$A$3:$A$16</c:f>
              <c:numCache>
                <c:formatCode>mmm\-yy</c:formatCode>
                <c:ptCount val="14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</c:numCache>
            </c:numRef>
          </c:cat>
          <c:val>
            <c:numRef>
              <c:f>Sheet1!$I$3:$I$16</c:f>
              <c:numCache>
                <c:formatCode>General</c:formatCode>
                <c:ptCount val="14"/>
                <c:pt idx="0">
                  <c:v>10.329999999999998</c:v>
                </c:pt>
                <c:pt idx="1">
                  <c:v>3.6299999999999955</c:v>
                </c:pt>
                <c:pt idx="2">
                  <c:v>7.8999999999999986</c:v>
                </c:pt>
                <c:pt idx="3">
                  <c:v>14.600000000000001</c:v>
                </c:pt>
                <c:pt idx="4">
                  <c:v>10.200000000000003</c:v>
                </c:pt>
                <c:pt idx="5">
                  <c:v>1.3999999999999986</c:v>
                </c:pt>
                <c:pt idx="6">
                  <c:v>13.899999999999999</c:v>
                </c:pt>
                <c:pt idx="7">
                  <c:v>9.7999999999999972</c:v>
                </c:pt>
                <c:pt idx="8">
                  <c:v>2.6000000000000014</c:v>
                </c:pt>
                <c:pt idx="9">
                  <c:v>10.300000000000004</c:v>
                </c:pt>
                <c:pt idx="10">
                  <c:v>3</c:v>
                </c:pt>
                <c:pt idx="11">
                  <c:v>8.9999999999999929</c:v>
                </c:pt>
                <c:pt idx="12">
                  <c:v>0.80000000000001137</c:v>
                </c:pt>
                <c:pt idx="13">
                  <c:v>11.000000000000007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23360"/>
        <c:axId val="86624896"/>
      </c:lineChart>
      <c:dateAx>
        <c:axId val="866233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86624896"/>
        <c:crosses val="autoZero"/>
        <c:auto val="1"/>
        <c:lblOffset val="100"/>
        <c:baseTimeUnit val="months"/>
      </c:dateAx>
      <c:valAx>
        <c:axId val="866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2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1</xdr:row>
      <xdr:rowOff>52387</xdr:rowOff>
    </xdr:from>
    <xdr:to>
      <xdr:col>22</xdr:col>
      <xdr:colOff>247650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16</xdr:row>
      <xdr:rowOff>157162</xdr:rowOff>
    </xdr:from>
    <xdr:to>
      <xdr:col>20</xdr:col>
      <xdr:colOff>552450</xdr:colOff>
      <xdr:row>31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552450</xdr:colOff>
      <xdr:row>1</xdr:row>
      <xdr:rowOff>52387</xdr:rowOff>
    </xdr:from>
    <xdr:to>
      <xdr:col>24</xdr:col>
      <xdr:colOff>247650</xdr:colOff>
      <xdr:row>15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247650</xdr:colOff>
      <xdr:row>16</xdr:row>
      <xdr:rowOff>157162</xdr:rowOff>
    </xdr:from>
    <xdr:to>
      <xdr:col>22</xdr:col>
      <xdr:colOff>552450</xdr:colOff>
      <xdr:row>31</xdr:row>
      <xdr:rowOff>42862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D17" sqref="D1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2">
        <v>42005</v>
      </c>
      <c r="B2" s="3">
        <v>225</v>
      </c>
      <c r="C2" s="3">
        <v>101</v>
      </c>
      <c r="D2" s="3">
        <f>ROUND(100*C2/B2,1)</f>
        <v>44.9</v>
      </c>
      <c r="E2" s="3">
        <f>SQRT($D$17*(100-$D$17)/B2)</f>
        <v>3.2900293845148978</v>
      </c>
      <c r="F2" s="3">
        <f>$D$17+3*E2</f>
        <v>67.903393577305039</v>
      </c>
      <c r="G2" s="3">
        <f>$D$17-3*E2</f>
        <v>48.163217270215654</v>
      </c>
      <c r="H2" s="3">
        <f>F2-G2</f>
        <v>19.740176307089385</v>
      </c>
      <c r="I2" s="3"/>
      <c r="J2" s="3">
        <f>$D$17+3.14*$I$17</f>
        <v>87.54930542376033</v>
      </c>
      <c r="K2" s="3">
        <f>$D$17-3.14*$I$17</f>
        <v>28.517305423760362</v>
      </c>
      <c r="L2">
        <f>$D$17+2.66*$I$18</f>
        <v>78.640705423760352</v>
      </c>
      <c r="M2">
        <f>$D$17-2.66*$I$18</f>
        <v>37.425905423760341</v>
      </c>
      <c r="N2">
        <f>$D$19</f>
        <v>55.23</v>
      </c>
      <c r="O2" t="s">
        <v>14</v>
      </c>
    </row>
    <row r="3" spans="1:15" x14ac:dyDescent="0.25">
      <c r="A3" s="2">
        <v>42036</v>
      </c>
      <c r="B3" s="3">
        <v>440</v>
      </c>
      <c r="C3" s="3">
        <v>243</v>
      </c>
      <c r="D3" s="3">
        <f>ROUND(100*C3/B3,2)</f>
        <v>55.23</v>
      </c>
      <c r="E3" s="3">
        <f t="shared" ref="E3:E16" si="0">SQRT($D$17*(100-$D$17)/B3)</f>
        <v>2.3526899517402429</v>
      </c>
      <c r="F3" s="3">
        <f t="shared" ref="F3:F16" si="1">$D$17+3*E3</f>
        <v>65.091375278981076</v>
      </c>
      <c r="G3" s="3">
        <f t="shared" ref="G3:G16" si="2">$D$17-3*E3</f>
        <v>50.975235568539617</v>
      </c>
      <c r="H3" s="3">
        <f t="shared" ref="H3:H16" si="3">F3-G3</f>
        <v>14.116139710441459</v>
      </c>
      <c r="I3" s="3">
        <f>ABS(D3-D2)</f>
        <v>10.329999999999998</v>
      </c>
      <c r="J3" s="3">
        <f t="shared" ref="J3:J16" si="4">$D$17+3.14*$I$17</f>
        <v>87.54930542376033</v>
      </c>
      <c r="K3" s="3">
        <f t="shared" ref="K3:K16" si="5">$D$17-3.14*$I$17</f>
        <v>28.517305423760362</v>
      </c>
      <c r="L3">
        <f t="shared" ref="L3:L16" si="6">$D$17+2.66*$I$18</f>
        <v>78.640705423760352</v>
      </c>
      <c r="M3">
        <f t="shared" ref="M3:M16" si="7">$D$17-2.66*$I$18</f>
        <v>37.425905423760341</v>
      </c>
      <c r="N3">
        <f t="shared" ref="N3:N16" si="8">$D$19</f>
        <v>55.23</v>
      </c>
      <c r="O3">
        <v>0</v>
      </c>
    </row>
    <row r="4" spans="1:15" x14ac:dyDescent="0.25">
      <c r="A4" s="2">
        <v>42064</v>
      </c>
      <c r="B4" s="3">
        <v>494</v>
      </c>
      <c r="C4" s="3">
        <v>255</v>
      </c>
      <c r="D4" s="3">
        <f t="shared" ref="D4:D16" si="9">ROUND(100*C4/B4,1)</f>
        <v>51.6</v>
      </c>
      <c r="E4" s="3">
        <f t="shared" si="0"/>
        <v>2.2203813018133789</v>
      </c>
      <c r="F4" s="3">
        <f t="shared" si="1"/>
        <v>64.694449329200481</v>
      </c>
      <c r="G4" s="3">
        <f t="shared" si="2"/>
        <v>51.372161518320212</v>
      </c>
      <c r="H4" s="3">
        <f t="shared" si="3"/>
        <v>13.322287810880269</v>
      </c>
      <c r="I4" s="3">
        <f t="shared" ref="I4:I16" si="10">ABS(D4-D3)</f>
        <v>3.6299999999999955</v>
      </c>
      <c r="J4" s="3">
        <f t="shared" si="4"/>
        <v>87.54930542376033</v>
      </c>
      <c r="K4" s="3">
        <f t="shared" si="5"/>
        <v>28.517305423760362</v>
      </c>
      <c r="L4">
        <f t="shared" si="6"/>
        <v>78.640705423760352</v>
      </c>
      <c r="M4">
        <f t="shared" si="7"/>
        <v>37.425905423760341</v>
      </c>
      <c r="N4">
        <f t="shared" si="8"/>
        <v>55.23</v>
      </c>
      <c r="O4" t="s">
        <v>14</v>
      </c>
    </row>
    <row r="5" spans="1:15" x14ac:dyDescent="0.25">
      <c r="A5" s="2">
        <v>42095</v>
      </c>
      <c r="B5" s="3">
        <v>768</v>
      </c>
      <c r="C5" s="3">
        <v>457</v>
      </c>
      <c r="D5" s="3">
        <f t="shared" si="9"/>
        <v>59.5</v>
      </c>
      <c r="E5" s="3">
        <f t="shared" si="0"/>
        <v>1.7807806413669893</v>
      </c>
      <c r="F5" s="3">
        <f t="shared" si="1"/>
        <v>63.375647347861317</v>
      </c>
      <c r="G5" s="3">
        <f t="shared" si="2"/>
        <v>52.690963499659375</v>
      </c>
      <c r="H5" s="3">
        <f t="shared" si="3"/>
        <v>10.684683848201942</v>
      </c>
      <c r="I5" s="3">
        <f t="shared" si="10"/>
        <v>7.8999999999999986</v>
      </c>
      <c r="J5" s="3">
        <f t="shared" si="4"/>
        <v>87.54930542376033</v>
      </c>
      <c r="K5" s="3">
        <f t="shared" si="5"/>
        <v>28.517305423760362</v>
      </c>
      <c r="L5">
        <f t="shared" si="6"/>
        <v>78.640705423760352</v>
      </c>
      <c r="M5">
        <f t="shared" si="7"/>
        <v>37.425905423760341</v>
      </c>
      <c r="N5">
        <f t="shared" si="8"/>
        <v>55.23</v>
      </c>
    </row>
    <row r="6" spans="1:15" x14ac:dyDescent="0.25">
      <c r="A6" s="2">
        <v>42125</v>
      </c>
      <c r="B6" s="3">
        <v>563</v>
      </c>
      <c r="C6" s="3">
        <v>253</v>
      </c>
      <c r="D6" s="3">
        <f t="shared" si="9"/>
        <v>44.9</v>
      </c>
      <c r="E6" s="3">
        <f t="shared" si="0"/>
        <v>2.0798731020727499</v>
      </c>
      <c r="F6" s="3">
        <f t="shared" si="1"/>
        <v>64.272924729978598</v>
      </c>
      <c r="G6" s="3">
        <f t="shared" si="2"/>
        <v>51.793686117542094</v>
      </c>
      <c r="H6" s="3">
        <f t="shared" si="3"/>
        <v>12.479238612436504</v>
      </c>
      <c r="I6" s="3">
        <f t="shared" si="10"/>
        <v>14.600000000000001</v>
      </c>
      <c r="J6" s="3">
        <f t="shared" si="4"/>
        <v>87.54930542376033</v>
      </c>
      <c r="K6" s="3">
        <f t="shared" si="5"/>
        <v>28.517305423760362</v>
      </c>
      <c r="L6">
        <f t="shared" si="6"/>
        <v>78.640705423760352</v>
      </c>
      <c r="M6">
        <f t="shared" si="7"/>
        <v>37.425905423760341</v>
      </c>
      <c r="N6">
        <f t="shared" si="8"/>
        <v>55.23</v>
      </c>
    </row>
    <row r="7" spans="1:15" x14ac:dyDescent="0.25">
      <c r="A7" s="2">
        <v>42156</v>
      </c>
      <c r="B7" s="3">
        <v>550</v>
      </c>
      <c r="C7" s="3">
        <v>303</v>
      </c>
      <c r="D7" s="3">
        <f t="shared" si="9"/>
        <v>55.1</v>
      </c>
      <c r="E7" s="3">
        <f t="shared" si="0"/>
        <v>2.1043098648287528</v>
      </c>
      <c r="F7" s="3">
        <f t="shared" si="1"/>
        <v>64.346235018246603</v>
      </c>
      <c r="G7" s="3">
        <f t="shared" si="2"/>
        <v>51.72037582927409</v>
      </c>
      <c r="H7" s="3">
        <f t="shared" si="3"/>
        <v>12.625859188972512</v>
      </c>
      <c r="I7" s="3">
        <f t="shared" si="10"/>
        <v>10.200000000000003</v>
      </c>
      <c r="J7" s="3">
        <f t="shared" si="4"/>
        <v>87.54930542376033</v>
      </c>
      <c r="K7" s="3">
        <f t="shared" si="5"/>
        <v>28.517305423760362</v>
      </c>
      <c r="L7">
        <f t="shared" si="6"/>
        <v>78.640705423760352</v>
      </c>
      <c r="M7">
        <f t="shared" si="7"/>
        <v>37.425905423760341</v>
      </c>
      <c r="N7">
        <f t="shared" si="8"/>
        <v>55.23</v>
      </c>
    </row>
    <row r="8" spans="1:15" x14ac:dyDescent="0.25">
      <c r="A8" s="2">
        <v>42186</v>
      </c>
      <c r="B8" s="3">
        <v>728</v>
      </c>
      <c r="C8" s="3">
        <v>411</v>
      </c>
      <c r="D8" s="3">
        <f t="shared" si="9"/>
        <v>56.5</v>
      </c>
      <c r="E8" s="3">
        <f t="shared" si="0"/>
        <v>1.8290490247999587</v>
      </c>
      <c r="F8" s="3">
        <f t="shared" si="1"/>
        <v>63.520452498160225</v>
      </c>
      <c r="G8" s="3">
        <f t="shared" si="2"/>
        <v>52.546158349360468</v>
      </c>
      <c r="H8" s="3">
        <f t="shared" si="3"/>
        <v>10.974294148799757</v>
      </c>
      <c r="I8" s="3">
        <f t="shared" si="10"/>
        <v>1.3999999999999986</v>
      </c>
      <c r="J8" s="3">
        <f t="shared" si="4"/>
        <v>87.54930542376033</v>
      </c>
      <c r="K8" s="3">
        <f t="shared" si="5"/>
        <v>28.517305423760362</v>
      </c>
      <c r="L8">
        <f t="shared" si="6"/>
        <v>78.640705423760352</v>
      </c>
      <c r="M8">
        <f t="shared" si="7"/>
        <v>37.425905423760341</v>
      </c>
      <c r="N8">
        <f t="shared" si="8"/>
        <v>55.23</v>
      </c>
    </row>
    <row r="9" spans="1:15" x14ac:dyDescent="0.25">
      <c r="A9" s="2">
        <v>42217</v>
      </c>
      <c r="B9" s="3">
        <v>714</v>
      </c>
      <c r="C9" s="3">
        <v>304</v>
      </c>
      <c r="D9" s="3">
        <f t="shared" si="9"/>
        <v>42.6</v>
      </c>
      <c r="E9" s="3">
        <f t="shared" si="0"/>
        <v>1.8468938281019103</v>
      </c>
      <c r="F9" s="3">
        <f t="shared" si="1"/>
        <v>63.573986908066075</v>
      </c>
      <c r="G9" s="3">
        <f t="shared" si="2"/>
        <v>52.492623939454617</v>
      </c>
      <c r="H9" s="3">
        <f t="shared" si="3"/>
        <v>11.081362968611458</v>
      </c>
      <c r="I9" s="3">
        <f t="shared" si="10"/>
        <v>13.899999999999999</v>
      </c>
      <c r="J9" s="3">
        <f t="shared" si="4"/>
        <v>87.54930542376033</v>
      </c>
      <c r="K9" s="3">
        <f t="shared" si="5"/>
        <v>28.517305423760362</v>
      </c>
      <c r="L9">
        <f t="shared" si="6"/>
        <v>78.640705423760352</v>
      </c>
      <c r="M9">
        <f t="shared" si="7"/>
        <v>37.425905423760341</v>
      </c>
      <c r="N9">
        <f t="shared" si="8"/>
        <v>55.23</v>
      </c>
    </row>
    <row r="10" spans="1:15" x14ac:dyDescent="0.25">
      <c r="A10" s="2">
        <v>42248</v>
      </c>
      <c r="B10" s="3">
        <v>1092</v>
      </c>
      <c r="C10" s="3">
        <v>572</v>
      </c>
      <c r="D10" s="3">
        <f t="shared" si="9"/>
        <v>52.4</v>
      </c>
      <c r="E10" s="3">
        <f t="shared" si="0"/>
        <v>1.4934122750983578</v>
      </c>
      <c r="F10" s="3">
        <f t="shared" si="1"/>
        <v>62.513542249055419</v>
      </c>
      <c r="G10" s="3">
        <f t="shared" si="2"/>
        <v>53.553068598465273</v>
      </c>
      <c r="H10" s="3">
        <f t="shared" si="3"/>
        <v>8.9604736505901457</v>
      </c>
      <c r="I10" s="3">
        <f t="shared" si="10"/>
        <v>9.7999999999999972</v>
      </c>
      <c r="J10" s="3">
        <f t="shared" si="4"/>
        <v>87.54930542376033</v>
      </c>
      <c r="K10" s="3">
        <f t="shared" si="5"/>
        <v>28.517305423760362</v>
      </c>
      <c r="L10">
        <f t="shared" si="6"/>
        <v>78.640705423760352</v>
      </c>
      <c r="M10">
        <f t="shared" si="7"/>
        <v>37.425905423760341</v>
      </c>
      <c r="N10">
        <f t="shared" si="8"/>
        <v>55.23</v>
      </c>
    </row>
    <row r="11" spans="1:15" x14ac:dyDescent="0.25">
      <c r="A11" s="2">
        <v>42278</v>
      </c>
      <c r="B11" s="3">
        <v>630</v>
      </c>
      <c r="C11" s="3">
        <v>314</v>
      </c>
      <c r="D11" s="3">
        <f t="shared" si="9"/>
        <v>49.8</v>
      </c>
      <c r="E11" s="3">
        <f t="shared" si="0"/>
        <v>1.9661686229615163</v>
      </c>
      <c r="F11" s="3">
        <f t="shared" si="1"/>
        <v>63.931811292644895</v>
      </c>
      <c r="G11" s="3">
        <f t="shared" si="2"/>
        <v>52.134799554875798</v>
      </c>
      <c r="H11" s="3">
        <f t="shared" si="3"/>
        <v>11.797011737769097</v>
      </c>
      <c r="I11" s="3">
        <f t="shared" si="10"/>
        <v>2.6000000000000014</v>
      </c>
      <c r="J11" s="3">
        <f t="shared" si="4"/>
        <v>87.54930542376033</v>
      </c>
      <c r="K11" s="3">
        <f t="shared" si="5"/>
        <v>28.517305423760362</v>
      </c>
      <c r="L11">
        <f t="shared" si="6"/>
        <v>78.640705423760352</v>
      </c>
      <c r="M11">
        <f t="shared" si="7"/>
        <v>37.425905423760341</v>
      </c>
      <c r="N11">
        <f t="shared" si="8"/>
        <v>55.23</v>
      </c>
    </row>
    <row r="12" spans="1:15" x14ac:dyDescent="0.25">
      <c r="A12" s="2">
        <v>42309</v>
      </c>
      <c r="B12" s="3">
        <v>840</v>
      </c>
      <c r="C12" s="3">
        <v>505</v>
      </c>
      <c r="D12" s="3">
        <f t="shared" si="9"/>
        <v>60.1</v>
      </c>
      <c r="E12" s="3">
        <f t="shared" si="0"/>
        <v>1.7027519756085407</v>
      </c>
      <c r="F12" s="3">
        <f t="shared" si="1"/>
        <v>63.141561350585967</v>
      </c>
      <c r="G12" s="3">
        <f t="shared" si="2"/>
        <v>52.925049496934726</v>
      </c>
      <c r="H12" s="3">
        <f t="shared" si="3"/>
        <v>10.216511853651241</v>
      </c>
      <c r="I12" s="3">
        <f t="shared" si="10"/>
        <v>10.300000000000004</v>
      </c>
      <c r="J12" s="3">
        <f t="shared" si="4"/>
        <v>87.54930542376033</v>
      </c>
      <c r="K12" s="3">
        <f t="shared" si="5"/>
        <v>28.517305423760362</v>
      </c>
      <c r="L12">
        <f t="shared" si="6"/>
        <v>78.640705423760352</v>
      </c>
      <c r="M12">
        <f t="shared" si="7"/>
        <v>37.425905423760341</v>
      </c>
      <c r="N12">
        <f t="shared" si="8"/>
        <v>55.23</v>
      </c>
    </row>
    <row r="13" spans="1:15" x14ac:dyDescent="0.25">
      <c r="A13" s="2">
        <v>42339</v>
      </c>
      <c r="B13" s="3">
        <v>929</v>
      </c>
      <c r="C13" s="3">
        <v>586</v>
      </c>
      <c r="D13" s="3">
        <f t="shared" si="9"/>
        <v>63.1</v>
      </c>
      <c r="E13" s="3">
        <f t="shared" si="0"/>
        <v>1.6191354401968294</v>
      </c>
      <c r="F13" s="3">
        <f t="shared" si="1"/>
        <v>62.890711744350838</v>
      </c>
      <c r="G13" s="3">
        <f t="shared" si="2"/>
        <v>53.175899103169854</v>
      </c>
      <c r="H13" s="3">
        <f t="shared" si="3"/>
        <v>9.7148126411809841</v>
      </c>
      <c r="I13" s="3">
        <f t="shared" si="10"/>
        <v>3</v>
      </c>
      <c r="J13" s="3">
        <f t="shared" si="4"/>
        <v>87.54930542376033</v>
      </c>
      <c r="K13" s="3">
        <f t="shared" si="5"/>
        <v>28.517305423760362</v>
      </c>
      <c r="L13">
        <f t="shared" si="6"/>
        <v>78.640705423760352</v>
      </c>
      <c r="M13">
        <f t="shared" si="7"/>
        <v>37.425905423760341</v>
      </c>
      <c r="N13">
        <f t="shared" si="8"/>
        <v>55.23</v>
      </c>
    </row>
    <row r="14" spans="1:15" x14ac:dyDescent="0.25">
      <c r="A14" s="2">
        <v>42370</v>
      </c>
      <c r="B14" s="3">
        <v>1260</v>
      </c>
      <c r="C14" s="3">
        <v>908</v>
      </c>
      <c r="D14" s="3">
        <f t="shared" si="9"/>
        <v>72.099999999999994</v>
      </c>
      <c r="E14" s="3">
        <f t="shared" si="0"/>
        <v>1.3902911662523043</v>
      </c>
      <c r="F14" s="3">
        <f t="shared" si="1"/>
        <v>62.204178922517258</v>
      </c>
      <c r="G14" s="3">
        <f t="shared" si="2"/>
        <v>53.862431925003435</v>
      </c>
      <c r="H14" s="3">
        <f t="shared" si="3"/>
        <v>8.3417469975138232</v>
      </c>
      <c r="I14" s="3">
        <f t="shared" si="10"/>
        <v>8.9999999999999929</v>
      </c>
      <c r="J14" s="3">
        <f t="shared" si="4"/>
        <v>87.54930542376033</v>
      </c>
      <c r="K14" s="3">
        <f t="shared" si="5"/>
        <v>28.517305423760362</v>
      </c>
      <c r="L14">
        <f t="shared" si="6"/>
        <v>78.640705423760352</v>
      </c>
      <c r="M14">
        <f t="shared" si="7"/>
        <v>37.425905423760341</v>
      </c>
      <c r="N14">
        <f t="shared" si="8"/>
        <v>55.23</v>
      </c>
    </row>
    <row r="15" spans="1:15" x14ac:dyDescent="0.25">
      <c r="A15" s="2">
        <v>42401</v>
      </c>
      <c r="B15" s="3">
        <v>803</v>
      </c>
      <c r="C15" s="3">
        <v>585</v>
      </c>
      <c r="D15" s="3">
        <f t="shared" si="9"/>
        <v>72.900000000000006</v>
      </c>
      <c r="E15" s="3">
        <f t="shared" si="0"/>
        <v>1.7415392355763291</v>
      </c>
      <c r="F15" s="3">
        <f t="shared" si="1"/>
        <v>63.257923130489331</v>
      </c>
      <c r="G15" s="3">
        <f t="shared" si="2"/>
        <v>52.808687717031361</v>
      </c>
      <c r="H15" s="3">
        <f t="shared" si="3"/>
        <v>10.44923541345797</v>
      </c>
      <c r="I15" s="3">
        <f t="shared" si="10"/>
        <v>0.80000000000001137</v>
      </c>
      <c r="J15" s="3">
        <f t="shared" si="4"/>
        <v>87.54930542376033</v>
      </c>
      <c r="K15" s="3">
        <f t="shared" si="5"/>
        <v>28.517305423760362</v>
      </c>
      <c r="L15">
        <f t="shared" si="6"/>
        <v>78.640705423760352</v>
      </c>
      <c r="M15">
        <f t="shared" si="7"/>
        <v>37.425905423760341</v>
      </c>
      <c r="N15">
        <f t="shared" si="8"/>
        <v>55.23</v>
      </c>
    </row>
    <row r="16" spans="1:15" x14ac:dyDescent="0.25">
      <c r="A16" s="2">
        <v>42430</v>
      </c>
      <c r="B16" s="3">
        <v>713</v>
      </c>
      <c r="C16" s="3">
        <v>441</v>
      </c>
      <c r="D16" s="3">
        <f t="shared" si="9"/>
        <v>61.9</v>
      </c>
      <c r="E16" s="3">
        <f t="shared" si="0"/>
        <v>1.8481885312599364</v>
      </c>
      <c r="F16" s="3">
        <f t="shared" si="1"/>
        <v>63.577871017540154</v>
      </c>
      <c r="G16" s="3">
        <f t="shared" si="2"/>
        <v>52.488739829980538</v>
      </c>
      <c r="H16" s="3">
        <f t="shared" si="3"/>
        <v>11.089131187559616</v>
      </c>
      <c r="I16" s="3">
        <f t="shared" si="10"/>
        <v>11.000000000000007</v>
      </c>
      <c r="J16" s="3">
        <f t="shared" si="4"/>
        <v>87.54930542376033</v>
      </c>
      <c r="K16" s="3">
        <f t="shared" si="5"/>
        <v>28.517305423760362</v>
      </c>
      <c r="L16">
        <f t="shared" si="6"/>
        <v>78.640705423760352</v>
      </c>
      <c r="M16">
        <f t="shared" si="7"/>
        <v>37.425905423760341</v>
      </c>
      <c r="N16">
        <f t="shared" si="8"/>
        <v>55.23</v>
      </c>
    </row>
    <row r="17" spans="2:9" x14ac:dyDescent="0.25">
      <c r="B17">
        <f>SUM(B2:B16)</f>
        <v>10749</v>
      </c>
      <c r="C17">
        <f>SUM(C2:C16)</f>
        <v>6238</v>
      </c>
      <c r="D17">
        <f>100*C17/B17</f>
        <v>58.033305423760346</v>
      </c>
      <c r="I17">
        <f>MEDIAN(I3:I16)</f>
        <v>9.399999999999995</v>
      </c>
    </row>
    <row r="18" spans="2:9" x14ac:dyDescent="0.25">
      <c r="I18">
        <f>AVERAGE(I3:I16)</f>
        <v>7.7471428571428573</v>
      </c>
    </row>
    <row r="19" spans="2:9" x14ac:dyDescent="0.25">
      <c r="D19">
        <f>MEDIAN(D2:D16)</f>
        <v>55.23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A22" sqref="A22"/>
    </sheetView>
  </sheetViews>
  <sheetFormatPr defaultRowHeight="15" x14ac:dyDescent="0.25"/>
  <sheetData>
    <row r="1" spans="1:17" x14ac:dyDescent="0.25">
      <c r="A1" s="4" t="s">
        <v>0</v>
      </c>
      <c r="B1" s="1" t="s">
        <v>1</v>
      </c>
      <c r="C1" s="1" t="s">
        <v>2</v>
      </c>
      <c r="D1" s="4" t="s">
        <v>15</v>
      </c>
      <c r="E1" s="4" t="s">
        <v>16</v>
      </c>
      <c r="F1" s="1" t="s">
        <v>3</v>
      </c>
      <c r="G1" s="1" t="s">
        <v>5</v>
      </c>
      <c r="H1" s="1" t="s">
        <v>4</v>
      </c>
      <c r="I1" s="1" t="s">
        <v>6</v>
      </c>
      <c r="J1" s="1"/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x14ac:dyDescent="0.25">
      <c r="A2" s="6">
        <v>42005</v>
      </c>
      <c r="B2" s="3">
        <v>225</v>
      </c>
      <c r="C2" s="3">
        <v>101</v>
      </c>
      <c r="D2" s="5">
        <f>ROUND($B$20*B2,0)</f>
        <v>146</v>
      </c>
      <c r="E2" s="5">
        <f>ROUND($B$20*C2,0)</f>
        <v>66</v>
      </c>
      <c r="F2" s="3">
        <f>ROUND(100*C2/B2,1)</f>
        <v>44.9</v>
      </c>
      <c r="G2" s="3">
        <f>SQRT($F$17*(100-$F$17)/D2)</f>
        <v>4.0842304709399171</v>
      </c>
      <c r="H2" s="3">
        <f>$F$17+3*G2</f>
        <v>70.289044640242111</v>
      </c>
      <c r="I2" s="3">
        <f>$F$17-3*G2</f>
        <v>45.783661814602603</v>
      </c>
      <c r="J2" s="3">
        <f>H2-I2</f>
        <v>24.505382825639508</v>
      </c>
      <c r="K2" s="3"/>
      <c r="L2" s="3">
        <f>$F$17+3.14*$K$17</f>
        <v>87.552353227422344</v>
      </c>
      <c r="M2" s="3">
        <f>$F$17-3.14*$K$17</f>
        <v>28.520353227422369</v>
      </c>
      <c r="N2">
        <f>$F$17+2.66*$K$18</f>
        <v>78.643753227422351</v>
      </c>
      <c r="O2">
        <f>$F$17-2.66*$K$18</f>
        <v>37.428953227422355</v>
      </c>
      <c r="P2">
        <f>$F$19</f>
        <v>55.23</v>
      </c>
      <c r="Q2" t="s">
        <v>14</v>
      </c>
    </row>
    <row r="3" spans="1:17" x14ac:dyDescent="0.25">
      <c r="A3" s="6">
        <v>42036</v>
      </c>
      <c r="B3" s="3">
        <v>440</v>
      </c>
      <c r="C3" s="3">
        <v>243</v>
      </c>
      <c r="D3" s="5">
        <f t="shared" ref="D3:D16" si="0">ROUND($B$20*B3,0)</f>
        <v>286</v>
      </c>
      <c r="E3" s="5">
        <f t="shared" ref="E3:E16" si="1">ROUND($B$20*C3,0)</f>
        <v>158</v>
      </c>
      <c r="F3" s="3">
        <f>ROUND(100*C3/B3,2)</f>
        <v>55.23</v>
      </c>
      <c r="G3" s="3">
        <f t="shared" ref="G3:G16" si="2">SQRT($F$17*(100-$F$17)/D3)</f>
        <v>2.9181233952087564</v>
      </c>
      <c r="H3" s="3">
        <f t="shared" ref="H3:H16" si="3">$F$17+3*G3</f>
        <v>66.790723413048624</v>
      </c>
      <c r="I3" s="3">
        <f t="shared" ref="I3:I16" si="4">$F$17-3*G3</f>
        <v>49.281983041796082</v>
      </c>
      <c r="J3" s="3">
        <f t="shared" ref="J3:J16" si="5">H3-I3</f>
        <v>17.508740371252543</v>
      </c>
      <c r="K3" s="3">
        <f>ABS(F3-F2)</f>
        <v>10.329999999999998</v>
      </c>
      <c r="L3" s="3">
        <f t="shared" ref="L3:L16" si="6">$F$17+3.14*$K$17</f>
        <v>87.552353227422344</v>
      </c>
      <c r="M3" s="3">
        <f t="shared" ref="M3:M16" si="7">$F$17-3.14*$K$17</f>
        <v>28.520353227422369</v>
      </c>
      <c r="N3">
        <f t="shared" ref="N3:N16" si="8">$F$17+2.66*$K$18</f>
        <v>78.643753227422351</v>
      </c>
      <c r="O3">
        <f t="shared" ref="O3:O16" si="9">$F$17-2.66*$K$18</f>
        <v>37.428953227422355</v>
      </c>
      <c r="P3">
        <f t="shared" ref="P3:P16" si="10">$F$19</f>
        <v>55.23</v>
      </c>
      <c r="Q3">
        <v>0</v>
      </c>
    </row>
    <row r="4" spans="1:17" x14ac:dyDescent="0.25">
      <c r="A4" s="6">
        <v>42064</v>
      </c>
      <c r="B4" s="3">
        <v>494</v>
      </c>
      <c r="C4" s="3">
        <v>255</v>
      </c>
      <c r="D4" s="5">
        <f t="shared" si="0"/>
        <v>321</v>
      </c>
      <c r="E4" s="5">
        <f t="shared" si="1"/>
        <v>166</v>
      </c>
      <c r="F4" s="3">
        <f t="shared" ref="F4:F16" si="11">ROUND(100*C4/B4,1)</f>
        <v>51.6</v>
      </c>
      <c r="G4" s="3">
        <f t="shared" si="2"/>
        <v>2.7544453036598657</v>
      </c>
      <c r="H4" s="3">
        <f t="shared" si="3"/>
        <v>66.299689138401945</v>
      </c>
      <c r="I4" s="3">
        <f t="shared" si="4"/>
        <v>49.773017316442754</v>
      </c>
      <c r="J4" s="3">
        <f t="shared" si="5"/>
        <v>16.526671821959191</v>
      </c>
      <c r="K4" s="3">
        <f t="shared" ref="K4:K16" si="12">ABS(F4-F3)</f>
        <v>3.6299999999999955</v>
      </c>
      <c r="L4" s="3">
        <f t="shared" si="6"/>
        <v>87.552353227422344</v>
      </c>
      <c r="M4" s="3">
        <f t="shared" si="7"/>
        <v>28.520353227422369</v>
      </c>
      <c r="N4">
        <f t="shared" si="8"/>
        <v>78.643753227422351</v>
      </c>
      <c r="O4">
        <f t="shared" si="9"/>
        <v>37.428953227422355</v>
      </c>
      <c r="P4">
        <f t="shared" si="10"/>
        <v>55.23</v>
      </c>
      <c r="Q4" t="s">
        <v>14</v>
      </c>
    </row>
    <row r="5" spans="1:17" x14ac:dyDescent="0.25">
      <c r="A5" s="6">
        <v>42095</v>
      </c>
      <c r="B5" s="3">
        <v>768</v>
      </c>
      <c r="C5" s="3">
        <v>457</v>
      </c>
      <c r="D5" s="5">
        <f t="shared" si="0"/>
        <v>499</v>
      </c>
      <c r="E5" s="5">
        <f t="shared" si="1"/>
        <v>297</v>
      </c>
      <c r="F5" s="3">
        <f t="shared" si="11"/>
        <v>59.5</v>
      </c>
      <c r="G5" s="3">
        <f t="shared" si="2"/>
        <v>2.2092069265001841</v>
      </c>
      <c r="H5" s="3">
        <f t="shared" si="3"/>
        <v>64.663974006922899</v>
      </c>
      <c r="I5" s="3">
        <f t="shared" si="4"/>
        <v>51.4087324479218</v>
      </c>
      <c r="J5" s="3">
        <f t="shared" si="5"/>
        <v>13.255241559001099</v>
      </c>
      <c r="K5" s="3">
        <f t="shared" si="12"/>
        <v>7.8999999999999986</v>
      </c>
      <c r="L5" s="3">
        <f t="shared" si="6"/>
        <v>87.552353227422344</v>
      </c>
      <c r="M5" s="3">
        <f t="shared" si="7"/>
        <v>28.520353227422369</v>
      </c>
      <c r="N5">
        <f t="shared" si="8"/>
        <v>78.643753227422351</v>
      </c>
      <c r="O5">
        <f t="shared" si="9"/>
        <v>37.428953227422355</v>
      </c>
      <c r="P5">
        <f t="shared" si="10"/>
        <v>55.23</v>
      </c>
    </row>
    <row r="6" spans="1:17" x14ac:dyDescent="0.25">
      <c r="A6" s="6">
        <v>42125</v>
      </c>
      <c r="B6" s="3">
        <v>563</v>
      </c>
      <c r="C6" s="3">
        <v>253</v>
      </c>
      <c r="D6" s="5">
        <f t="shared" si="0"/>
        <v>366</v>
      </c>
      <c r="E6" s="5">
        <f t="shared" si="1"/>
        <v>164</v>
      </c>
      <c r="F6" s="3">
        <f t="shared" si="11"/>
        <v>44.9</v>
      </c>
      <c r="G6" s="3">
        <f t="shared" si="2"/>
        <v>2.5795629246014546</v>
      </c>
      <c r="H6" s="3">
        <f t="shared" si="3"/>
        <v>65.775042001226723</v>
      </c>
      <c r="I6" s="3">
        <f t="shared" si="4"/>
        <v>50.29766445361799</v>
      </c>
      <c r="J6" s="3">
        <f t="shared" si="5"/>
        <v>15.477377547608732</v>
      </c>
      <c r="K6" s="3">
        <f t="shared" si="12"/>
        <v>14.600000000000001</v>
      </c>
      <c r="L6" s="3">
        <f t="shared" si="6"/>
        <v>87.552353227422344</v>
      </c>
      <c r="M6" s="3">
        <f t="shared" si="7"/>
        <v>28.520353227422369</v>
      </c>
      <c r="N6">
        <f t="shared" si="8"/>
        <v>78.643753227422351</v>
      </c>
      <c r="O6">
        <f t="shared" si="9"/>
        <v>37.428953227422355</v>
      </c>
      <c r="P6">
        <f t="shared" si="10"/>
        <v>55.23</v>
      </c>
    </row>
    <row r="7" spans="1:17" x14ac:dyDescent="0.25">
      <c r="A7" s="6">
        <v>42156</v>
      </c>
      <c r="B7" s="3">
        <v>550</v>
      </c>
      <c r="C7" s="3">
        <v>303</v>
      </c>
      <c r="D7" s="5">
        <f t="shared" si="0"/>
        <v>358</v>
      </c>
      <c r="E7" s="5">
        <f t="shared" si="1"/>
        <v>197</v>
      </c>
      <c r="F7" s="3">
        <f t="shared" si="11"/>
        <v>55.1</v>
      </c>
      <c r="G7" s="3">
        <f t="shared" si="2"/>
        <v>2.6082256146650136</v>
      </c>
      <c r="H7" s="3">
        <f t="shared" si="3"/>
        <v>65.861030071417389</v>
      </c>
      <c r="I7" s="3">
        <f t="shared" si="4"/>
        <v>50.21167638342731</v>
      </c>
      <c r="J7" s="3">
        <f t="shared" si="5"/>
        <v>15.649353687990079</v>
      </c>
      <c r="K7" s="3">
        <f t="shared" si="12"/>
        <v>10.200000000000003</v>
      </c>
      <c r="L7" s="3">
        <f t="shared" si="6"/>
        <v>87.552353227422344</v>
      </c>
      <c r="M7" s="3">
        <f t="shared" si="7"/>
        <v>28.520353227422369</v>
      </c>
      <c r="N7">
        <f t="shared" si="8"/>
        <v>78.643753227422351</v>
      </c>
      <c r="O7">
        <f t="shared" si="9"/>
        <v>37.428953227422355</v>
      </c>
      <c r="P7">
        <f t="shared" si="10"/>
        <v>55.23</v>
      </c>
    </row>
    <row r="8" spans="1:17" x14ac:dyDescent="0.25">
      <c r="A8" s="6">
        <v>42186</v>
      </c>
      <c r="B8" s="3">
        <v>728</v>
      </c>
      <c r="C8" s="3">
        <v>411</v>
      </c>
      <c r="D8" s="5">
        <f t="shared" si="0"/>
        <v>473</v>
      </c>
      <c r="E8" s="5">
        <f t="shared" si="1"/>
        <v>267</v>
      </c>
      <c r="F8" s="3">
        <f t="shared" si="11"/>
        <v>56.5</v>
      </c>
      <c r="G8" s="3">
        <f t="shared" si="2"/>
        <v>2.2691128677908448</v>
      </c>
      <c r="H8" s="3">
        <f t="shared" si="3"/>
        <v>64.843691830794882</v>
      </c>
      <c r="I8" s="3">
        <f t="shared" si="4"/>
        <v>51.229014624049817</v>
      </c>
      <c r="J8" s="3">
        <f t="shared" si="5"/>
        <v>13.614677206745064</v>
      </c>
      <c r="K8" s="3">
        <f t="shared" si="12"/>
        <v>1.3999999999999986</v>
      </c>
      <c r="L8" s="3">
        <f t="shared" si="6"/>
        <v>87.552353227422344</v>
      </c>
      <c r="M8" s="3">
        <f t="shared" si="7"/>
        <v>28.520353227422369</v>
      </c>
      <c r="N8">
        <f t="shared" si="8"/>
        <v>78.643753227422351</v>
      </c>
      <c r="O8">
        <f t="shared" si="9"/>
        <v>37.428953227422355</v>
      </c>
      <c r="P8">
        <f t="shared" si="10"/>
        <v>55.23</v>
      </c>
    </row>
    <row r="9" spans="1:17" x14ac:dyDescent="0.25">
      <c r="A9" s="6">
        <v>42217</v>
      </c>
      <c r="B9" s="3">
        <v>714</v>
      </c>
      <c r="C9" s="3">
        <v>304</v>
      </c>
      <c r="D9" s="5">
        <f t="shared" si="0"/>
        <v>464</v>
      </c>
      <c r="E9" s="5">
        <f t="shared" si="1"/>
        <v>198</v>
      </c>
      <c r="F9" s="3">
        <f t="shared" si="11"/>
        <v>42.6</v>
      </c>
      <c r="G9" s="3">
        <f t="shared" si="2"/>
        <v>2.2910136604241829</v>
      </c>
      <c r="H9" s="3">
        <f t="shared" si="3"/>
        <v>64.909394208694906</v>
      </c>
      <c r="I9" s="3">
        <f t="shared" si="4"/>
        <v>51.1633122461498</v>
      </c>
      <c r="J9" s="3">
        <f t="shared" si="5"/>
        <v>13.746081962545105</v>
      </c>
      <c r="K9" s="3">
        <f t="shared" si="12"/>
        <v>13.899999999999999</v>
      </c>
      <c r="L9" s="3">
        <f t="shared" si="6"/>
        <v>87.552353227422344</v>
      </c>
      <c r="M9" s="3">
        <f t="shared" si="7"/>
        <v>28.520353227422369</v>
      </c>
      <c r="N9">
        <f t="shared" si="8"/>
        <v>78.643753227422351</v>
      </c>
      <c r="O9">
        <f t="shared" si="9"/>
        <v>37.428953227422355</v>
      </c>
      <c r="P9">
        <f t="shared" si="10"/>
        <v>55.23</v>
      </c>
    </row>
    <row r="10" spans="1:17" x14ac:dyDescent="0.25">
      <c r="A10" s="6">
        <v>42248</v>
      </c>
      <c r="B10" s="3">
        <v>1092</v>
      </c>
      <c r="C10" s="3">
        <v>572</v>
      </c>
      <c r="D10" s="5">
        <f t="shared" si="0"/>
        <v>710</v>
      </c>
      <c r="E10" s="5">
        <f t="shared" si="1"/>
        <v>372</v>
      </c>
      <c r="F10" s="3">
        <f t="shared" si="11"/>
        <v>52.4</v>
      </c>
      <c r="G10" s="3">
        <f t="shared" si="2"/>
        <v>1.8520704161787818</v>
      </c>
      <c r="H10" s="3">
        <f t="shared" si="3"/>
        <v>63.592564475958696</v>
      </c>
      <c r="I10" s="3">
        <f t="shared" si="4"/>
        <v>52.48014197888601</v>
      </c>
      <c r="J10" s="3">
        <f t="shared" si="5"/>
        <v>11.112422497072686</v>
      </c>
      <c r="K10" s="3">
        <f t="shared" si="12"/>
        <v>9.7999999999999972</v>
      </c>
      <c r="L10" s="3">
        <f t="shared" si="6"/>
        <v>87.552353227422344</v>
      </c>
      <c r="M10" s="3">
        <f t="shared" si="7"/>
        <v>28.520353227422369</v>
      </c>
      <c r="N10">
        <f t="shared" si="8"/>
        <v>78.643753227422351</v>
      </c>
      <c r="O10">
        <f t="shared" si="9"/>
        <v>37.428953227422355</v>
      </c>
      <c r="P10">
        <f t="shared" si="10"/>
        <v>55.23</v>
      </c>
    </row>
    <row r="11" spans="1:17" x14ac:dyDescent="0.25">
      <c r="A11" s="6">
        <v>42278</v>
      </c>
      <c r="B11" s="3">
        <v>630</v>
      </c>
      <c r="C11" s="3">
        <v>314</v>
      </c>
      <c r="D11" s="5">
        <f t="shared" si="0"/>
        <v>410</v>
      </c>
      <c r="E11" s="5">
        <f t="shared" si="1"/>
        <v>204</v>
      </c>
      <c r="F11" s="3">
        <f t="shared" si="11"/>
        <v>49.8</v>
      </c>
      <c r="G11" s="3">
        <f t="shared" si="2"/>
        <v>2.4372200411104625</v>
      </c>
      <c r="H11" s="3">
        <f t="shared" si="3"/>
        <v>65.348013350753746</v>
      </c>
      <c r="I11" s="3">
        <f t="shared" si="4"/>
        <v>50.724693104090967</v>
      </c>
      <c r="J11" s="3">
        <f t="shared" si="5"/>
        <v>14.623320246662779</v>
      </c>
      <c r="K11" s="3">
        <f t="shared" si="12"/>
        <v>2.6000000000000014</v>
      </c>
      <c r="L11" s="3">
        <f t="shared" si="6"/>
        <v>87.552353227422344</v>
      </c>
      <c r="M11" s="3">
        <f t="shared" si="7"/>
        <v>28.520353227422369</v>
      </c>
      <c r="N11">
        <f t="shared" si="8"/>
        <v>78.643753227422351</v>
      </c>
      <c r="O11">
        <f t="shared" si="9"/>
        <v>37.428953227422355</v>
      </c>
      <c r="P11">
        <f t="shared" si="10"/>
        <v>55.23</v>
      </c>
    </row>
    <row r="12" spans="1:17" x14ac:dyDescent="0.25">
      <c r="A12" s="6">
        <v>42309</v>
      </c>
      <c r="B12" s="3">
        <v>840</v>
      </c>
      <c r="C12" s="3">
        <v>505</v>
      </c>
      <c r="D12" s="5">
        <f t="shared" si="0"/>
        <v>546</v>
      </c>
      <c r="E12" s="5">
        <f t="shared" si="1"/>
        <v>328</v>
      </c>
      <c r="F12" s="3">
        <f t="shared" si="11"/>
        <v>60.1</v>
      </c>
      <c r="G12" s="3">
        <f t="shared" si="2"/>
        <v>2.1119826573772928</v>
      </c>
      <c r="H12" s="3">
        <f t="shared" si="3"/>
        <v>64.372301199554229</v>
      </c>
      <c r="I12" s="3">
        <f t="shared" si="4"/>
        <v>51.700405255290477</v>
      </c>
      <c r="J12" s="3">
        <f t="shared" si="5"/>
        <v>12.671895944263753</v>
      </c>
      <c r="K12" s="3">
        <f t="shared" si="12"/>
        <v>10.300000000000004</v>
      </c>
      <c r="L12" s="3">
        <f t="shared" si="6"/>
        <v>87.552353227422344</v>
      </c>
      <c r="M12" s="3">
        <f t="shared" si="7"/>
        <v>28.520353227422369</v>
      </c>
      <c r="N12">
        <f t="shared" si="8"/>
        <v>78.643753227422351</v>
      </c>
      <c r="O12">
        <f t="shared" si="9"/>
        <v>37.428953227422355</v>
      </c>
      <c r="P12">
        <f t="shared" si="10"/>
        <v>55.23</v>
      </c>
    </row>
    <row r="13" spans="1:17" x14ac:dyDescent="0.25">
      <c r="A13" s="6">
        <v>42339</v>
      </c>
      <c r="B13" s="3">
        <v>929</v>
      </c>
      <c r="C13" s="3">
        <v>586</v>
      </c>
      <c r="D13" s="5">
        <f t="shared" si="0"/>
        <v>604</v>
      </c>
      <c r="E13" s="5">
        <f t="shared" si="1"/>
        <v>381</v>
      </c>
      <c r="F13" s="3">
        <f t="shared" si="11"/>
        <v>63.1</v>
      </c>
      <c r="G13" s="3">
        <f t="shared" si="2"/>
        <v>2.0080207656722635</v>
      </c>
      <c r="H13" s="3">
        <f t="shared" si="3"/>
        <v>64.060415524439151</v>
      </c>
      <c r="I13" s="3">
        <f t="shared" si="4"/>
        <v>52.012290930405563</v>
      </c>
      <c r="J13" s="3">
        <f t="shared" si="5"/>
        <v>12.048124594033588</v>
      </c>
      <c r="K13" s="3">
        <f t="shared" si="12"/>
        <v>3</v>
      </c>
      <c r="L13" s="3">
        <f t="shared" si="6"/>
        <v>87.552353227422344</v>
      </c>
      <c r="M13" s="3">
        <f t="shared" si="7"/>
        <v>28.520353227422369</v>
      </c>
      <c r="N13">
        <f t="shared" si="8"/>
        <v>78.643753227422351</v>
      </c>
      <c r="O13">
        <f t="shared" si="9"/>
        <v>37.428953227422355</v>
      </c>
      <c r="P13">
        <f t="shared" si="10"/>
        <v>55.23</v>
      </c>
    </row>
    <row r="14" spans="1:17" x14ac:dyDescent="0.25">
      <c r="A14" s="6">
        <v>42370</v>
      </c>
      <c r="B14" s="3">
        <v>1260</v>
      </c>
      <c r="C14" s="3">
        <v>908</v>
      </c>
      <c r="D14" s="5">
        <f t="shared" si="0"/>
        <v>819</v>
      </c>
      <c r="E14" s="5">
        <f t="shared" si="1"/>
        <v>590</v>
      </c>
      <c r="F14" s="3">
        <f t="shared" si="11"/>
        <v>72.099999999999994</v>
      </c>
      <c r="G14" s="3">
        <f t="shared" si="2"/>
        <v>1.7244266187272126</v>
      </c>
      <c r="H14" s="3">
        <f t="shared" si="3"/>
        <v>63.20963308360399</v>
      </c>
      <c r="I14" s="3">
        <f t="shared" si="4"/>
        <v>52.863073371240716</v>
      </c>
      <c r="J14" s="3">
        <f t="shared" si="5"/>
        <v>10.346559712363273</v>
      </c>
      <c r="K14" s="3">
        <f t="shared" si="12"/>
        <v>8.9999999999999929</v>
      </c>
      <c r="L14" s="3">
        <f t="shared" si="6"/>
        <v>87.552353227422344</v>
      </c>
      <c r="M14" s="3">
        <f t="shared" si="7"/>
        <v>28.520353227422369</v>
      </c>
      <c r="N14">
        <f t="shared" si="8"/>
        <v>78.643753227422351</v>
      </c>
      <c r="O14">
        <f t="shared" si="9"/>
        <v>37.428953227422355</v>
      </c>
      <c r="P14">
        <f t="shared" si="10"/>
        <v>55.23</v>
      </c>
    </row>
    <row r="15" spans="1:17" x14ac:dyDescent="0.25">
      <c r="A15" s="6">
        <v>42401</v>
      </c>
      <c r="B15" s="3">
        <v>803</v>
      </c>
      <c r="C15" s="3">
        <v>585</v>
      </c>
      <c r="D15" s="5">
        <f t="shared" si="0"/>
        <v>522</v>
      </c>
      <c r="E15" s="5">
        <f t="shared" si="1"/>
        <v>380</v>
      </c>
      <c r="F15" s="3">
        <f t="shared" si="11"/>
        <v>72.900000000000006</v>
      </c>
      <c r="G15" s="3">
        <f t="shared" si="2"/>
        <v>2.1599883934359383</v>
      </c>
      <c r="H15" s="3">
        <f t="shared" si="3"/>
        <v>64.516318407730168</v>
      </c>
      <c r="I15" s="3">
        <f t="shared" si="4"/>
        <v>51.556388047114538</v>
      </c>
      <c r="J15" s="3">
        <f t="shared" si="5"/>
        <v>12.95993036061563</v>
      </c>
      <c r="K15" s="3">
        <f t="shared" si="12"/>
        <v>0.80000000000001137</v>
      </c>
      <c r="L15" s="3">
        <f t="shared" si="6"/>
        <v>87.552353227422344</v>
      </c>
      <c r="M15" s="3">
        <f t="shared" si="7"/>
        <v>28.520353227422369</v>
      </c>
      <c r="N15">
        <f t="shared" si="8"/>
        <v>78.643753227422351</v>
      </c>
      <c r="O15">
        <f t="shared" si="9"/>
        <v>37.428953227422355</v>
      </c>
      <c r="P15">
        <f t="shared" si="10"/>
        <v>55.23</v>
      </c>
    </row>
    <row r="16" spans="1:17" x14ac:dyDescent="0.25">
      <c r="A16" s="6">
        <v>42430</v>
      </c>
      <c r="B16" s="3">
        <v>713</v>
      </c>
      <c r="C16" s="3">
        <v>441</v>
      </c>
      <c r="D16" s="5">
        <f t="shared" si="0"/>
        <v>463</v>
      </c>
      <c r="E16" s="5">
        <f t="shared" si="1"/>
        <v>287</v>
      </c>
      <c r="F16" s="3">
        <f t="shared" si="11"/>
        <v>61.9</v>
      </c>
      <c r="G16" s="3">
        <f t="shared" si="2"/>
        <v>2.2934864227849991</v>
      </c>
      <c r="H16" s="3">
        <f t="shared" si="3"/>
        <v>64.91681249577735</v>
      </c>
      <c r="I16" s="3">
        <f t="shared" si="4"/>
        <v>51.155893959067356</v>
      </c>
      <c r="J16" s="3">
        <f t="shared" si="5"/>
        <v>13.760918536709994</v>
      </c>
      <c r="K16" s="3">
        <f t="shared" si="12"/>
        <v>11.000000000000007</v>
      </c>
      <c r="L16" s="3">
        <f t="shared" si="6"/>
        <v>87.552353227422344</v>
      </c>
      <c r="M16" s="3">
        <f t="shared" si="7"/>
        <v>28.520353227422369</v>
      </c>
      <c r="N16">
        <f t="shared" si="8"/>
        <v>78.643753227422351</v>
      </c>
      <c r="O16">
        <f t="shared" si="9"/>
        <v>37.428953227422355</v>
      </c>
      <c r="P16">
        <f t="shared" si="10"/>
        <v>55.23</v>
      </c>
    </row>
    <row r="17" spans="1:11" x14ac:dyDescent="0.25">
      <c r="B17">
        <f>SUM(B2:B16)</f>
        <v>10749</v>
      </c>
      <c r="C17">
        <f>SUM(C2:C16)</f>
        <v>6238</v>
      </c>
      <c r="D17">
        <f t="shared" ref="D17:E17" si="13">SUM(D2:D16)</f>
        <v>6987</v>
      </c>
      <c r="E17">
        <f t="shared" si="13"/>
        <v>4055</v>
      </c>
      <c r="F17">
        <f>100*E17/D17</f>
        <v>58.036353227422353</v>
      </c>
      <c r="K17">
        <f>MEDIAN(K3:K16)</f>
        <v>9.399999999999995</v>
      </c>
    </row>
    <row r="18" spans="1:11" x14ac:dyDescent="0.25">
      <c r="F18">
        <f>AVERAGE(F2:F16)</f>
        <v>56.175333333333334</v>
      </c>
      <c r="K18">
        <f>AVERAGE(K3:K16)</f>
        <v>7.7471428571428573</v>
      </c>
    </row>
    <row r="19" spans="1:11" x14ac:dyDescent="0.25">
      <c r="F19">
        <f>MEDIAN(F2:F16)</f>
        <v>55.23</v>
      </c>
    </row>
    <row r="20" spans="1:11" x14ac:dyDescent="0.25">
      <c r="A20" t="s">
        <v>17</v>
      </c>
      <c r="B20">
        <v>0.65</v>
      </c>
    </row>
    <row r="22" spans="1:11" x14ac:dyDescent="0.25">
      <c r="A22" s="7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Little</dc:creator>
  <cp:lastModifiedBy>Kevin Little</cp:lastModifiedBy>
  <dcterms:created xsi:type="dcterms:W3CDTF">2016-10-17T01:01:37Z</dcterms:created>
  <dcterms:modified xsi:type="dcterms:W3CDTF">2016-10-23T18:03:49Z</dcterms:modified>
</cp:coreProperties>
</file>