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Betty/Desktop/Case/"/>
    </mc:Choice>
  </mc:AlternateContent>
  <xr:revisionPtr revIDLastSave="0" documentId="13_ncr:1_{8E1BC2A6-9238-E64E-A9EF-386B88F863D4}" xr6:coauthVersionLast="45" xr6:coauthVersionMax="45" xr10:uidLastSave="{00000000-0000-0000-0000-000000000000}"/>
  <bookViews>
    <workbookView xWindow="7880" yWindow="1720" windowWidth="17340" windowHeight="13380" firstSheet="2" activeTab="5" xr2:uid="{00000000-000D-0000-FFFF-FFFF00000000}"/>
  </bookViews>
  <sheets>
    <sheet name="Capacity" sheetId="1" r:id="rId1"/>
    <sheet name="Simple FS" sheetId="7" r:id="rId2"/>
    <sheet name="Cash Flow Analysis" sheetId="9" r:id="rId3"/>
    <sheet name="Indicators" sheetId="8" r:id="rId4"/>
    <sheet name="Stock Analysis" sheetId="10" r:id="rId5"/>
    <sheet name="Peer Compare" sheetId="4" r:id="rId6"/>
    <sheet name="EXHIBIT 2 CONT" sheetId="3" r:id="rId7"/>
    <sheet name="Financial Statement" sheetId="2" r:id="rId8"/>
  </sheets>
  <definedNames>
    <definedName name="_xlchart.v1.0" hidden="1">'Stock Analysis'!$C$5</definedName>
    <definedName name="_xlchart.v1.1" hidden="1">'Stock Analysis'!$C$6:$C$137</definedName>
    <definedName name="_xlchart.v1.2" hidden="1">'Stock Analysis'!$C$5</definedName>
    <definedName name="_xlchart.v1.3" hidden="1">'Stock Analysis'!$C$6:$C$137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8" i="8" l="1"/>
  <c r="C107" i="8"/>
  <c r="C106" i="8"/>
  <c r="C103" i="8"/>
  <c r="P69" i="10"/>
  <c r="P67" i="10"/>
  <c r="P66" i="10"/>
  <c r="P65" i="10"/>
  <c r="T56" i="10"/>
  <c r="S56" i="10"/>
  <c r="R56" i="10"/>
  <c r="E2" i="10"/>
  <c r="D2" i="10"/>
  <c r="D33" i="9"/>
  <c r="E33" i="9"/>
  <c r="F33" i="9"/>
  <c r="G33" i="9"/>
  <c r="H33" i="9"/>
  <c r="I33" i="9"/>
  <c r="J33" i="9"/>
  <c r="C33" i="9"/>
  <c r="G19" i="9"/>
  <c r="J31" i="9"/>
  <c r="I31" i="9"/>
  <c r="H31" i="9"/>
  <c r="G31" i="9"/>
  <c r="F31" i="9"/>
  <c r="E31" i="9"/>
  <c r="D31" i="9"/>
  <c r="C31" i="9"/>
  <c r="D29" i="9"/>
  <c r="D36" i="9" s="1"/>
  <c r="E29" i="9"/>
  <c r="E36" i="9" s="1"/>
  <c r="F29" i="9"/>
  <c r="F36" i="9" s="1"/>
  <c r="G29" i="9"/>
  <c r="G36" i="9" s="1"/>
  <c r="H29" i="9"/>
  <c r="H36" i="9" s="1"/>
  <c r="I29" i="9"/>
  <c r="I36" i="9" s="1"/>
  <c r="J29" i="9"/>
  <c r="J36" i="9" s="1"/>
  <c r="C29" i="9"/>
  <c r="C36" i="9" s="1"/>
  <c r="K24" i="9"/>
  <c r="D23" i="9"/>
  <c r="D24" i="9" s="1"/>
  <c r="E23" i="9"/>
  <c r="E24" i="9" s="1"/>
  <c r="F23" i="9"/>
  <c r="F24" i="9" s="1"/>
  <c r="G23" i="9"/>
  <c r="G24" i="9" s="1"/>
  <c r="H23" i="9"/>
  <c r="H24" i="9" s="1"/>
  <c r="I23" i="9"/>
  <c r="I24" i="9" s="1"/>
  <c r="J23" i="9"/>
  <c r="J24" i="9" s="1"/>
  <c r="C23" i="9"/>
  <c r="C24" i="9" s="1"/>
  <c r="D18" i="9"/>
  <c r="E18" i="9"/>
  <c r="F18" i="9"/>
  <c r="F19" i="9" s="1"/>
  <c r="F38" i="9" s="1"/>
  <c r="G18" i="9"/>
  <c r="H18" i="9"/>
  <c r="I18" i="9"/>
  <c r="J18" i="9"/>
  <c r="J19" i="9" s="1"/>
  <c r="J38" i="9" s="1"/>
  <c r="C18" i="9"/>
  <c r="D16" i="9"/>
  <c r="E16" i="9"/>
  <c r="C16" i="9"/>
  <c r="C19" i="9" s="1"/>
  <c r="C38" i="9" s="1"/>
  <c r="D60" i="8"/>
  <c r="E60" i="8"/>
  <c r="F60" i="8"/>
  <c r="G60" i="8"/>
  <c r="H60" i="8"/>
  <c r="I60" i="8"/>
  <c r="J60" i="8"/>
  <c r="K60" i="8"/>
  <c r="C60" i="8"/>
  <c r="D59" i="8"/>
  <c r="E59" i="8"/>
  <c r="F59" i="8"/>
  <c r="G59" i="8"/>
  <c r="H59" i="8"/>
  <c r="I59" i="8"/>
  <c r="J59" i="8"/>
  <c r="K59" i="8"/>
  <c r="C59" i="8"/>
  <c r="D14" i="9"/>
  <c r="E14" i="9"/>
  <c r="F14" i="9"/>
  <c r="G14" i="9"/>
  <c r="H14" i="9"/>
  <c r="I14" i="9"/>
  <c r="J14" i="9"/>
  <c r="C14" i="9"/>
  <c r="D12" i="9"/>
  <c r="E12" i="9"/>
  <c r="F12" i="9"/>
  <c r="G12" i="9"/>
  <c r="H12" i="9"/>
  <c r="I12" i="9"/>
  <c r="J12" i="9"/>
  <c r="C12" i="9"/>
  <c r="D9" i="9"/>
  <c r="D19" i="9" s="1"/>
  <c r="E9" i="9"/>
  <c r="E19" i="9" s="1"/>
  <c r="E38" i="9" s="1"/>
  <c r="F9" i="9"/>
  <c r="G9" i="9"/>
  <c r="H9" i="9"/>
  <c r="H19" i="9" s="1"/>
  <c r="H38" i="9" s="1"/>
  <c r="I9" i="9"/>
  <c r="I19" i="9" s="1"/>
  <c r="I38" i="9" s="1"/>
  <c r="J9" i="9"/>
  <c r="K9" i="9"/>
  <c r="C9" i="9"/>
  <c r="E99" i="8"/>
  <c r="F99" i="8"/>
  <c r="G99" i="8"/>
  <c r="H99" i="8"/>
  <c r="I99" i="8"/>
  <c r="J99" i="8"/>
  <c r="K99" i="8"/>
  <c r="D99" i="8"/>
  <c r="E96" i="8"/>
  <c r="F96" i="8"/>
  <c r="G96" i="8"/>
  <c r="H96" i="8"/>
  <c r="I96" i="8"/>
  <c r="J96" i="8"/>
  <c r="K96" i="8"/>
  <c r="D96" i="8"/>
  <c r="E97" i="8"/>
  <c r="F97" i="8"/>
  <c r="G97" i="8"/>
  <c r="H97" i="8"/>
  <c r="I97" i="8"/>
  <c r="J97" i="8"/>
  <c r="K97" i="8"/>
  <c r="D97" i="8"/>
  <c r="E92" i="8"/>
  <c r="F92" i="8"/>
  <c r="G92" i="8"/>
  <c r="H92" i="8"/>
  <c r="H93" i="8" s="1"/>
  <c r="I92" i="8"/>
  <c r="J92" i="8"/>
  <c r="K92" i="8"/>
  <c r="D92" i="8"/>
  <c r="D93" i="8" s="1"/>
  <c r="E89" i="8"/>
  <c r="F89" i="8"/>
  <c r="G89" i="8"/>
  <c r="H89" i="8"/>
  <c r="I89" i="8"/>
  <c r="J89" i="8"/>
  <c r="K89" i="8"/>
  <c r="D89" i="8"/>
  <c r="E66" i="8"/>
  <c r="F66" i="8"/>
  <c r="G66" i="8"/>
  <c r="H66" i="8"/>
  <c r="I66" i="8"/>
  <c r="J66" i="8"/>
  <c r="K66" i="8"/>
  <c r="D66" i="8"/>
  <c r="D41" i="8"/>
  <c r="E41" i="8"/>
  <c r="F41" i="8"/>
  <c r="G41" i="8"/>
  <c r="H41" i="8"/>
  <c r="I41" i="8"/>
  <c r="J41" i="8"/>
  <c r="K41" i="8"/>
  <c r="C41" i="8"/>
  <c r="D40" i="8"/>
  <c r="E40" i="8"/>
  <c r="F40" i="8"/>
  <c r="G40" i="8"/>
  <c r="H40" i="8"/>
  <c r="I40" i="8"/>
  <c r="J40" i="8"/>
  <c r="K40" i="8"/>
  <c r="C40" i="8"/>
  <c r="D98" i="8"/>
  <c r="E98" i="8"/>
  <c r="F98" i="8"/>
  <c r="G98" i="8"/>
  <c r="H98" i="8"/>
  <c r="I98" i="8"/>
  <c r="J98" i="8"/>
  <c r="K98" i="8"/>
  <c r="K95" i="8"/>
  <c r="D95" i="8"/>
  <c r="E95" i="8"/>
  <c r="F95" i="8"/>
  <c r="G95" i="8"/>
  <c r="H95" i="8"/>
  <c r="I95" i="8"/>
  <c r="J95" i="8"/>
  <c r="E93" i="8"/>
  <c r="F93" i="8"/>
  <c r="G93" i="8"/>
  <c r="I93" i="8"/>
  <c r="J93" i="8"/>
  <c r="K93" i="8"/>
  <c r="C88" i="8"/>
  <c r="D88" i="8"/>
  <c r="E88" i="8"/>
  <c r="F88" i="8"/>
  <c r="G88" i="8"/>
  <c r="H88" i="8"/>
  <c r="I88" i="8"/>
  <c r="J88" i="8"/>
  <c r="K88" i="8"/>
  <c r="D78" i="8"/>
  <c r="D81" i="8" s="1"/>
  <c r="E78" i="8"/>
  <c r="E81" i="8" s="1"/>
  <c r="F78" i="8"/>
  <c r="F81" i="8" s="1"/>
  <c r="G78" i="8"/>
  <c r="G81" i="8" s="1"/>
  <c r="H78" i="8"/>
  <c r="H81" i="8" s="1"/>
  <c r="I78" i="8"/>
  <c r="I81" i="8" s="1"/>
  <c r="J78" i="8"/>
  <c r="J81" i="8" s="1"/>
  <c r="K78" i="8"/>
  <c r="K81" i="8" s="1"/>
  <c r="C78" i="8"/>
  <c r="C81" i="8" s="1"/>
  <c r="D73" i="8"/>
  <c r="E73" i="8"/>
  <c r="F73" i="8"/>
  <c r="G73" i="8"/>
  <c r="H73" i="8"/>
  <c r="I73" i="8"/>
  <c r="J73" i="8"/>
  <c r="K73" i="8"/>
  <c r="C73" i="8"/>
  <c r="D38" i="9" l="1"/>
  <c r="G38" i="9"/>
  <c r="D33" i="8"/>
  <c r="E33" i="8"/>
  <c r="F33" i="8"/>
  <c r="G33" i="8"/>
  <c r="H33" i="8"/>
  <c r="I33" i="8"/>
  <c r="J33" i="8"/>
  <c r="K33" i="8"/>
  <c r="C33" i="8"/>
  <c r="D51" i="8"/>
  <c r="E51" i="8"/>
  <c r="F51" i="8"/>
  <c r="G51" i="8"/>
  <c r="H51" i="8"/>
  <c r="I51" i="8"/>
  <c r="J51" i="8"/>
  <c r="K51" i="8"/>
  <c r="C51" i="8"/>
  <c r="D46" i="8"/>
  <c r="E46" i="8"/>
  <c r="F46" i="8"/>
  <c r="G46" i="8"/>
  <c r="H46" i="8"/>
  <c r="I46" i="8"/>
  <c r="J46" i="8"/>
  <c r="K46" i="8"/>
  <c r="C46" i="8"/>
  <c r="I24" i="8"/>
  <c r="H24" i="8"/>
  <c r="D24" i="8"/>
  <c r="E24" i="8"/>
  <c r="G24" i="8"/>
  <c r="K24" i="8"/>
  <c r="C24" i="8"/>
  <c r="J24" i="8"/>
  <c r="F24" i="8"/>
  <c r="F14" i="8"/>
  <c r="G14" i="8"/>
  <c r="H14" i="8"/>
  <c r="I14" i="8"/>
  <c r="J14" i="8"/>
  <c r="K14" i="8"/>
  <c r="F7" i="8"/>
  <c r="F16" i="8" s="1"/>
  <c r="G7" i="8"/>
  <c r="G16" i="8" s="1"/>
  <c r="H7" i="8"/>
  <c r="H16" i="8" s="1"/>
  <c r="I7" i="8"/>
  <c r="I16" i="8" s="1"/>
  <c r="J7" i="8"/>
  <c r="J16" i="8" s="1"/>
  <c r="K7" i="8"/>
  <c r="K16" i="8" s="1"/>
  <c r="C17" i="8"/>
  <c r="D14" i="8"/>
  <c r="E14" i="8"/>
  <c r="C14" i="8"/>
  <c r="D7" i="8"/>
  <c r="E7" i="8"/>
  <c r="C7" i="8"/>
  <c r="F32" i="8"/>
  <c r="G32" i="8"/>
  <c r="H32" i="8"/>
  <c r="I32" i="8"/>
  <c r="J32" i="8"/>
  <c r="K32" i="8"/>
  <c r="E37" i="8"/>
  <c r="D37" i="8"/>
  <c r="E32" i="8"/>
  <c r="D32" i="8"/>
  <c r="H17" i="8" l="1"/>
  <c r="C27" i="8"/>
  <c r="E27" i="8"/>
  <c r="J17" i="8"/>
  <c r="F17" i="8"/>
  <c r="I17" i="8"/>
  <c r="D27" i="8"/>
  <c r="G17" i="8"/>
  <c r="K17" i="8"/>
  <c r="D17" i="8"/>
  <c r="J27" i="8"/>
  <c r="F27" i="8"/>
  <c r="I27" i="8"/>
  <c r="G27" i="8"/>
  <c r="H27" i="8"/>
  <c r="K27" i="8"/>
  <c r="E17" i="8"/>
  <c r="J27" i="2" l="1"/>
  <c r="I27" i="2"/>
  <c r="H27" i="2"/>
  <c r="G27" i="2"/>
  <c r="F27" i="2"/>
  <c r="E27" i="2"/>
  <c r="D27" i="2"/>
  <c r="C27" i="2"/>
  <c r="J20" i="2"/>
  <c r="I20" i="2"/>
  <c r="H20" i="2"/>
  <c r="G20" i="2"/>
  <c r="F20" i="2"/>
  <c r="E20" i="2"/>
  <c r="D20" i="2"/>
  <c r="C20" i="2"/>
  <c r="J7" i="2"/>
  <c r="I7" i="2"/>
  <c r="H7" i="2"/>
  <c r="G7" i="2"/>
  <c r="F7" i="2"/>
  <c r="E7" i="2"/>
  <c r="D7" i="2"/>
  <c r="C7" i="2"/>
  <c r="J5" i="2"/>
  <c r="I5" i="2"/>
  <c r="H5" i="2"/>
  <c r="G5" i="2"/>
  <c r="F5" i="2"/>
  <c r="E5" i="2"/>
  <c r="D5" i="2"/>
  <c r="C5" i="2"/>
</calcChain>
</file>

<file path=xl/sharedStrings.xml><?xml version="1.0" encoding="utf-8"?>
<sst xmlns="http://schemas.openxmlformats.org/spreadsheetml/2006/main" count="332" uniqueCount="202">
  <si>
    <t>EXHIBIT 1: LICENSED/INSTALLED MANUFACTURING CAPACITIES OF PEL</t>
  </si>
  <si>
    <t>EXHIBIT 2 (CONTINUED)</t>
  </si>
  <si>
    <t>Product</t>
  </si>
  <si>
    <t>Unit of Measurement</t>
  </si>
  <si>
    <t>Licensed Capacity</t>
  </si>
  <si>
    <t>Installed Capacity</t>
  </si>
  <si>
    <t>Industrial explosives</t>
  </si>
  <si>
    <t>2012/13</t>
  </si>
  <si>
    <t>Tonnes</t>
  </si>
  <si>
    <t>2013/14</t>
  </si>
  <si>
    <t>2014/15</t>
  </si>
  <si>
    <t>2015/16</t>
  </si>
  <si>
    <t>2016/17</t>
  </si>
  <si>
    <t>2017/18</t>
  </si>
  <si>
    <t>2018/19</t>
  </si>
  <si>
    <t>2019/20</t>
  </si>
  <si>
    <t>Net Fixed Assets</t>
  </si>
  <si>
    <t>Detonators</t>
  </si>
  <si>
    <t>Millions</t>
  </si>
  <si>
    <t>Detonating fuse</t>
  </si>
  <si>
    <t>Megametres</t>
  </si>
  <si>
    <t>Total Current Assets</t>
  </si>
  <si>
    <t>Styphnic acid</t>
  </si>
  <si>
    <t>Pentaerythritol tetranitrate (C5H8N4O12)</t>
  </si>
  <si>
    <t>EXHIBIT 2: CONSOLIDATED FINANCIAL STATEMENTS INCLUDING DEFENCE JV AS OF FYS ENDING MARCH 31 (₹ MILLION)</t>
  </si>
  <si>
    <t>Out of Which:Inventories/ Raw Materials</t>
  </si>
  <si>
    <t>Profit and Loss Account</t>
  </si>
  <si>
    <t>Boostex</t>
  </si>
  <si>
    <t>Solid propellants</t>
  </si>
  <si>
    <t>Pyrogen igniters*</t>
  </si>
  <si>
    <t>CL-20** (C6H6N12O12)</t>
  </si>
  <si>
    <t>Kilograms</t>
  </si>
  <si>
    <t>Finished Goods</t>
  </si>
  <si>
    <t>Audited</t>
  </si>
  <si>
    <t>Hexanitrostilbene*** [(O2N)3C6H2CH]2</t>
  </si>
  <si>
    <t>Projected</t>
  </si>
  <si>
    <t>Hydrazinium nitroformate [N2H5•C(NO2)3]</t>
  </si>
  <si>
    <t>Domestic Receivables</t>
  </si>
  <si>
    <t>Gross Sales</t>
  </si>
  <si>
    <t>Wind power</t>
  </si>
  <si>
    <t>Kilowatts</t>
  </si>
  <si>
    <t>Export Receivables</t>
  </si>
  <si>
    <t>% Change in Gross Sales</t>
  </si>
  <si>
    <t>Other Current Assets</t>
  </si>
  <si>
    <t>Investments in Group Companies</t>
  </si>
  <si>
    <t>Loans and Advances to Group Companies</t>
  </si>
  <si>
    <t>Other Assets</t>
  </si>
  <si>
    <t>Total Assets</t>
  </si>
  <si>
    <t>Net Sales</t>
  </si>
  <si>
    <t>Capital</t>
  </si>
  <si>
    <t>% Change in Net Sales</t>
  </si>
  <si>
    <t>Reserves and Surplus</t>
  </si>
  <si>
    <t>Term Loans</t>
  </si>
  <si>
    <t>Other Term Liabilities</t>
  </si>
  <si>
    <t>Out of Which:Exports</t>
  </si>
  <si>
    <t>EXHIBIT 3: PEER COMPARISON (₹ Million)</t>
  </si>
  <si>
    <t>Particulars as of March 31, 2014</t>
  </si>
  <si>
    <t>Bank Borrowings</t>
  </si>
  <si>
    <t>PEL</t>
  </si>
  <si>
    <t>Cost of Raw Materials</t>
  </si>
  <si>
    <t>Keltech Energies Ltd.*</t>
  </si>
  <si>
    <t>Sundry Creditors</t>
  </si>
  <si>
    <t>Solar IndustriesIndia Ltd.$ **</t>
  </si>
  <si>
    <t>Out of Which:Imports</t>
  </si>
  <si>
    <t>Other Current Liabilities</t>
  </si>
  <si>
    <t>Depreciation</t>
  </si>
  <si>
    <t>Total Liabilities</t>
  </si>
  <si>
    <t>Power and Fuel Expenses</t>
  </si>
  <si>
    <t>Other Expenses</t>
  </si>
  <si>
    <t>Contingent Liabilities (BGs)</t>
  </si>
  <si>
    <t>Cost of Production</t>
  </si>
  <si>
    <t>Changes in Inventories</t>
  </si>
  <si>
    <t>Tangible Net Worth (TNW)</t>
  </si>
  <si>
    <t>Cost of Sales</t>
  </si>
  <si>
    <t>Current Ratio (times)</t>
  </si>
  <si>
    <t>Selling, General, and Administrative Expenses</t>
  </si>
  <si>
    <t>Debt Equity Ratio (times)</t>
  </si>
  <si>
    <t>Operating Cycle (days)</t>
  </si>
  <si>
    <t>Profit Before Interest and Tax (PBIT)</t>
  </si>
  <si>
    <t>Book Value per Share (INR)</t>
  </si>
  <si>
    <t>Profit Before Depreciation, Interest, and Tax (PBDIT)</t>
  </si>
  <si>
    <t>Earnings Per Share (INR)</t>
  </si>
  <si>
    <t>Price to Book Value Ratio (times)</t>
  </si>
  <si>
    <t>% Change in Pbdit</t>
  </si>
  <si>
    <t>P/E Ratio (times)</t>
  </si>
  <si>
    <t>Weighted Average Cost of Capital (WACC) (%)</t>
  </si>
  <si>
    <t>Notes: *Keltech Energies Limited (KEL), formerly Karnataka Explosives Ltd., was founded in 1977. KEL was a public limited company and belonged to Chowgule group, Goa. The company was producing bulk emulsion explosives, cartridge explosives, and mono methyl amine nitrate solutions. The company recorded net sales of₹1.92 billion with a net profit of₹34 million during FY 2014/15; KEL, accessed December 3, 2015, www.keltechenergies.com.</t>
  </si>
  <si>
    <t>** Solar Industries India Limited (SIIL) was established in 1995 to manufacture cartridge explosives in Nagpur. The company was the largest producer of industrial explosives in India. The company recorded net sales of₹10.09 billion with a net profit of</t>
  </si>
  <si>
    <t>Non-Operating Income (Net)</t>
  </si>
  <si>
    <t>₹8.97 billion during FY 2014/15; SIIL, accessed December 3, 2015, www.solargroup.com.</t>
  </si>
  <si>
    <t>Source: Company documents.</t>
  </si>
  <si>
    <t>Interest and Finance Costs</t>
  </si>
  <si>
    <t>Tax</t>
  </si>
  <si>
    <t>Profit After Tax (PAT)</t>
  </si>
  <si>
    <t>Dividend</t>
  </si>
  <si>
    <t>Retained Profit</t>
  </si>
  <si>
    <t>% Change in Retained Profit</t>
  </si>
  <si>
    <t>Date</t>
  </si>
  <si>
    <t>Closing Price</t>
  </si>
  <si>
    <t>SG&amp;A</t>
  </si>
  <si>
    <t>Profit Before Depreciation, Interest, and Tax (EBDITA)</t>
  </si>
  <si>
    <t>Profit Before Interest and Tax (EBITA)</t>
  </si>
  <si>
    <t>Work-in-Process</t>
  </si>
  <si>
    <t>EAT</t>
  </si>
  <si>
    <t>EBDIT</t>
  </si>
  <si>
    <t>EAT (%)</t>
  </si>
  <si>
    <t>EBDIT (%)</t>
  </si>
  <si>
    <t>deduct from TNW for adj. TNW; because money are not in org</t>
  </si>
  <si>
    <t>Ticker</t>
  </si>
  <si>
    <t>Calendar Year</t>
  </si>
  <si>
    <t>Volatility</t>
  </si>
  <si>
    <t>Mean Reversion</t>
  </si>
  <si>
    <t>Log Daily returns</t>
  </si>
  <si>
    <t>[+] Capital</t>
  </si>
  <si>
    <t>[+] Reserves and Surplus</t>
  </si>
  <si>
    <t>Operating Income</t>
  </si>
  <si>
    <t>TNW - Tangible Net Worth</t>
  </si>
  <si>
    <t xml:space="preserve"> Net Worth</t>
  </si>
  <si>
    <t>TOL - Total Outside Liability</t>
  </si>
  <si>
    <t>[+] New Worth = TNW</t>
  </si>
  <si>
    <t>TOL/TNW</t>
  </si>
  <si>
    <t>Adjusted TNW - Adjusted TNW</t>
  </si>
  <si>
    <t>[-]Investments in Group Companies</t>
  </si>
  <si>
    <t>[-]Loans and Advances to Group Companies</t>
  </si>
  <si>
    <t>Adjusted TOL/TNW</t>
  </si>
  <si>
    <t>adj. TOL/TNW</t>
  </si>
  <si>
    <t>ICR - Interest Cover Ratio</t>
  </si>
  <si>
    <t>Min 2 times</t>
  </si>
  <si>
    <t>`</t>
  </si>
  <si>
    <t>TOL/EBDITA</t>
  </si>
  <si>
    <t>TOL</t>
  </si>
  <si>
    <t>Current Ratio</t>
  </si>
  <si>
    <t>Inventory Turnover</t>
  </si>
  <si>
    <t>COGS</t>
  </si>
  <si>
    <t>Inventory</t>
  </si>
  <si>
    <t>Financial Risk Indicators</t>
  </si>
  <si>
    <t>Business Risk Indicator</t>
  </si>
  <si>
    <t>Account Receivable Turnover</t>
  </si>
  <si>
    <t>Total Asset Turnover</t>
  </si>
  <si>
    <t>Average Collection Period</t>
  </si>
  <si>
    <t>Account Paryable Turnover</t>
  </si>
  <si>
    <t>Account Paryable</t>
  </si>
  <si>
    <t>CASH CONVERSION CYCLE</t>
  </si>
  <si>
    <t>Receivable Turnover</t>
  </si>
  <si>
    <t>Inventory period</t>
  </si>
  <si>
    <t>Average Collection period</t>
  </si>
  <si>
    <t>Operating Period</t>
  </si>
  <si>
    <t>??</t>
  </si>
  <si>
    <t>Account Payble Turnover</t>
  </si>
  <si>
    <t>Account Payble Period</t>
  </si>
  <si>
    <t>*</t>
  </si>
  <si>
    <t>Profit Margin</t>
  </si>
  <si>
    <t>PAT(%)</t>
  </si>
  <si>
    <t>PBDITA(%)</t>
  </si>
  <si>
    <t>Operating Cycle</t>
  </si>
  <si>
    <t>Cash Flow from Operation</t>
  </si>
  <si>
    <t>Cash Flow from investing</t>
  </si>
  <si>
    <t>Cash Flow from Finance</t>
  </si>
  <si>
    <t>Inflow</t>
  </si>
  <si>
    <t xml:space="preserve">Adjustment for </t>
  </si>
  <si>
    <t>Operating profit before WC changes</t>
  </si>
  <si>
    <t>[-] Increase in receivable</t>
  </si>
  <si>
    <t>[-] Increase in fixed asset</t>
  </si>
  <si>
    <t>current liability</t>
  </si>
  <si>
    <t>[+] Increase in Current liability</t>
  </si>
  <si>
    <t>[+] Decrease in Loans and advances</t>
  </si>
  <si>
    <t>Cash Generated from Operation</t>
  </si>
  <si>
    <t>[-] increase in investment</t>
  </si>
  <si>
    <t>Cash Generated from Investing</t>
  </si>
  <si>
    <t>[+/-] Decrease/increase in other current asset</t>
  </si>
  <si>
    <t>[-] Increase in Inventories</t>
  </si>
  <si>
    <t>[+] Proceeds/ [-] Repayment LT borrowing</t>
  </si>
  <si>
    <t>[+] increase in Capital</t>
  </si>
  <si>
    <t>[-] Interest Paid</t>
  </si>
  <si>
    <t>[-] Dividends Paid</t>
  </si>
  <si>
    <t>Cash From Financing</t>
  </si>
  <si>
    <t>Total Cash Flow</t>
  </si>
  <si>
    <t>Average Log Daily Return</t>
  </si>
  <si>
    <t>EWMA_Volatility</t>
  </si>
  <si>
    <t>LT Variance</t>
  </si>
  <si>
    <t>STDEV</t>
  </si>
  <si>
    <t>Profolio</t>
  </si>
  <si>
    <t>VaR</t>
  </si>
  <si>
    <t>5% VaR</t>
  </si>
  <si>
    <t>Daily Value at Risk</t>
  </si>
  <si>
    <t>55.2 miilion</t>
  </si>
  <si>
    <t>There is a 5% chance the minimum 1 day loss will exceed 55.2 million</t>
  </si>
  <si>
    <t>We are 95% confident 1 day loss will not exceed 55.2 million</t>
  </si>
  <si>
    <t>VAR Analysis</t>
  </si>
  <si>
    <t>OR</t>
  </si>
  <si>
    <t>Total #</t>
  </si>
  <si>
    <t>5% tile</t>
  </si>
  <si>
    <t>Average</t>
  </si>
  <si>
    <t>Historical method</t>
  </si>
  <si>
    <t>50.8 millions</t>
  </si>
  <si>
    <t>Hazardous Risk</t>
  </si>
  <si>
    <t>lamda</t>
  </si>
  <si>
    <t>Possion Distribution</t>
  </si>
  <si>
    <t>Number of occurrence</t>
  </si>
  <si>
    <t>Probability</t>
  </si>
  <si>
    <t>Risk-adjusted Loss</t>
  </si>
  <si>
    <t>Potential Loss per occurrence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</si>
</sst>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
    <numFmt numFmtId="169" formatCode="0.0%"/>
    <numFmt numFmtId="179" formatCode="0.00_);[Red]\(0.00\)"/>
  </numFmts>
  <fonts count="20" x14ac:knownFonts="1">
    <font>
      <sz val="10"/>
      <color rgb="FF000000"/>
      <name val="Arial"/>
    </font>
    <font>
      <b/>
      <sz val="10"/>
      <color theme="1"/>
      <name val="Arial"/>
      <family val="2"/>
    </font>
    <font>
      <sz val="10"/>
      <color rgb="FF000000"/>
      <name val="Arial"/>
      <family val="2"/>
    </font>
    <font>
      <sz val="10"/>
      <color theme="1"/>
      <name val="Arial"/>
      <family val="2"/>
    </font>
    <font>
      <sz val="10"/>
      <name val="Arial"/>
      <family val="2"/>
    </font>
    <font>
      <b/>
      <sz val="9"/>
      <color theme="1"/>
      <name val="Arial"/>
      <family val="2"/>
    </font>
    <font>
      <sz val="11"/>
      <color theme="1"/>
      <name val="Arial"/>
      <family val="2"/>
    </font>
    <font>
      <sz val="11"/>
      <color rgb="FF000000"/>
      <name val="Arial"/>
      <family val="2"/>
    </font>
    <font>
      <sz val="9"/>
      <color theme="1"/>
      <name val="Arial"/>
      <family val="2"/>
    </font>
    <font>
      <sz val="9"/>
      <color rgb="FF000000"/>
      <name val="Arial"/>
      <family val="2"/>
    </font>
    <font>
      <i/>
      <sz val="9"/>
      <color theme="1"/>
      <name val="Arial"/>
      <family val="2"/>
    </font>
    <font>
      <i/>
      <sz val="9"/>
      <color rgb="FF000000"/>
      <name val="Arial"/>
      <family val="2"/>
    </font>
    <font>
      <sz val="10"/>
      <color rgb="FF000000"/>
      <name val="Arial"/>
      <family val="2"/>
    </font>
    <font>
      <b/>
      <i/>
      <sz val="9"/>
      <color theme="0"/>
      <name val="Arial"/>
      <family val="2"/>
    </font>
    <font>
      <b/>
      <sz val="9"/>
      <color theme="0"/>
      <name val="Arial"/>
      <family val="2"/>
    </font>
    <font>
      <b/>
      <i/>
      <u/>
      <sz val="10"/>
      <color rgb="FF000000"/>
      <name val="Arial"/>
      <family val="2"/>
    </font>
    <font>
      <b/>
      <i/>
      <u/>
      <sz val="10"/>
      <color theme="0"/>
      <name val="Arial"/>
      <family val="2"/>
    </font>
    <font>
      <b/>
      <i/>
      <u/>
      <sz val="18"/>
      <color rgb="FF000000"/>
      <name val="Arial"/>
      <family val="2"/>
    </font>
    <font>
      <b/>
      <sz val="10"/>
      <color rgb="FF000000"/>
      <name val="Arial"/>
      <family val="2"/>
    </font>
    <font>
      <b/>
      <i/>
      <u/>
      <sz val="10"/>
      <color theme="3"/>
      <name val="Arial"/>
      <family val="2"/>
    </font>
  </fonts>
  <fills count="18">
    <fill>
      <patternFill patternType="none"/>
    </fill>
    <fill>
      <patternFill patternType="gray125"/>
    </fill>
    <fill>
      <patternFill patternType="solid">
        <fgColor rgb="FFFFFF00"/>
        <bgColor rgb="FFFFFF00"/>
      </patternFill>
    </fill>
    <fill>
      <patternFill patternType="solid">
        <fgColor theme="2" tint="-0.14999847407452621"/>
        <bgColor indexed="64"/>
      </patternFill>
    </fill>
    <fill>
      <patternFill patternType="solid">
        <fgColor theme="2" tint="-0.14999847407452621"/>
        <bgColor rgb="FFFFFF00"/>
      </patternFill>
    </fill>
    <fill>
      <patternFill patternType="solid">
        <fgColor theme="2" tint="-0.249977111117893"/>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bgColor indexed="64"/>
      </patternFill>
    </fill>
    <fill>
      <patternFill patternType="solid">
        <fgColor indexed="43"/>
        <bgColor indexed="64"/>
      </patternFill>
    </fill>
    <fill>
      <patternFill patternType="solid">
        <fgColor rgb="FFFF0000"/>
        <bgColor indexed="64"/>
      </patternFill>
    </fill>
    <fill>
      <patternFill patternType="solid">
        <fgColor theme="7" tint="-0.499984740745262"/>
        <bgColor indexed="64"/>
      </patternFill>
    </fill>
    <fill>
      <patternFill patternType="solid">
        <fgColor rgb="FFFFFF00"/>
        <bgColor indexed="64"/>
      </patternFill>
    </fill>
    <fill>
      <patternFill patternType="solid">
        <fgColor theme="2" tint="-0.34998626667073579"/>
        <bgColor indexed="64"/>
      </patternFill>
    </fill>
    <fill>
      <patternFill patternType="solid">
        <fgColor theme="7" tint="0.39997558519241921"/>
        <bgColor indexed="64"/>
      </patternFill>
    </fill>
    <fill>
      <patternFill patternType="solid">
        <fgColor theme="5" tint="0.59999389629810485"/>
        <bgColor indexed="64"/>
      </patternFill>
    </fill>
  </fills>
  <borders count="30">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style="thin">
        <color rgb="FF000000"/>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style="double">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2" fillId="0" borderId="0" applyFont="0" applyFill="0" applyBorder="0" applyAlignment="0" applyProtection="0"/>
    <xf numFmtId="0" fontId="4" fillId="0" borderId="0"/>
  </cellStyleXfs>
  <cellXfs count="187">
    <xf numFmtId="0" fontId="0"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center" vertical="top"/>
    </xf>
    <xf numFmtId="0" fontId="6" fillId="0" borderId="2" xfId="0" applyFont="1" applyBorder="1" applyAlignment="1">
      <alignment horizontal="left" vertical="top"/>
    </xf>
    <xf numFmtId="0" fontId="5" fillId="0" borderId="2" xfId="0" applyFont="1" applyBorder="1" applyAlignment="1">
      <alignment horizontal="left" vertical="top"/>
    </xf>
    <xf numFmtId="0" fontId="5" fillId="0" borderId="2" xfId="0" applyFont="1" applyBorder="1" applyAlignment="1">
      <alignment horizontal="right" vertical="top"/>
    </xf>
    <xf numFmtId="0" fontId="9" fillId="0" borderId="2" xfId="0" applyFont="1" applyBorder="1" applyAlignment="1">
      <alignment horizontal="right" vertical="top"/>
    </xf>
    <xf numFmtId="3" fontId="9" fillId="0" borderId="2" xfId="0" applyNumberFormat="1" applyFont="1" applyBorder="1" applyAlignment="1">
      <alignment horizontal="right" vertical="top"/>
    </xf>
    <xf numFmtId="0" fontId="3" fillId="0" borderId="2" xfId="0" applyFont="1" applyBorder="1" applyAlignment="1">
      <alignment horizontal="left" vertical="top"/>
    </xf>
    <xf numFmtId="0" fontId="5" fillId="0" borderId="2" xfId="0" applyFont="1" applyBorder="1" applyAlignment="1">
      <alignment horizontal="left"/>
    </xf>
    <xf numFmtId="0" fontId="9" fillId="0" borderId="2" xfId="0" applyFont="1" applyBorder="1" applyAlignment="1">
      <alignment horizontal="right"/>
    </xf>
    <xf numFmtId="0" fontId="5" fillId="0" borderId="2" xfId="0" applyFont="1" applyBorder="1" applyAlignment="1">
      <alignment horizontal="right"/>
    </xf>
    <xf numFmtId="0" fontId="2" fillId="0" borderId="2" xfId="0" applyFont="1" applyBorder="1" applyAlignment="1">
      <alignment horizontal="left"/>
    </xf>
    <xf numFmtId="0" fontId="8" fillId="0" borderId="2" xfId="0" applyFont="1" applyBorder="1" applyAlignment="1">
      <alignment horizontal="right" vertical="top"/>
    </xf>
    <xf numFmtId="0" fontId="8" fillId="0" borderId="2" xfId="0" applyFont="1" applyBorder="1" applyAlignment="1">
      <alignment horizontal="left" vertical="top"/>
    </xf>
    <xf numFmtId="0" fontId="8" fillId="2" borderId="2" xfId="0" applyFont="1" applyFill="1" applyBorder="1" applyAlignment="1">
      <alignment horizontal="left" vertical="top"/>
    </xf>
    <xf numFmtId="10" fontId="9" fillId="2" borderId="2" xfId="0" applyNumberFormat="1" applyFont="1" applyFill="1" applyBorder="1" applyAlignment="1">
      <alignment horizontal="right" vertical="top"/>
    </xf>
    <xf numFmtId="0" fontId="3" fillId="2" borderId="0" xfId="0" applyFont="1" applyFill="1"/>
    <xf numFmtId="10" fontId="9" fillId="0" borderId="2" xfId="0" applyNumberFormat="1" applyFont="1" applyBorder="1" applyAlignment="1">
      <alignment horizontal="right" vertical="top"/>
    </xf>
    <xf numFmtId="0" fontId="10" fillId="0" borderId="2" xfId="0" applyFont="1" applyBorder="1" applyAlignment="1">
      <alignment horizontal="left" vertical="top"/>
    </xf>
    <xf numFmtId="0" fontId="1" fillId="0" borderId="2" xfId="0" applyFont="1" applyBorder="1" applyAlignment="1">
      <alignment horizontal="left"/>
    </xf>
    <xf numFmtId="0" fontId="1" fillId="0" borderId="2" xfId="0" applyFont="1" applyBorder="1" applyAlignment="1">
      <alignment horizontal="left" vertical="top"/>
    </xf>
    <xf numFmtId="3" fontId="2" fillId="0" borderId="2" xfId="0" applyNumberFormat="1" applyFont="1" applyBorder="1" applyAlignment="1">
      <alignment horizontal="right" vertical="top"/>
    </xf>
    <xf numFmtId="0" fontId="2" fillId="0" borderId="2" xfId="0" applyFont="1" applyBorder="1" applyAlignment="1">
      <alignment horizontal="right" vertical="top"/>
    </xf>
    <xf numFmtId="0" fontId="8" fillId="2" borderId="0" xfId="0" applyFont="1" applyFill="1" applyAlignment="1">
      <alignment horizontal="left" vertical="top"/>
    </xf>
    <xf numFmtId="0" fontId="9" fillId="2" borderId="0" xfId="0" applyFont="1" applyFill="1" applyAlignment="1">
      <alignment horizontal="right" vertical="top"/>
    </xf>
    <xf numFmtId="0" fontId="0" fillId="0" borderId="0" xfId="0" applyFont="1" applyAlignment="1"/>
    <xf numFmtId="0" fontId="8" fillId="0" borderId="5" xfId="0" applyFont="1" applyBorder="1" applyAlignment="1">
      <alignment horizontal="left" vertical="top"/>
    </xf>
    <xf numFmtId="0" fontId="10" fillId="0" borderId="5" xfId="0" applyFont="1" applyBorder="1" applyAlignment="1">
      <alignment horizontal="left" vertical="top"/>
    </xf>
    <xf numFmtId="0" fontId="3" fillId="0" borderId="1" xfId="0" applyFont="1" applyBorder="1"/>
    <xf numFmtId="0" fontId="0" fillId="0" borderId="0" xfId="0" applyFont="1" applyAlignment="1"/>
    <xf numFmtId="0" fontId="5" fillId="3" borderId="2" xfId="0" applyFont="1" applyFill="1" applyBorder="1" applyAlignment="1">
      <alignment horizontal="right"/>
    </xf>
    <xf numFmtId="0" fontId="8" fillId="3" borderId="2" xfId="0" applyFont="1" applyFill="1" applyBorder="1" applyAlignment="1">
      <alignment horizontal="right" vertical="top"/>
    </xf>
    <xf numFmtId="3" fontId="9" fillId="3" borderId="2" xfId="0" applyNumberFormat="1" applyFont="1" applyFill="1" applyBorder="1" applyAlignment="1">
      <alignment horizontal="right" vertical="top"/>
    </xf>
    <xf numFmtId="10" fontId="9" fillId="4" borderId="2" xfId="0" applyNumberFormat="1" applyFont="1" applyFill="1" applyBorder="1" applyAlignment="1">
      <alignment horizontal="right" vertical="top"/>
    </xf>
    <xf numFmtId="10" fontId="9" fillId="3" borderId="2" xfId="0" applyNumberFormat="1" applyFont="1" applyFill="1" applyBorder="1" applyAlignment="1">
      <alignment horizontal="right" vertical="top"/>
    </xf>
    <xf numFmtId="0" fontId="9" fillId="3" borderId="2" xfId="0" applyFont="1" applyFill="1" applyBorder="1" applyAlignment="1">
      <alignment horizontal="right" vertical="top"/>
    </xf>
    <xf numFmtId="0" fontId="9" fillId="4" borderId="0" xfId="0" applyFont="1" applyFill="1" applyAlignment="1">
      <alignment horizontal="right" vertical="top"/>
    </xf>
    <xf numFmtId="0" fontId="0" fillId="3" borderId="0" xfId="0" applyFont="1" applyFill="1" applyAlignment="1"/>
    <xf numFmtId="164" fontId="5" fillId="3" borderId="2" xfId="0" applyNumberFormat="1" applyFont="1" applyFill="1" applyBorder="1" applyAlignment="1">
      <alignment horizontal="right"/>
    </xf>
    <xf numFmtId="3" fontId="9" fillId="4" borderId="2" xfId="0" applyNumberFormat="1" applyFont="1" applyFill="1" applyBorder="1" applyAlignment="1">
      <alignment horizontal="right" vertical="top"/>
    </xf>
    <xf numFmtId="0" fontId="5" fillId="0" borderId="2" xfId="0" applyFont="1" applyFill="1" applyBorder="1" applyAlignment="1">
      <alignment horizontal="right"/>
    </xf>
    <xf numFmtId="0" fontId="8" fillId="0" borderId="2" xfId="0" applyFont="1" applyFill="1" applyBorder="1" applyAlignment="1">
      <alignment horizontal="right" vertical="top"/>
    </xf>
    <xf numFmtId="3" fontId="9" fillId="0" borderId="2" xfId="0" applyNumberFormat="1" applyFont="1" applyFill="1" applyBorder="1" applyAlignment="1">
      <alignment horizontal="right" vertical="top"/>
    </xf>
    <xf numFmtId="10" fontId="9" fillId="0" borderId="2" xfId="0" applyNumberFormat="1" applyFont="1" applyFill="1" applyBorder="1" applyAlignment="1">
      <alignment horizontal="right" vertical="top"/>
    </xf>
    <xf numFmtId="0" fontId="9" fillId="0" borderId="2" xfId="0" applyFont="1" applyFill="1" applyBorder="1" applyAlignment="1">
      <alignment horizontal="right" vertical="top"/>
    </xf>
    <xf numFmtId="0" fontId="9" fillId="0" borderId="0" xfId="0" applyFont="1" applyFill="1" applyAlignment="1">
      <alignment horizontal="right" vertical="top"/>
    </xf>
    <xf numFmtId="0" fontId="0" fillId="0" borderId="0" xfId="0" applyFont="1" applyFill="1" applyAlignment="1"/>
    <xf numFmtId="0" fontId="5" fillId="0" borderId="2" xfId="0" applyFont="1" applyBorder="1" applyAlignment="1">
      <alignment horizontal="left" wrapText="1"/>
    </xf>
    <xf numFmtId="0" fontId="2" fillId="0" borderId="2" xfId="0" applyFont="1" applyBorder="1" applyAlignment="1">
      <alignment horizontal="left" wrapText="1"/>
    </xf>
    <xf numFmtId="0" fontId="8" fillId="0" borderId="2" xfId="0" applyFont="1" applyBorder="1" applyAlignment="1">
      <alignment horizontal="left" vertical="top" wrapText="1"/>
    </xf>
    <xf numFmtId="0" fontId="0" fillId="0" borderId="0" xfId="0" applyFont="1" applyAlignment="1">
      <alignment wrapText="1"/>
    </xf>
    <xf numFmtId="0" fontId="10" fillId="5" borderId="2" xfId="0" applyFont="1" applyFill="1" applyBorder="1" applyAlignment="1">
      <alignment horizontal="left" vertical="top" wrapText="1"/>
    </xf>
    <xf numFmtId="0" fontId="9" fillId="5" borderId="2" xfId="0" applyFont="1" applyFill="1" applyBorder="1" applyAlignment="1">
      <alignment horizontal="right" vertical="top"/>
    </xf>
    <xf numFmtId="0" fontId="8" fillId="6" borderId="2" xfId="0" applyFont="1" applyFill="1" applyBorder="1" applyAlignment="1">
      <alignment horizontal="left" vertical="top" wrapText="1"/>
    </xf>
    <xf numFmtId="3" fontId="9" fillId="6" borderId="2" xfId="0" applyNumberFormat="1" applyFont="1" applyFill="1" applyBorder="1" applyAlignment="1">
      <alignment horizontal="right" vertical="top"/>
    </xf>
    <xf numFmtId="0" fontId="9" fillId="6" borderId="2" xfId="0" applyFont="1" applyFill="1" applyBorder="1" applyAlignment="1">
      <alignment horizontal="right" vertical="top"/>
    </xf>
    <xf numFmtId="0" fontId="5" fillId="0" borderId="6" xfId="0" applyFont="1" applyFill="1" applyBorder="1" applyAlignment="1">
      <alignment horizontal="left" vertical="top" wrapText="1"/>
    </xf>
    <xf numFmtId="0" fontId="9" fillId="0" borderId="6" xfId="0" applyFont="1" applyFill="1" applyBorder="1" applyAlignment="1">
      <alignment horizontal="right" vertical="top"/>
    </xf>
    <xf numFmtId="3" fontId="9" fillId="0" borderId="6" xfId="0" applyNumberFormat="1" applyFont="1" applyFill="1" applyBorder="1" applyAlignment="1">
      <alignment horizontal="right" vertical="top"/>
    </xf>
    <xf numFmtId="0" fontId="8" fillId="0" borderId="7" xfId="0" applyFont="1" applyBorder="1" applyAlignment="1">
      <alignment horizontal="left" vertical="top" wrapText="1"/>
    </xf>
    <xf numFmtId="0" fontId="9" fillId="3" borderId="7" xfId="0" applyFont="1" applyFill="1" applyBorder="1" applyAlignment="1">
      <alignment horizontal="right" vertical="top"/>
    </xf>
    <xf numFmtId="0" fontId="9" fillId="0" borderId="7" xfId="0" applyFont="1" applyBorder="1" applyAlignment="1">
      <alignment horizontal="right" vertical="top"/>
    </xf>
    <xf numFmtId="0" fontId="9" fillId="0" borderId="7" xfId="0" applyFont="1" applyFill="1" applyBorder="1" applyAlignment="1">
      <alignment horizontal="right" vertical="top"/>
    </xf>
    <xf numFmtId="3" fontId="9" fillId="0" borderId="7" xfId="0" applyNumberFormat="1" applyFont="1" applyBorder="1" applyAlignment="1">
      <alignment horizontal="right" vertical="top"/>
    </xf>
    <xf numFmtId="0" fontId="2" fillId="3" borderId="0" xfId="0" applyFont="1" applyFill="1" applyAlignment="1">
      <alignment horizontal="left" vertical="top"/>
    </xf>
    <xf numFmtId="164" fontId="5" fillId="3" borderId="2" xfId="0" applyNumberFormat="1" applyFont="1" applyFill="1" applyBorder="1" applyAlignment="1">
      <alignment horizontal="right" vertical="top"/>
    </xf>
    <xf numFmtId="0" fontId="5" fillId="3" borderId="2" xfId="0" applyFont="1" applyFill="1" applyBorder="1" applyAlignment="1">
      <alignment horizontal="left" vertical="top"/>
    </xf>
    <xf numFmtId="0" fontId="9" fillId="3" borderId="2" xfId="0" applyFont="1" applyFill="1" applyBorder="1" applyAlignment="1">
      <alignment horizontal="right"/>
    </xf>
    <xf numFmtId="0" fontId="11" fillId="3" borderId="2" xfId="0" applyFont="1" applyFill="1" applyBorder="1" applyAlignment="1">
      <alignment horizontal="right" vertical="top"/>
    </xf>
    <xf numFmtId="0" fontId="8" fillId="6" borderId="5" xfId="0" applyFont="1" applyFill="1" applyBorder="1" applyAlignment="1">
      <alignment horizontal="left" vertical="top"/>
    </xf>
    <xf numFmtId="0" fontId="2" fillId="0" borderId="0" xfId="0" applyFont="1" applyAlignment="1">
      <alignment wrapText="1"/>
    </xf>
    <xf numFmtId="0" fontId="8" fillId="8" borderId="5" xfId="0" applyFont="1" applyFill="1" applyBorder="1" applyAlignment="1">
      <alignment horizontal="left" vertical="top"/>
    </xf>
    <xf numFmtId="0" fontId="8" fillId="9" borderId="5" xfId="0" applyFont="1" applyFill="1" applyBorder="1" applyAlignment="1">
      <alignment horizontal="left" vertical="top"/>
    </xf>
    <xf numFmtId="0" fontId="8" fillId="0" borderId="5" xfId="0" applyFont="1" applyFill="1" applyBorder="1" applyAlignment="1">
      <alignment horizontal="left" vertical="top"/>
    </xf>
    <xf numFmtId="0" fontId="8" fillId="10" borderId="5" xfId="0" applyFont="1" applyFill="1" applyBorder="1" applyAlignment="1">
      <alignment horizontal="left" vertical="top"/>
    </xf>
    <xf numFmtId="0" fontId="4" fillId="0" borderId="8" xfId="2" applyBorder="1"/>
    <xf numFmtId="0" fontId="4" fillId="11" borderId="9" xfId="2" quotePrefix="1" applyFill="1" applyBorder="1"/>
    <xf numFmtId="0" fontId="4" fillId="11" borderId="9" xfId="2" applyFill="1" applyBorder="1"/>
    <xf numFmtId="0" fontId="2" fillId="0" borderId="0" xfId="0" applyFont="1" applyAlignment="1"/>
    <xf numFmtId="10" fontId="0" fillId="0" borderId="0" xfId="1" applyNumberFormat="1" applyFont="1" applyAlignment="1"/>
    <xf numFmtId="0" fontId="0" fillId="0" borderId="0" xfId="0" applyFont="1" applyBorder="1" applyAlignment="1"/>
    <xf numFmtId="10" fontId="2" fillId="0" borderId="0" xfId="1" applyNumberFormat="1" applyFont="1" applyAlignment="1"/>
    <xf numFmtId="0" fontId="0" fillId="0" borderId="0" xfId="0" applyFont="1" applyAlignment="1"/>
    <xf numFmtId="10" fontId="9" fillId="7" borderId="2" xfId="0" applyNumberFormat="1" applyFont="1" applyFill="1" applyBorder="1" applyAlignment="1">
      <alignment horizontal="right" vertical="top"/>
    </xf>
    <xf numFmtId="3" fontId="0" fillId="0" borderId="0" xfId="0" applyNumberFormat="1" applyFont="1" applyAlignment="1"/>
    <xf numFmtId="10" fontId="9" fillId="7" borderId="2" xfId="1" applyNumberFormat="1" applyFont="1" applyFill="1" applyBorder="1" applyAlignment="1">
      <alignment horizontal="right" vertical="top"/>
    </xf>
    <xf numFmtId="0" fontId="2" fillId="0" borderId="0" xfId="0" applyFont="1" applyFill="1" applyBorder="1" applyAlignment="1"/>
    <xf numFmtId="0" fontId="9" fillId="3" borderId="11" xfId="0" applyFont="1" applyFill="1" applyBorder="1" applyAlignment="1">
      <alignment horizontal="right" vertical="top"/>
    </xf>
    <xf numFmtId="0" fontId="9" fillId="0" borderId="11" xfId="0" applyFont="1" applyBorder="1" applyAlignment="1">
      <alignment horizontal="right" vertical="top"/>
    </xf>
    <xf numFmtId="0" fontId="0" fillId="0" borderId="12" xfId="0" applyFont="1" applyBorder="1" applyAlignment="1"/>
    <xf numFmtId="0" fontId="0" fillId="0" borderId="13" xfId="0" applyFont="1" applyBorder="1" applyAlignment="1"/>
    <xf numFmtId="0" fontId="0" fillId="0" borderId="14" xfId="0" applyFont="1" applyBorder="1" applyAlignment="1"/>
    <xf numFmtId="0" fontId="9" fillId="3" borderId="11" xfId="0" applyFont="1" applyFill="1" applyBorder="1" applyAlignment="1">
      <alignment horizontal="right"/>
    </xf>
    <xf numFmtId="0" fontId="9" fillId="0" borderId="11" xfId="0" applyFont="1" applyBorder="1" applyAlignment="1">
      <alignment horizontal="right"/>
    </xf>
    <xf numFmtId="0" fontId="13" fillId="13" borderId="2" xfId="0" applyFont="1" applyFill="1" applyBorder="1" applyAlignment="1">
      <alignment horizontal="right" vertical="top"/>
    </xf>
    <xf numFmtId="10" fontId="13" fillId="13" borderId="2" xfId="1" applyNumberFormat="1" applyFont="1" applyFill="1" applyBorder="1" applyAlignment="1">
      <alignment horizontal="right" vertical="top"/>
    </xf>
    <xf numFmtId="2" fontId="0" fillId="0" borderId="0" xfId="0" applyNumberFormat="1" applyFont="1" applyAlignment="1"/>
    <xf numFmtId="2" fontId="13" fillId="13" borderId="2" xfId="1" applyNumberFormat="1" applyFont="1" applyFill="1" applyBorder="1" applyAlignment="1">
      <alignment horizontal="right" vertical="top"/>
    </xf>
    <xf numFmtId="10" fontId="14" fillId="12" borderId="2" xfId="1" applyNumberFormat="1" applyFont="1" applyFill="1" applyBorder="1" applyAlignment="1">
      <alignment horizontal="right" vertical="top"/>
    </xf>
    <xf numFmtId="0" fontId="15" fillId="0" borderId="0" xfId="0" applyFont="1" applyAlignment="1"/>
    <xf numFmtId="0" fontId="16" fillId="12" borderId="0" xfId="0" applyFont="1" applyFill="1" applyAlignment="1"/>
    <xf numFmtId="2" fontId="0" fillId="0" borderId="0" xfId="1" applyNumberFormat="1" applyFont="1" applyAlignment="1"/>
    <xf numFmtId="0" fontId="9" fillId="6" borderId="2" xfId="0" applyFont="1" applyFill="1" applyBorder="1" applyAlignment="1">
      <alignment horizontal="left" vertical="top"/>
    </xf>
    <xf numFmtId="0" fontId="7" fillId="0" borderId="3" xfId="0" applyFont="1" applyBorder="1" applyAlignment="1">
      <alignment horizontal="right" vertical="top"/>
    </xf>
    <xf numFmtId="0" fontId="4" fillId="0" borderId="4" xfId="0" applyFont="1" applyBorder="1"/>
    <xf numFmtId="0" fontId="4" fillId="0" borderId="3" xfId="0" applyFont="1" applyBorder="1"/>
    <xf numFmtId="0" fontId="1" fillId="0" borderId="3" xfId="0" applyFont="1" applyBorder="1" applyAlignment="1">
      <alignment horizontal="left" vertical="top"/>
    </xf>
    <xf numFmtId="3" fontId="7" fillId="0" borderId="3" xfId="0" applyNumberFormat="1" applyFont="1" applyBorder="1" applyAlignment="1">
      <alignment horizontal="right" vertical="top"/>
    </xf>
    <xf numFmtId="0" fontId="1" fillId="0" borderId="0" xfId="0" applyFont="1" applyAlignment="1">
      <alignment horizontal="left" vertical="top"/>
    </xf>
    <xf numFmtId="0" fontId="0" fillId="0" borderId="0" xfId="0" applyFont="1" applyAlignment="1"/>
    <xf numFmtId="0" fontId="6" fillId="0" borderId="3" xfId="0" applyFont="1" applyBorder="1" applyAlignment="1">
      <alignment horizontal="left" vertical="top"/>
    </xf>
    <xf numFmtId="0" fontId="8" fillId="0" borderId="0" xfId="0" applyFont="1" applyAlignment="1">
      <alignment horizontal="left" vertical="top"/>
    </xf>
    <xf numFmtId="0" fontId="2" fillId="0" borderId="3" xfId="0" applyFont="1" applyBorder="1" applyAlignment="1">
      <alignment horizontal="right" vertical="top"/>
    </xf>
    <xf numFmtId="0" fontId="3" fillId="0" borderId="5" xfId="0" applyFont="1" applyBorder="1" applyAlignment="1">
      <alignment horizontal="left" vertical="top"/>
    </xf>
    <xf numFmtId="0" fontId="1" fillId="0" borderId="5" xfId="0" applyFont="1" applyBorder="1" applyAlignment="1">
      <alignment horizontal="left"/>
    </xf>
    <xf numFmtId="3" fontId="2" fillId="0" borderId="3" xfId="0" applyNumberFormat="1" applyFont="1" applyBorder="1" applyAlignment="1">
      <alignment horizontal="right" vertical="top"/>
    </xf>
    <xf numFmtId="0" fontId="10" fillId="14" borderId="5" xfId="0" applyFont="1" applyFill="1" applyBorder="1" applyAlignment="1">
      <alignment horizontal="left" vertical="top"/>
    </xf>
    <xf numFmtId="169" fontId="0" fillId="0" borderId="0" xfId="1" applyNumberFormat="1" applyFont="1" applyAlignment="1"/>
    <xf numFmtId="0" fontId="17" fillId="0" borderId="0" xfId="0" applyFont="1" applyAlignment="1"/>
    <xf numFmtId="0" fontId="9" fillId="6" borderId="5" xfId="0" applyFont="1" applyFill="1" applyBorder="1" applyAlignment="1">
      <alignment horizontal="right" vertical="top"/>
    </xf>
    <xf numFmtId="3" fontId="0" fillId="0" borderId="0" xfId="0" applyNumberFormat="1" applyFont="1" applyBorder="1" applyAlignment="1"/>
    <xf numFmtId="0" fontId="9" fillId="0" borderId="0" xfId="0" applyFont="1" applyBorder="1" applyAlignment="1">
      <alignment horizontal="right" vertical="top"/>
    </xf>
    <xf numFmtId="0" fontId="15" fillId="0" borderId="0" xfId="0" applyFont="1" applyBorder="1" applyAlignment="1"/>
    <xf numFmtId="0" fontId="9" fillId="6" borderId="7" xfId="0" applyFont="1" applyFill="1" applyBorder="1" applyAlignment="1">
      <alignment horizontal="left" vertical="top"/>
    </xf>
    <xf numFmtId="0" fontId="0" fillId="0" borderId="15" xfId="0" applyFont="1" applyBorder="1" applyAlignment="1"/>
    <xf numFmtId="0" fontId="0" fillId="14" borderId="0" xfId="0" applyFont="1" applyFill="1" applyAlignment="1"/>
    <xf numFmtId="0" fontId="0" fillId="14" borderId="15" xfId="0" applyFont="1" applyFill="1" applyBorder="1" applyAlignment="1"/>
    <xf numFmtId="0" fontId="2" fillId="0" borderId="15" xfId="0" applyFont="1" applyFill="1" applyBorder="1" applyAlignment="1"/>
    <xf numFmtId="0" fontId="15" fillId="14" borderId="0" xfId="0" applyFont="1" applyFill="1" applyAlignment="1"/>
    <xf numFmtId="0" fontId="15" fillId="0" borderId="0" xfId="0" applyFont="1" applyAlignment="1">
      <alignment wrapText="1"/>
    </xf>
    <xf numFmtId="0" fontId="2" fillId="0" borderId="15" xfId="0" applyFont="1" applyBorder="1" applyAlignment="1">
      <alignment wrapText="1"/>
    </xf>
    <xf numFmtId="0" fontId="2" fillId="0" borderId="16" xfId="0" applyFont="1" applyBorder="1" applyAlignment="1">
      <alignment wrapText="1"/>
    </xf>
    <xf numFmtId="0" fontId="0" fillId="0" borderId="16" xfId="0" applyFont="1" applyBorder="1" applyAlignment="1"/>
    <xf numFmtId="0" fontId="8" fillId="15" borderId="5" xfId="0" applyFont="1" applyFill="1" applyBorder="1" applyAlignment="1">
      <alignment horizontal="left" vertical="top"/>
    </xf>
    <xf numFmtId="0" fontId="9" fillId="15" borderId="2" xfId="0" applyFont="1" applyFill="1" applyBorder="1" applyAlignment="1">
      <alignment horizontal="right" vertical="top"/>
    </xf>
    <xf numFmtId="0" fontId="2" fillId="0" borderId="0" xfId="0" applyFont="1" applyBorder="1" applyAlignment="1">
      <alignment wrapText="1"/>
    </xf>
    <xf numFmtId="0" fontId="18" fillId="14" borderId="9" xfId="0" applyFont="1" applyFill="1" applyBorder="1" applyAlignment="1">
      <alignment wrapText="1"/>
    </xf>
    <xf numFmtId="0" fontId="8" fillId="15" borderId="9" xfId="0" applyFont="1" applyFill="1" applyBorder="1" applyAlignment="1">
      <alignment horizontal="left" vertical="top"/>
    </xf>
    <xf numFmtId="0" fontId="9" fillId="15" borderId="9" xfId="0" applyFont="1" applyFill="1" applyBorder="1" applyAlignment="1">
      <alignment horizontal="right" vertical="top"/>
    </xf>
    <xf numFmtId="0" fontId="9" fillId="15" borderId="4" xfId="0" applyFont="1" applyFill="1" applyBorder="1" applyAlignment="1">
      <alignment horizontal="right" vertical="top"/>
    </xf>
    <xf numFmtId="0" fontId="9" fillId="15" borderId="10" xfId="0" applyFont="1" applyFill="1" applyBorder="1" applyAlignment="1">
      <alignment horizontal="right" vertical="top"/>
    </xf>
    <xf numFmtId="0" fontId="0" fillId="0" borderId="17" xfId="0" applyFont="1" applyBorder="1" applyAlignment="1"/>
    <xf numFmtId="0" fontId="0" fillId="0" borderId="18" xfId="0" applyFont="1" applyBorder="1" applyAlignment="1"/>
    <xf numFmtId="0" fontId="9" fillId="15" borderId="19" xfId="0" applyFont="1" applyFill="1" applyBorder="1" applyAlignment="1">
      <alignment horizontal="right" vertical="top"/>
    </xf>
    <xf numFmtId="0" fontId="0" fillId="0" borderId="20" xfId="0" applyFont="1" applyBorder="1" applyAlignment="1"/>
    <xf numFmtId="0" fontId="0" fillId="0" borderId="21" xfId="0" applyFont="1" applyBorder="1" applyAlignment="1"/>
    <xf numFmtId="0" fontId="19" fillId="16" borderId="12" xfId="0" applyFont="1" applyFill="1" applyBorder="1" applyAlignment="1">
      <alignment wrapText="1"/>
    </xf>
    <xf numFmtId="0" fontId="0" fillId="0" borderId="0" xfId="0"/>
    <xf numFmtId="14" fontId="0" fillId="0" borderId="0" xfId="0" applyNumberFormat="1"/>
    <xf numFmtId="10" fontId="0" fillId="0" borderId="0" xfId="1" applyNumberFormat="1" applyFont="1"/>
    <xf numFmtId="0" fontId="0" fillId="0" borderId="22" xfId="0" applyFont="1" applyBorder="1" applyAlignment="1"/>
    <xf numFmtId="0" fontId="0" fillId="0" borderId="23" xfId="0" applyFont="1" applyBorder="1" applyAlignment="1"/>
    <xf numFmtId="0" fontId="2" fillId="0" borderId="23" xfId="0" applyFont="1" applyBorder="1" applyAlignment="1"/>
    <xf numFmtId="0" fontId="0" fillId="0" borderId="24" xfId="0" applyFont="1" applyBorder="1" applyAlignment="1"/>
    <xf numFmtId="0" fontId="2" fillId="0" borderId="25" xfId="0" applyFont="1" applyBorder="1" applyAlignment="1"/>
    <xf numFmtId="10" fontId="0" fillId="0" borderId="0" xfId="0" applyNumberFormat="1" applyFont="1" applyBorder="1" applyAlignment="1"/>
    <xf numFmtId="10" fontId="0" fillId="0" borderId="0" xfId="1" applyNumberFormat="1" applyFont="1" applyBorder="1" applyAlignment="1"/>
    <xf numFmtId="179" fontId="0" fillId="0" borderId="0" xfId="0" applyNumberFormat="1" applyFont="1" applyBorder="1" applyAlignment="1"/>
    <xf numFmtId="0" fontId="2" fillId="0" borderId="26" xfId="0" applyFont="1" applyBorder="1" applyAlignment="1"/>
    <xf numFmtId="0" fontId="0" fillId="0" borderId="25" xfId="0" applyFont="1" applyBorder="1" applyAlignment="1"/>
    <xf numFmtId="0" fontId="0" fillId="0" borderId="26" xfId="0" applyFont="1" applyBorder="1" applyAlignment="1"/>
    <xf numFmtId="0" fontId="2" fillId="0" borderId="27" xfId="0" applyFont="1" applyBorder="1" applyAlignment="1"/>
    <xf numFmtId="0" fontId="0" fillId="0" borderId="28" xfId="0" applyFont="1" applyBorder="1" applyAlignment="1"/>
    <xf numFmtId="0" fontId="0" fillId="0" borderId="29" xfId="0" applyFont="1" applyBorder="1" applyAlignment="1"/>
    <xf numFmtId="10" fontId="0" fillId="0" borderId="23" xfId="1" applyNumberFormat="1" applyFont="1" applyBorder="1"/>
    <xf numFmtId="10" fontId="0" fillId="0" borderId="0" xfId="1" applyNumberFormat="1" applyFont="1" applyBorder="1"/>
    <xf numFmtId="0" fontId="0" fillId="0" borderId="27" xfId="0" applyFont="1" applyBorder="1" applyAlignment="1"/>
    <xf numFmtId="10" fontId="0" fillId="0" borderId="28" xfId="1" applyNumberFormat="1" applyFont="1" applyBorder="1"/>
    <xf numFmtId="0" fontId="2" fillId="0" borderId="0" xfId="0" applyFont="1" applyBorder="1" applyAlignment="1"/>
    <xf numFmtId="0" fontId="3" fillId="0" borderId="5" xfId="0" applyFont="1" applyFill="1" applyBorder="1" applyAlignment="1">
      <alignment horizontal="left" vertical="top"/>
    </xf>
    <xf numFmtId="0" fontId="3" fillId="0" borderId="3" xfId="0" applyFont="1" applyFill="1" applyBorder="1" applyAlignment="1">
      <alignment horizontal="left" vertical="top"/>
    </xf>
    <xf numFmtId="0" fontId="3" fillId="0" borderId="4" xfId="0" applyFont="1" applyFill="1" applyBorder="1" applyAlignment="1">
      <alignment horizontal="left" vertical="top"/>
    </xf>
    <xf numFmtId="0" fontId="2" fillId="0" borderId="2" xfId="0" applyFont="1" applyFill="1" applyBorder="1" applyAlignment="1">
      <alignment horizontal="right" vertical="top"/>
    </xf>
    <xf numFmtId="0" fontId="2" fillId="0" borderId="5" xfId="0" applyFont="1" applyFill="1" applyBorder="1" applyAlignment="1">
      <alignment horizontal="right" vertical="top"/>
    </xf>
    <xf numFmtId="0" fontId="2" fillId="0" borderId="4" xfId="0" applyFont="1" applyFill="1" applyBorder="1" applyAlignment="1">
      <alignment horizontal="right" vertical="top"/>
    </xf>
    <xf numFmtId="0" fontId="3" fillId="17" borderId="5" xfId="0" applyFont="1" applyFill="1" applyBorder="1" applyAlignment="1">
      <alignment horizontal="left" vertical="top"/>
    </xf>
    <xf numFmtId="0" fontId="4" fillId="17" borderId="3" xfId="0" applyFont="1" applyFill="1" applyBorder="1"/>
    <xf numFmtId="0" fontId="4" fillId="17" borderId="4" xfId="0" applyFont="1" applyFill="1" applyBorder="1"/>
    <xf numFmtId="0" fontId="2" fillId="17" borderId="2" xfId="0" applyFont="1" applyFill="1" applyBorder="1" applyAlignment="1">
      <alignment horizontal="right" vertical="top"/>
    </xf>
    <xf numFmtId="0" fontId="2" fillId="17" borderId="3" xfId="0" applyFont="1" applyFill="1" applyBorder="1" applyAlignment="1">
      <alignment horizontal="right" vertical="top"/>
    </xf>
    <xf numFmtId="0" fontId="3" fillId="6" borderId="5" xfId="0" applyFont="1" applyFill="1" applyBorder="1" applyAlignment="1">
      <alignment horizontal="left" vertical="top"/>
    </xf>
    <xf numFmtId="0" fontId="4" fillId="6" borderId="3" xfId="0" applyFont="1" applyFill="1" applyBorder="1"/>
    <xf numFmtId="0" fontId="4" fillId="6" borderId="4" xfId="0" applyFont="1" applyFill="1" applyBorder="1"/>
    <xf numFmtId="0" fontId="2" fillId="6" borderId="2" xfId="0" applyFont="1" applyFill="1" applyBorder="1" applyAlignment="1">
      <alignment horizontal="right" vertical="top"/>
    </xf>
    <xf numFmtId="0" fontId="2" fillId="6" borderId="3" xfId="0" applyFont="1" applyFill="1" applyBorder="1" applyAlignment="1">
      <alignment horizontal="right" vertical="top"/>
    </xf>
  </cellXfs>
  <cellStyles count="3">
    <cellStyle name="Normal" xfId="0" builtinId="0"/>
    <cellStyle name="Percent" xfId="1" builtinId="5"/>
    <cellStyle name="Обычный 2" xfId="2" xr:uid="{E68D07DB-BEB7-7949-AF44-D31125F519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Indicators!$B$40</c:f>
              <c:strCache>
                <c:ptCount val="1"/>
                <c:pt idx="0">
                  <c:v>PAT(%)</c:v>
                </c:pt>
              </c:strCache>
            </c:strRef>
          </c:tx>
          <c:spPr>
            <a:ln w="28575" cap="rnd">
              <a:solidFill>
                <a:schemeClr val="accent1"/>
              </a:solidFill>
              <a:round/>
            </a:ln>
            <a:effectLst/>
          </c:spPr>
          <c:marker>
            <c:symbol val="none"/>
          </c:marker>
          <c:dPt>
            <c:idx val="3"/>
            <c:marker>
              <c:symbol val="none"/>
            </c:marker>
            <c:bubble3D val="0"/>
            <c:spPr>
              <a:ln w="28575" cap="rnd">
                <a:solidFill>
                  <a:schemeClr val="accent1"/>
                </a:solidFill>
                <a:prstDash val="dash"/>
                <a:round/>
              </a:ln>
              <a:effectLst/>
            </c:spPr>
            <c:extLst>
              <c:ext xmlns:c16="http://schemas.microsoft.com/office/drawing/2014/chart" uri="{C3380CC4-5D6E-409C-BE32-E72D297353CC}">
                <c16:uniqueId val="{00000007-B85B-FE43-A047-4D995CBD8580}"/>
              </c:ext>
            </c:extLst>
          </c:dPt>
          <c:dPt>
            <c:idx val="4"/>
            <c:marker>
              <c:symbol val="none"/>
            </c:marker>
            <c:bubble3D val="0"/>
            <c:spPr>
              <a:ln w="28575" cap="rnd">
                <a:solidFill>
                  <a:schemeClr val="accent1"/>
                </a:solidFill>
                <a:prstDash val="dash"/>
                <a:round/>
              </a:ln>
              <a:effectLst/>
            </c:spPr>
            <c:extLst>
              <c:ext xmlns:c16="http://schemas.microsoft.com/office/drawing/2014/chart" uri="{C3380CC4-5D6E-409C-BE32-E72D297353CC}">
                <c16:uniqueId val="{00000002-B85B-FE43-A047-4D995CBD8580}"/>
              </c:ext>
            </c:extLst>
          </c:dPt>
          <c:dPt>
            <c:idx val="5"/>
            <c:marker>
              <c:symbol val="none"/>
            </c:marker>
            <c:bubble3D val="0"/>
            <c:spPr>
              <a:ln w="28575" cap="rnd">
                <a:solidFill>
                  <a:schemeClr val="accent1"/>
                </a:solidFill>
                <a:prstDash val="dash"/>
                <a:round/>
              </a:ln>
              <a:effectLst/>
            </c:spPr>
            <c:extLst>
              <c:ext xmlns:c16="http://schemas.microsoft.com/office/drawing/2014/chart" uri="{C3380CC4-5D6E-409C-BE32-E72D297353CC}">
                <c16:uniqueId val="{00000004-B85B-FE43-A047-4D995CBD8580}"/>
              </c:ext>
            </c:extLst>
          </c:dPt>
          <c:dPt>
            <c:idx val="6"/>
            <c:marker>
              <c:symbol val="none"/>
            </c:marker>
            <c:bubble3D val="0"/>
            <c:spPr>
              <a:ln w="28575" cap="rnd">
                <a:solidFill>
                  <a:schemeClr val="accent1"/>
                </a:solidFill>
                <a:prstDash val="dash"/>
                <a:round/>
              </a:ln>
              <a:effectLst/>
            </c:spPr>
            <c:extLst>
              <c:ext xmlns:c16="http://schemas.microsoft.com/office/drawing/2014/chart" uri="{C3380CC4-5D6E-409C-BE32-E72D297353CC}">
                <c16:uniqueId val="{00000003-B85B-FE43-A047-4D995CBD8580}"/>
              </c:ext>
            </c:extLst>
          </c:dPt>
          <c:dPt>
            <c:idx val="7"/>
            <c:marker>
              <c:symbol val="none"/>
            </c:marker>
            <c:bubble3D val="0"/>
            <c:spPr>
              <a:ln w="28575" cap="rnd">
                <a:solidFill>
                  <a:schemeClr val="accent1"/>
                </a:solidFill>
                <a:prstDash val="dash"/>
                <a:round/>
              </a:ln>
              <a:effectLst/>
            </c:spPr>
            <c:extLst>
              <c:ext xmlns:c16="http://schemas.microsoft.com/office/drawing/2014/chart" uri="{C3380CC4-5D6E-409C-BE32-E72D297353CC}">
                <c16:uniqueId val="{00000005-B85B-FE43-A047-4D995CBD8580}"/>
              </c:ext>
            </c:extLst>
          </c:dPt>
          <c:dPt>
            <c:idx val="8"/>
            <c:marker>
              <c:symbol val="none"/>
            </c:marker>
            <c:bubble3D val="0"/>
            <c:spPr>
              <a:ln w="28575" cap="rnd">
                <a:solidFill>
                  <a:schemeClr val="accent1"/>
                </a:solidFill>
                <a:prstDash val="dash"/>
                <a:round/>
              </a:ln>
              <a:effectLst/>
            </c:spPr>
            <c:extLst>
              <c:ext xmlns:c16="http://schemas.microsoft.com/office/drawing/2014/chart" uri="{C3380CC4-5D6E-409C-BE32-E72D297353CC}">
                <c16:uniqueId val="{00000006-B85B-FE43-A047-4D995CBD8580}"/>
              </c:ext>
            </c:extLst>
          </c:dPt>
          <c:val>
            <c:numRef>
              <c:f>Indicators!$C$40:$K$40</c:f>
              <c:numCache>
                <c:formatCode>0.0%</c:formatCode>
                <c:ptCount val="9"/>
                <c:pt idx="0">
                  <c:v>0.10198789974070872</c:v>
                </c:pt>
                <c:pt idx="1">
                  <c:v>4.4388609715242881E-2</c:v>
                </c:pt>
                <c:pt idx="2">
                  <c:v>5.793450881612091E-2</c:v>
                </c:pt>
                <c:pt idx="3">
                  <c:v>3.2602886157135219E-2</c:v>
                </c:pt>
                <c:pt idx="4">
                  <c:v>4.7821969696969696E-2</c:v>
                </c:pt>
                <c:pt idx="5">
                  <c:v>5.0378787878787877E-2</c:v>
                </c:pt>
                <c:pt idx="6">
                  <c:v>4.3333333333333335E-2</c:v>
                </c:pt>
                <c:pt idx="7">
                  <c:v>4.2666666666666665E-2</c:v>
                </c:pt>
                <c:pt idx="8">
                  <c:v>3.7820015515903804E-2</c:v>
                </c:pt>
              </c:numCache>
            </c:numRef>
          </c:val>
          <c:smooth val="0"/>
          <c:extLst>
            <c:ext xmlns:c16="http://schemas.microsoft.com/office/drawing/2014/chart" uri="{C3380CC4-5D6E-409C-BE32-E72D297353CC}">
              <c16:uniqueId val="{00000000-B85B-FE43-A047-4D995CBD8580}"/>
            </c:ext>
          </c:extLst>
        </c:ser>
        <c:ser>
          <c:idx val="1"/>
          <c:order val="1"/>
          <c:tx>
            <c:strRef>
              <c:f>Indicators!$B$41</c:f>
              <c:strCache>
                <c:ptCount val="1"/>
                <c:pt idx="0">
                  <c:v>PBDITA(%)</c:v>
                </c:pt>
              </c:strCache>
            </c:strRef>
          </c:tx>
          <c:spPr>
            <a:ln w="28575" cap="rnd">
              <a:solidFill>
                <a:schemeClr val="accent2"/>
              </a:solidFill>
              <a:round/>
            </a:ln>
            <a:effectLst/>
          </c:spPr>
          <c:marker>
            <c:symbol val="none"/>
          </c:marker>
          <c:val>
            <c:numRef>
              <c:f>Indicators!$C$41:$K$41</c:f>
              <c:numCache>
                <c:formatCode>0.0%</c:formatCode>
                <c:ptCount val="9"/>
                <c:pt idx="0">
                  <c:v>0.1495246326707001</c:v>
                </c:pt>
                <c:pt idx="1">
                  <c:v>8.0402010050251257E-2</c:v>
                </c:pt>
                <c:pt idx="2">
                  <c:v>0.1070528967254408</c:v>
                </c:pt>
                <c:pt idx="3">
                  <c:v>7.2153928380545157E-2</c:v>
                </c:pt>
                <c:pt idx="4">
                  <c:v>9.1856060606060608E-2</c:v>
                </c:pt>
                <c:pt idx="5">
                  <c:v>0.12310606060606061</c:v>
                </c:pt>
                <c:pt idx="6">
                  <c:v>0.10636363636363637</c:v>
                </c:pt>
                <c:pt idx="7">
                  <c:v>9.7696969696969699E-2</c:v>
                </c:pt>
                <c:pt idx="8">
                  <c:v>8.9216446858029486E-2</c:v>
                </c:pt>
              </c:numCache>
            </c:numRef>
          </c:val>
          <c:smooth val="0"/>
          <c:extLst>
            <c:ext xmlns:c16="http://schemas.microsoft.com/office/drawing/2014/chart" uri="{C3380CC4-5D6E-409C-BE32-E72D297353CC}">
              <c16:uniqueId val="{00000001-B85B-FE43-A047-4D995CBD8580}"/>
            </c:ext>
          </c:extLst>
        </c:ser>
        <c:dLbls>
          <c:showLegendKey val="0"/>
          <c:showVal val="0"/>
          <c:showCatName val="0"/>
          <c:showSerName val="0"/>
          <c:showPercent val="0"/>
          <c:showBubbleSize val="0"/>
        </c:dLbls>
        <c:smooth val="0"/>
        <c:axId val="1865654832"/>
        <c:axId val="1868486768"/>
      </c:lineChart>
      <c:catAx>
        <c:axId val="1865654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86768"/>
        <c:crosses val="autoZero"/>
        <c:auto val="1"/>
        <c:lblAlgn val="ctr"/>
        <c:lblOffset val="100"/>
        <c:noMultiLvlLbl val="0"/>
      </c:catAx>
      <c:valAx>
        <c:axId val="1868486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65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Indicators!$B$76</c:f>
              <c:strCache>
                <c:ptCount val="1"/>
                <c:pt idx="0">
                  <c:v>Net Sales</c:v>
                </c:pt>
              </c:strCache>
            </c:strRef>
          </c:tx>
          <c:spPr>
            <a:ln w="28575" cap="rnd">
              <a:solidFill>
                <a:schemeClr val="accent1"/>
              </a:solidFill>
              <a:round/>
            </a:ln>
            <a:effectLst/>
          </c:spPr>
          <c:marker>
            <c:symbol val="none"/>
          </c:marker>
          <c:val>
            <c:numRef>
              <c:f>Indicators!$C$76:$K$76</c:f>
              <c:numCache>
                <c:formatCode>General</c:formatCode>
                <c:ptCount val="9"/>
                <c:pt idx="0">
                  <c:v>1083</c:v>
                </c:pt>
                <c:pt idx="1">
                  <c:v>1094</c:v>
                </c:pt>
                <c:pt idx="2">
                  <c:v>1454</c:v>
                </c:pt>
                <c:pt idx="3">
                  <c:v>1566</c:v>
                </c:pt>
                <c:pt idx="4">
                  <c:v>1767</c:v>
                </c:pt>
                <c:pt idx="5">
                  <c:v>2244</c:v>
                </c:pt>
                <c:pt idx="6">
                  <c:v>2805</c:v>
                </c:pt>
                <c:pt idx="7">
                  <c:v>3506</c:v>
                </c:pt>
                <c:pt idx="8">
                  <c:v>4383</c:v>
                </c:pt>
              </c:numCache>
            </c:numRef>
          </c:val>
          <c:smooth val="0"/>
          <c:extLst>
            <c:ext xmlns:c16="http://schemas.microsoft.com/office/drawing/2014/chart" uri="{C3380CC4-5D6E-409C-BE32-E72D297353CC}">
              <c16:uniqueId val="{00000000-5BC2-144E-B88C-5690FBC99624}"/>
            </c:ext>
          </c:extLst>
        </c:ser>
        <c:ser>
          <c:idx val="1"/>
          <c:order val="1"/>
          <c:tx>
            <c:strRef>
              <c:f>Indicators!$B$77</c:f>
              <c:strCache>
                <c:ptCount val="1"/>
                <c:pt idx="0">
                  <c:v>Gross Sales</c:v>
                </c:pt>
              </c:strCache>
            </c:strRef>
          </c:tx>
          <c:spPr>
            <a:ln w="28575" cap="rnd">
              <a:solidFill>
                <a:schemeClr val="accent2"/>
              </a:solidFill>
              <a:round/>
            </a:ln>
            <a:effectLst/>
          </c:spPr>
          <c:marker>
            <c:symbol val="none"/>
          </c:marker>
          <c:val>
            <c:numRef>
              <c:f>Indicators!$C$77:$K$77</c:f>
              <c:numCache>
                <c:formatCode>General</c:formatCode>
                <c:ptCount val="9"/>
                <c:pt idx="0">
                  <c:v>1157</c:v>
                </c:pt>
                <c:pt idx="1">
                  <c:v>1194</c:v>
                </c:pt>
                <c:pt idx="2">
                  <c:v>1588</c:v>
                </c:pt>
                <c:pt idx="3">
                  <c:v>1871</c:v>
                </c:pt>
                <c:pt idx="4">
                  <c:v>2112</c:v>
                </c:pt>
                <c:pt idx="5">
                  <c:v>2640</c:v>
                </c:pt>
                <c:pt idx="6">
                  <c:v>3300</c:v>
                </c:pt>
                <c:pt idx="7">
                  <c:v>4125</c:v>
                </c:pt>
                <c:pt idx="8">
                  <c:v>5156</c:v>
                </c:pt>
              </c:numCache>
            </c:numRef>
          </c:val>
          <c:smooth val="0"/>
          <c:extLst>
            <c:ext xmlns:c16="http://schemas.microsoft.com/office/drawing/2014/chart" uri="{C3380CC4-5D6E-409C-BE32-E72D297353CC}">
              <c16:uniqueId val="{00000001-5BC2-144E-B88C-5690FBC99624}"/>
            </c:ext>
          </c:extLst>
        </c:ser>
        <c:dLbls>
          <c:showLegendKey val="0"/>
          <c:showVal val="0"/>
          <c:showCatName val="0"/>
          <c:showSerName val="0"/>
          <c:showPercent val="0"/>
          <c:showBubbleSize val="0"/>
        </c:dLbls>
        <c:smooth val="0"/>
        <c:axId val="1868273888"/>
        <c:axId val="1905443552"/>
      </c:lineChart>
      <c:catAx>
        <c:axId val="1868273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443552"/>
        <c:crosses val="autoZero"/>
        <c:auto val="1"/>
        <c:lblAlgn val="ctr"/>
        <c:lblOffset val="100"/>
        <c:noMultiLvlLbl val="0"/>
      </c:catAx>
      <c:valAx>
        <c:axId val="19054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7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Indicators!$B$31</c:f>
              <c:strCache>
                <c:ptCount val="1"/>
                <c:pt idx="0">
                  <c:v>Profit After Tax (PAT)</c:v>
                </c:pt>
              </c:strCache>
            </c:strRef>
          </c:tx>
          <c:spPr>
            <a:ln w="28575" cap="rnd">
              <a:solidFill>
                <a:schemeClr val="accent1"/>
              </a:solidFill>
              <a:round/>
            </a:ln>
            <a:effectLst/>
          </c:spPr>
          <c:marker>
            <c:symbol val="none"/>
          </c:marker>
          <c:val>
            <c:numRef>
              <c:f>Indicators!$C$31:$K$31</c:f>
              <c:numCache>
                <c:formatCode>General</c:formatCode>
                <c:ptCount val="9"/>
                <c:pt idx="0">
                  <c:v>118</c:v>
                </c:pt>
                <c:pt idx="1">
                  <c:v>53</c:v>
                </c:pt>
                <c:pt idx="2">
                  <c:v>92</c:v>
                </c:pt>
                <c:pt idx="3">
                  <c:v>61</c:v>
                </c:pt>
                <c:pt idx="4">
                  <c:v>101</c:v>
                </c:pt>
                <c:pt idx="5">
                  <c:v>133</c:v>
                </c:pt>
                <c:pt idx="6">
                  <c:v>143</c:v>
                </c:pt>
                <c:pt idx="7">
                  <c:v>176</c:v>
                </c:pt>
                <c:pt idx="8">
                  <c:v>195</c:v>
                </c:pt>
              </c:numCache>
            </c:numRef>
          </c:val>
          <c:smooth val="0"/>
          <c:extLst>
            <c:ext xmlns:c16="http://schemas.microsoft.com/office/drawing/2014/chart" uri="{C3380CC4-5D6E-409C-BE32-E72D297353CC}">
              <c16:uniqueId val="{00000000-36C6-C848-A772-576213747F69}"/>
            </c:ext>
          </c:extLst>
        </c:ser>
        <c:ser>
          <c:idx val="1"/>
          <c:order val="1"/>
          <c:tx>
            <c:v>EBDITA</c:v>
          </c:tx>
          <c:spPr>
            <a:ln w="28575" cap="rnd">
              <a:solidFill>
                <a:schemeClr val="accent2"/>
              </a:solidFill>
              <a:round/>
            </a:ln>
            <a:effectLst/>
          </c:spPr>
          <c:marker>
            <c:symbol val="none"/>
          </c:marker>
          <c:val>
            <c:numRef>
              <c:f>Indicators!$C$36:$K$36</c:f>
              <c:numCache>
                <c:formatCode>General</c:formatCode>
                <c:ptCount val="9"/>
                <c:pt idx="0">
                  <c:v>173</c:v>
                </c:pt>
                <c:pt idx="1">
                  <c:v>96</c:v>
                </c:pt>
                <c:pt idx="2">
                  <c:v>170</c:v>
                </c:pt>
                <c:pt idx="3">
                  <c:v>135</c:v>
                </c:pt>
                <c:pt idx="4">
                  <c:v>194</c:v>
                </c:pt>
                <c:pt idx="5">
                  <c:v>325</c:v>
                </c:pt>
                <c:pt idx="6">
                  <c:v>351</c:v>
                </c:pt>
                <c:pt idx="7">
                  <c:v>403</c:v>
                </c:pt>
                <c:pt idx="8">
                  <c:v>460</c:v>
                </c:pt>
              </c:numCache>
            </c:numRef>
          </c:val>
          <c:smooth val="0"/>
          <c:extLst>
            <c:ext xmlns:c16="http://schemas.microsoft.com/office/drawing/2014/chart" uri="{C3380CC4-5D6E-409C-BE32-E72D297353CC}">
              <c16:uniqueId val="{00000001-36C6-C848-A772-576213747F69}"/>
            </c:ext>
          </c:extLst>
        </c:ser>
        <c:dLbls>
          <c:showLegendKey val="0"/>
          <c:showVal val="0"/>
          <c:showCatName val="0"/>
          <c:showSerName val="0"/>
          <c:showPercent val="0"/>
          <c:showBubbleSize val="0"/>
        </c:dLbls>
        <c:smooth val="0"/>
        <c:axId val="1905869696"/>
        <c:axId val="1870265632"/>
      </c:lineChart>
      <c:catAx>
        <c:axId val="1905869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65632"/>
        <c:crosses val="autoZero"/>
        <c:auto val="1"/>
        <c:lblAlgn val="ctr"/>
        <c:lblOffset val="100"/>
        <c:noMultiLvlLbl val="0"/>
      </c:catAx>
      <c:valAx>
        <c:axId val="187026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69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'Stock Analysis'!$B$5</c:f>
              <c:strCache>
                <c:ptCount val="1"/>
                <c:pt idx="0">
                  <c:v>Closing Price</c:v>
                </c:pt>
              </c:strCache>
            </c:strRef>
          </c:tx>
          <c:spPr>
            <a:ln w="28575" cap="rnd">
              <a:solidFill>
                <a:schemeClr val="accent1"/>
              </a:solidFill>
              <a:round/>
            </a:ln>
            <a:effectLst/>
          </c:spPr>
          <c:marker>
            <c:symbol val="none"/>
          </c:marker>
          <c:cat>
            <c:numRef>
              <c:f>'Stock Analysis'!$A$6:$A$138</c:f>
              <c:numCache>
                <c:formatCode>m/d/yy</c:formatCode>
                <c:ptCount val="133"/>
                <c:pt idx="0">
                  <c:v>42020</c:v>
                </c:pt>
                <c:pt idx="1">
                  <c:v>42019</c:v>
                </c:pt>
                <c:pt idx="2">
                  <c:v>42018</c:v>
                </c:pt>
                <c:pt idx="3">
                  <c:v>42017</c:v>
                </c:pt>
                <c:pt idx="4">
                  <c:v>42016</c:v>
                </c:pt>
                <c:pt idx="5">
                  <c:v>42013</c:v>
                </c:pt>
                <c:pt idx="6">
                  <c:v>42012</c:v>
                </c:pt>
                <c:pt idx="7">
                  <c:v>42011</c:v>
                </c:pt>
                <c:pt idx="8">
                  <c:v>42010</c:v>
                </c:pt>
                <c:pt idx="9">
                  <c:v>42009</c:v>
                </c:pt>
                <c:pt idx="10">
                  <c:v>42006</c:v>
                </c:pt>
                <c:pt idx="11">
                  <c:v>42005</c:v>
                </c:pt>
                <c:pt idx="12">
                  <c:v>42004</c:v>
                </c:pt>
                <c:pt idx="13">
                  <c:v>42003</c:v>
                </c:pt>
                <c:pt idx="14">
                  <c:v>42002</c:v>
                </c:pt>
                <c:pt idx="15">
                  <c:v>41999</c:v>
                </c:pt>
                <c:pt idx="16">
                  <c:v>41997</c:v>
                </c:pt>
                <c:pt idx="17">
                  <c:v>41996</c:v>
                </c:pt>
                <c:pt idx="18">
                  <c:v>41995</c:v>
                </c:pt>
                <c:pt idx="19">
                  <c:v>41992</c:v>
                </c:pt>
                <c:pt idx="20">
                  <c:v>41991</c:v>
                </c:pt>
                <c:pt idx="21">
                  <c:v>41990</c:v>
                </c:pt>
                <c:pt idx="22">
                  <c:v>41989</c:v>
                </c:pt>
                <c:pt idx="23">
                  <c:v>41988</c:v>
                </c:pt>
                <c:pt idx="24">
                  <c:v>41985</c:v>
                </c:pt>
                <c:pt idx="25">
                  <c:v>41984</c:v>
                </c:pt>
                <c:pt idx="26">
                  <c:v>41983</c:v>
                </c:pt>
                <c:pt idx="27">
                  <c:v>41982</c:v>
                </c:pt>
                <c:pt idx="28">
                  <c:v>41981</c:v>
                </c:pt>
                <c:pt idx="29">
                  <c:v>41978</c:v>
                </c:pt>
                <c:pt idx="30">
                  <c:v>41977</c:v>
                </c:pt>
                <c:pt idx="31">
                  <c:v>41976</c:v>
                </c:pt>
                <c:pt idx="32">
                  <c:v>41975</c:v>
                </c:pt>
                <c:pt idx="33">
                  <c:v>41974</c:v>
                </c:pt>
                <c:pt idx="34">
                  <c:v>41971</c:v>
                </c:pt>
                <c:pt idx="35">
                  <c:v>41970</c:v>
                </c:pt>
                <c:pt idx="36">
                  <c:v>41969</c:v>
                </c:pt>
                <c:pt idx="37">
                  <c:v>41968</c:v>
                </c:pt>
                <c:pt idx="38">
                  <c:v>41967</c:v>
                </c:pt>
                <c:pt idx="39">
                  <c:v>41964</c:v>
                </c:pt>
                <c:pt idx="40">
                  <c:v>41963</c:v>
                </c:pt>
                <c:pt idx="41">
                  <c:v>41962</c:v>
                </c:pt>
                <c:pt idx="42">
                  <c:v>41961</c:v>
                </c:pt>
                <c:pt idx="43">
                  <c:v>41960</c:v>
                </c:pt>
                <c:pt idx="44">
                  <c:v>41957</c:v>
                </c:pt>
                <c:pt idx="45">
                  <c:v>41956</c:v>
                </c:pt>
                <c:pt idx="46">
                  <c:v>41955</c:v>
                </c:pt>
                <c:pt idx="47">
                  <c:v>41954</c:v>
                </c:pt>
                <c:pt idx="48">
                  <c:v>41953</c:v>
                </c:pt>
                <c:pt idx="49">
                  <c:v>41950</c:v>
                </c:pt>
                <c:pt idx="50">
                  <c:v>41948</c:v>
                </c:pt>
                <c:pt idx="51">
                  <c:v>41946</c:v>
                </c:pt>
                <c:pt idx="52">
                  <c:v>41943</c:v>
                </c:pt>
                <c:pt idx="53">
                  <c:v>41942</c:v>
                </c:pt>
                <c:pt idx="54">
                  <c:v>41941</c:v>
                </c:pt>
                <c:pt idx="55">
                  <c:v>41940</c:v>
                </c:pt>
                <c:pt idx="56">
                  <c:v>41939</c:v>
                </c:pt>
                <c:pt idx="57">
                  <c:v>41935</c:v>
                </c:pt>
                <c:pt idx="58">
                  <c:v>41934</c:v>
                </c:pt>
                <c:pt idx="59">
                  <c:v>41933</c:v>
                </c:pt>
                <c:pt idx="60">
                  <c:v>41932</c:v>
                </c:pt>
                <c:pt idx="61">
                  <c:v>41929</c:v>
                </c:pt>
                <c:pt idx="62">
                  <c:v>41928</c:v>
                </c:pt>
                <c:pt idx="63">
                  <c:v>41926</c:v>
                </c:pt>
                <c:pt idx="64">
                  <c:v>41925</c:v>
                </c:pt>
                <c:pt idx="65">
                  <c:v>41922</c:v>
                </c:pt>
                <c:pt idx="66">
                  <c:v>41921</c:v>
                </c:pt>
                <c:pt idx="67">
                  <c:v>41920</c:v>
                </c:pt>
                <c:pt idx="68">
                  <c:v>41919</c:v>
                </c:pt>
                <c:pt idx="69">
                  <c:v>41913</c:v>
                </c:pt>
                <c:pt idx="70">
                  <c:v>41912</c:v>
                </c:pt>
                <c:pt idx="71">
                  <c:v>41911</c:v>
                </c:pt>
                <c:pt idx="72">
                  <c:v>41908</c:v>
                </c:pt>
                <c:pt idx="73">
                  <c:v>41907</c:v>
                </c:pt>
                <c:pt idx="74">
                  <c:v>41906</c:v>
                </c:pt>
                <c:pt idx="75">
                  <c:v>41905</c:v>
                </c:pt>
                <c:pt idx="76">
                  <c:v>41904</c:v>
                </c:pt>
                <c:pt idx="77">
                  <c:v>41901</c:v>
                </c:pt>
                <c:pt idx="78">
                  <c:v>41900</c:v>
                </c:pt>
                <c:pt idx="79">
                  <c:v>41899</c:v>
                </c:pt>
                <c:pt idx="80">
                  <c:v>41898</c:v>
                </c:pt>
                <c:pt idx="81">
                  <c:v>41897</c:v>
                </c:pt>
                <c:pt idx="82">
                  <c:v>41894</c:v>
                </c:pt>
                <c:pt idx="83">
                  <c:v>41893</c:v>
                </c:pt>
                <c:pt idx="84">
                  <c:v>41892</c:v>
                </c:pt>
                <c:pt idx="85">
                  <c:v>41891</c:v>
                </c:pt>
                <c:pt idx="86">
                  <c:v>41890</c:v>
                </c:pt>
                <c:pt idx="87">
                  <c:v>41887</c:v>
                </c:pt>
                <c:pt idx="88">
                  <c:v>41886</c:v>
                </c:pt>
                <c:pt idx="89">
                  <c:v>41885</c:v>
                </c:pt>
                <c:pt idx="90">
                  <c:v>41884</c:v>
                </c:pt>
                <c:pt idx="91">
                  <c:v>41883</c:v>
                </c:pt>
                <c:pt idx="92">
                  <c:v>41869</c:v>
                </c:pt>
                <c:pt idx="93">
                  <c:v>41878</c:v>
                </c:pt>
                <c:pt idx="94">
                  <c:v>41877</c:v>
                </c:pt>
                <c:pt idx="95">
                  <c:v>41876</c:v>
                </c:pt>
                <c:pt idx="96">
                  <c:v>41873</c:v>
                </c:pt>
                <c:pt idx="97">
                  <c:v>41872</c:v>
                </c:pt>
                <c:pt idx="98">
                  <c:v>41871</c:v>
                </c:pt>
                <c:pt idx="99">
                  <c:v>41870</c:v>
                </c:pt>
                <c:pt idx="100">
                  <c:v>41869</c:v>
                </c:pt>
                <c:pt idx="101">
                  <c:v>41865</c:v>
                </c:pt>
                <c:pt idx="102">
                  <c:v>41864</c:v>
                </c:pt>
                <c:pt idx="103">
                  <c:v>41863</c:v>
                </c:pt>
                <c:pt idx="104">
                  <c:v>41862</c:v>
                </c:pt>
                <c:pt idx="105">
                  <c:v>41859</c:v>
                </c:pt>
                <c:pt idx="106">
                  <c:v>41858</c:v>
                </c:pt>
                <c:pt idx="107">
                  <c:v>41857</c:v>
                </c:pt>
                <c:pt idx="108">
                  <c:v>41856</c:v>
                </c:pt>
                <c:pt idx="109">
                  <c:v>41855</c:v>
                </c:pt>
                <c:pt idx="110">
                  <c:v>41852</c:v>
                </c:pt>
                <c:pt idx="111">
                  <c:v>41851</c:v>
                </c:pt>
                <c:pt idx="112">
                  <c:v>41850</c:v>
                </c:pt>
                <c:pt idx="113">
                  <c:v>41848</c:v>
                </c:pt>
                <c:pt idx="114">
                  <c:v>41845</c:v>
                </c:pt>
                <c:pt idx="115">
                  <c:v>41844</c:v>
                </c:pt>
                <c:pt idx="116">
                  <c:v>41843</c:v>
                </c:pt>
                <c:pt idx="117">
                  <c:v>41842</c:v>
                </c:pt>
                <c:pt idx="118">
                  <c:v>41841</c:v>
                </c:pt>
                <c:pt idx="119">
                  <c:v>41838</c:v>
                </c:pt>
                <c:pt idx="120">
                  <c:v>41837</c:v>
                </c:pt>
                <c:pt idx="121">
                  <c:v>41836</c:v>
                </c:pt>
                <c:pt idx="122">
                  <c:v>41835</c:v>
                </c:pt>
                <c:pt idx="123">
                  <c:v>41834</c:v>
                </c:pt>
                <c:pt idx="124">
                  <c:v>41831</c:v>
                </c:pt>
                <c:pt idx="125">
                  <c:v>41830</c:v>
                </c:pt>
                <c:pt idx="126">
                  <c:v>41829</c:v>
                </c:pt>
                <c:pt idx="127">
                  <c:v>41828</c:v>
                </c:pt>
                <c:pt idx="128">
                  <c:v>41827</c:v>
                </c:pt>
                <c:pt idx="129">
                  <c:v>41824</c:v>
                </c:pt>
                <c:pt idx="130">
                  <c:v>41823</c:v>
                </c:pt>
                <c:pt idx="131">
                  <c:v>41822</c:v>
                </c:pt>
                <c:pt idx="132">
                  <c:v>41821</c:v>
                </c:pt>
              </c:numCache>
            </c:numRef>
          </c:cat>
          <c:val>
            <c:numRef>
              <c:f>'Stock Analysis'!$B$6:$B$138</c:f>
              <c:numCache>
                <c:formatCode>General</c:formatCode>
                <c:ptCount val="133"/>
                <c:pt idx="0">
                  <c:v>303.75</c:v>
                </c:pt>
                <c:pt idx="1">
                  <c:v>303.2</c:v>
                </c:pt>
                <c:pt idx="2">
                  <c:v>302.05</c:v>
                </c:pt>
                <c:pt idx="3">
                  <c:v>299.8</c:v>
                </c:pt>
                <c:pt idx="4">
                  <c:v>314.85000000000002</c:v>
                </c:pt>
                <c:pt idx="5">
                  <c:v>316.3</c:v>
                </c:pt>
                <c:pt idx="6">
                  <c:v>317.3</c:v>
                </c:pt>
                <c:pt idx="7">
                  <c:v>301.3</c:v>
                </c:pt>
                <c:pt idx="8">
                  <c:v>279.85000000000002</c:v>
                </c:pt>
                <c:pt idx="9">
                  <c:v>295.64999999999998</c:v>
                </c:pt>
                <c:pt idx="10">
                  <c:v>289.39999999999998</c:v>
                </c:pt>
                <c:pt idx="11">
                  <c:v>279</c:v>
                </c:pt>
                <c:pt idx="12">
                  <c:v>266.64999999999998</c:v>
                </c:pt>
                <c:pt idx="13">
                  <c:v>269.2</c:v>
                </c:pt>
                <c:pt idx="14">
                  <c:v>274.95</c:v>
                </c:pt>
                <c:pt idx="15">
                  <c:v>272.75</c:v>
                </c:pt>
                <c:pt idx="16">
                  <c:v>273.7</c:v>
                </c:pt>
                <c:pt idx="17">
                  <c:v>273.7</c:v>
                </c:pt>
                <c:pt idx="18">
                  <c:v>262.60000000000002</c:v>
                </c:pt>
                <c:pt idx="19">
                  <c:v>266</c:v>
                </c:pt>
                <c:pt idx="20">
                  <c:v>260.05</c:v>
                </c:pt>
                <c:pt idx="21">
                  <c:v>248.55</c:v>
                </c:pt>
                <c:pt idx="22">
                  <c:v>251.7</c:v>
                </c:pt>
                <c:pt idx="23">
                  <c:v>270.55</c:v>
                </c:pt>
                <c:pt idx="24">
                  <c:v>272.8</c:v>
                </c:pt>
                <c:pt idx="25">
                  <c:v>273.45</c:v>
                </c:pt>
                <c:pt idx="26">
                  <c:v>281.5</c:v>
                </c:pt>
                <c:pt idx="27">
                  <c:v>267.60000000000002</c:v>
                </c:pt>
                <c:pt idx="28">
                  <c:v>278.8</c:v>
                </c:pt>
                <c:pt idx="29">
                  <c:v>281.25</c:v>
                </c:pt>
                <c:pt idx="30">
                  <c:v>268.55</c:v>
                </c:pt>
                <c:pt idx="31">
                  <c:v>244.85</c:v>
                </c:pt>
                <c:pt idx="32">
                  <c:v>242.05</c:v>
                </c:pt>
                <c:pt idx="33">
                  <c:v>246.9</c:v>
                </c:pt>
                <c:pt idx="34">
                  <c:v>245</c:v>
                </c:pt>
                <c:pt idx="35">
                  <c:v>246.4</c:v>
                </c:pt>
                <c:pt idx="36">
                  <c:v>241.55</c:v>
                </c:pt>
                <c:pt idx="37">
                  <c:v>235.95</c:v>
                </c:pt>
                <c:pt idx="38">
                  <c:v>248.3</c:v>
                </c:pt>
                <c:pt idx="39">
                  <c:v>261.2</c:v>
                </c:pt>
                <c:pt idx="40">
                  <c:v>240.95</c:v>
                </c:pt>
                <c:pt idx="41">
                  <c:v>247.75</c:v>
                </c:pt>
                <c:pt idx="42">
                  <c:v>255.5</c:v>
                </c:pt>
                <c:pt idx="43">
                  <c:v>246.15</c:v>
                </c:pt>
                <c:pt idx="44">
                  <c:v>223.8</c:v>
                </c:pt>
                <c:pt idx="45">
                  <c:v>229.75</c:v>
                </c:pt>
                <c:pt idx="46">
                  <c:v>229.15</c:v>
                </c:pt>
                <c:pt idx="47">
                  <c:v>229.05</c:v>
                </c:pt>
                <c:pt idx="48">
                  <c:v>228.55</c:v>
                </c:pt>
                <c:pt idx="49">
                  <c:v>227.9</c:v>
                </c:pt>
                <c:pt idx="50">
                  <c:v>235.05</c:v>
                </c:pt>
                <c:pt idx="51">
                  <c:v>239.2</c:v>
                </c:pt>
                <c:pt idx="52">
                  <c:v>228.35</c:v>
                </c:pt>
                <c:pt idx="53">
                  <c:v>225.8</c:v>
                </c:pt>
                <c:pt idx="54">
                  <c:v>231.65</c:v>
                </c:pt>
                <c:pt idx="55">
                  <c:v>242.85</c:v>
                </c:pt>
                <c:pt idx="56">
                  <c:v>246.15</c:v>
                </c:pt>
                <c:pt idx="57">
                  <c:v>234.65</c:v>
                </c:pt>
                <c:pt idx="58">
                  <c:v>232.8</c:v>
                </c:pt>
                <c:pt idx="59">
                  <c:v>227.15</c:v>
                </c:pt>
                <c:pt idx="60">
                  <c:v>216.35</c:v>
                </c:pt>
                <c:pt idx="61">
                  <c:v>206.05</c:v>
                </c:pt>
                <c:pt idx="62">
                  <c:v>196.75</c:v>
                </c:pt>
                <c:pt idx="63">
                  <c:v>199.55</c:v>
                </c:pt>
                <c:pt idx="64">
                  <c:v>193.95</c:v>
                </c:pt>
                <c:pt idx="65">
                  <c:v>193.9</c:v>
                </c:pt>
                <c:pt idx="66">
                  <c:v>200.1</c:v>
                </c:pt>
                <c:pt idx="67">
                  <c:v>191.15</c:v>
                </c:pt>
                <c:pt idx="68">
                  <c:v>197.95</c:v>
                </c:pt>
                <c:pt idx="69">
                  <c:v>208.2</c:v>
                </c:pt>
                <c:pt idx="70">
                  <c:v>209.05</c:v>
                </c:pt>
                <c:pt idx="71">
                  <c:v>207.45</c:v>
                </c:pt>
                <c:pt idx="72">
                  <c:v>197.6</c:v>
                </c:pt>
                <c:pt idx="73">
                  <c:v>196.6</c:v>
                </c:pt>
                <c:pt idx="74">
                  <c:v>203.95</c:v>
                </c:pt>
                <c:pt idx="75">
                  <c:v>208.05</c:v>
                </c:pt>
                <c:pt idx="76">
                  <c:v>218.9</c:v>
                </c:pt>
                <c:pt idx="77">
                  <c:v>206.7</c:v>
                </c:pt>
                <c:pt idx="78">
                  <c:v>187.95</c:v>
                </c:pt>
                <c:pt idx="79">
                  <c:v>170.9</c:v>
                </c:pt>
                <c:pt idx="80">
                  <c:v>173.1</c:v>
                </c:pt>
                <c:pt idx="81">
                  <c:v>180.2</c:v>
                </c:pt>
                <c:pt idx="82">
                  <c:v>174.1</c:v>
                </c:pt>
                <c:pt idx="83">
                  <c:v>162.69999999999999</c:v>
                </c:pt>
                <c:pt idx="84">
                  <c:v>158.15</c:v>
                </c:pt>
                <c:pt idx="85">
                  <c:v>158.6</c:v>
                </c:pt>
                <c:pt idx="86">
                  <c:v>155.85</c:v>
                </c:pt>
                <c:pt idx="87">
                  <c:v>147.35</c:v>
                </c:pt>
                <c:pt idx="88">
                  <c:v>153.6</c:v>
                </c:pt>
                <c:pt idx="89">
                  <c:v>154.30000000000001</c:v>
                </c:pt>
                <c:pt idx="90">
                  <c:v>159</c:v>
                </c:pt>
                <c:pt idx="91">
                  <c:v>151.44999999999999</c:v>
                </c:pt>
                <c:pt idx="92">
                  <c:v>145</c:v>
                </c:pt>
                <c:pt idx="93">
                  <c:v>143.94999999999999</c:v>
                </c:pt>
                <c:pt idx="94">
                  <c:v>140.44999999999999</c:v>
                </c:pt>
                <c:pt idx="95">
                  <c:v>139.05000000000001</c:v>
                </c:pt>
                <c:pt idx="96">
                  <c:v>138.30000000000001</c:v>
                </c:pt>
                <c:pt idx="97">
                  <c:v>145.5</c:v>
                </c:pt>
                <c:pt idx="98">
                  <c:v>148.6</c:v>
                </c:pt>
                <c:pt idx="99">
                  <c:v>141.55000000000001</c:v>
                </c:pt>
                <c:pt idx="100">
                  <c:v>148.94999999999999</c:v>
                </c:pt>
                <c:pt idx="101">
                  <c:v>156.75</c:v>
                </c:pt>
                <c:pt idx="102">
                  <c:v>165</c:v>
                </c:pt>
                <c:pt idx="103">
                  <c:v>169.3</c:v>
                </c:pt>
                <c:pt idx="104">
                  <c:v>164.7</c:v>
                </c:pt>
                <c:pt idx="105">
                  <c:v>165.05</c:v>
                </c:pt>
                <c:pt idx="106">
                  <c:v>166.35</c:v>
                </c:pt>
                <c:pt idx="107">
                  <c:v>168.85</c:v>
                </c:pt>
                <c:pt idx="108">
                  <c:v>167.05</c:v>
                </c:pt>
                <c:pt idx="109">
                  <c:v>166.3</c:v>
                </c:pt>
                <c:pt idx="110">
                  <c:v>168</c:v>
                </c:pt>
                <c:pt idx="111">
                  <c:v>169.15</c:v>
                </c:pt>
                <c:pt idx="112">
                  <c:v>170.9</c:v>
                </c:pt>
                <c:pt idx="113">
                  <c:v>164.85</c:v>
                </c:pt>
                <c:pt idx="114">
                  <c:v>161</c:v>
                </c:pt>
                <c:pt idx="115">
                  <c:v>163.85</c:v>
                </c:pt>
                <c:pt idx="116">
                  <c:v>161.19999999999999</c:v>
                </c:pt>
                <c:pt idx="117">
                  <c:v>158.19999999999999</c:v>
                </c:pt>
                <c:pt idx="118">
                  <c:v>166</c:v>
                </c:pt>
                <c:pt idx="119">
                  <c:v>163.9</c:v>
                </c:pt>
                <c:pt idx="120">
                  <c:v>156.1</c:v>
                </c:pt>
                <c:pt idx="121">
                  <c:v>148.69999999999999</c:v>
                </c:pt>
                <c:pt idx="122">
                  <c:v>141.65</c:v>
                </c:pt>
                <c:pt idx="123">
                  <c:v>138.69999999999999</c:v>
                </c:pt>
                <c:pt idx="124">
                  <c:v>145.5</c:v>
                </c:pt>
                <c:pt idx="125">
                  <c:v>152.85</c:v>
                </c:pt>
                <c:pt idx="126">
                  <c:v>151.5</c:v>
                </c:pt>
                <c:pt idx="127">
                  <c:v>152.75</c:v>
                </c:pt>
                <c:pt idx="128">
                  <c:v>156.25</c:v>
                </c:pt>
                <c:pt idx="129">
                  <c:v>164.05</c:v>
                </c:pt>
                <c:pt idx="130">
                  <c:v>160</c:v>
                </c:pt>
                <c:pt idx="131">
                  <c:v>159.65</c:v>
                </c:pt>
                <c:pt idx="132">
                  <c:v>153.25</c:v>
                </c:pt>
              </c:numCache>
            </c:numRef>
          </c:val>
          <c:smooth val="0"/>
          <c:extLst>
            <c:ext xmlns:c16="http://schemas.microsoft.com/office/drawing/2014/chart" uri="{C3380CC4-5D6E-409C-BE32-E72D297353CC}">
              <c16:uniqueId val="{00000000-40A7-D447-8A27-4F782E4BEFD7}"/>
            </c:ext>
          </c:extLst>
        </c:ser>
        <c:dLbls>
          <c:showLegendKey val="0"/>
          <c:showVal val="0"/>
          <c:showCatName val="0"/>
          <c:showSerName val="0"/>
          <c:showPercent val="0"/>
          <c:showBubbleSize val="0"/>
        </c:dLbls>
        <c:smooth val="0"/>
        <c:axId val="1907068000"/>
        <c:axId val="1908634416"/>
      </c:lineChart>
      <c:dateAx>
        <c:axId val="190706800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34416"/>
        <c:crosses val="autoZero"/>
        <c:auto val="1"/>
        <c:lblOffset val="100"/>
        <c:baseTimeUnit val="days"/>
      </c:dateAx>
      <c:valAx>
        <c:axId val="190863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6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 Daily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'Stock Analysis'!$C$5</c:f>
              <c:strCache>
                <c:ptCount val="1"/>
                <c:pt idx="0">
                  <c:v>Log Daily returns</c:v>
                </c:pt>
              </c:strCache>
            </c:strRef>
          </c:tx>
          <c:spPr>
            <a:ln w="28575" cap="rnd">
              <a:solidFill>
                <a:schemeClr val="accent1"/>
              </a:solidFill>
              <a:round/>
            </a:ln>
            <a:effectLst/>
          </c:spPr>
          <c:marker>
            <c:symbol val="none"/>
          </c:marker>
          <c:cat>
            <c:numRef>
              <c:f>'Stock Analysis'!$A$6:$A$137</c:f>
              <c:numCache>
                <c:formatCode>m/d/yy</c:formatCode>
                <c:ptCount val="132"/>
                <c:pt idx="0">
                  <c:v>42020</c:v>
                </c:pt>
                <c:pt idx="1">
                  <c:v>42019</c:v>
                </c:pt>
                <c:pt idx="2">
                  <c:v>42018</c:v>
                </c:pt>
                <c:pt idx="3">
                  <c:v>42017</c:v>
                </c:pt>
                <c:pt idx="4">
                  <c:v>42016</c:v>
                </c:pt>
                <c:pt idx="5">
                  <c:v>42013</c:v>
                </c:pt>
                <c:pt idx="6">
                  <c:v>42012</c:v>
                </c:pt>
                <c:pt idx="7">
                  <c:v>42011</c:v>
                </c:pt>
                <c:pt idx="8">
                  <c:v>42010</c:v>
                </c:pt>
                <c:pt idx="9">
                  <c:v>42009</c:v>
                </c:pt>
                <c:pt idx="10">
                  <c:v>42006</c:v>
                </c:pt>
                <c:pt idx="11">
                  <c:v>42005</c:v>
                </c:pt>
                <c:pt idx="12">
                  <c:v>42004</c:v>
                </c:pt>
                <c:pt idx="13">
                  <c:v>42003</c:v>
                </c:pt>
                <c:pt idx="14">
                  <c:v>42002</c:v>
                </c:pt>
                <c:pt idx="15">
                  <c:v>41999</c:v>
                </c:pt>
                <c:pt idx="16">
                  <c:v>41997</c:v>
                </c:pt>
                <c:pt idx="17">
                  <c:v>41996</c:v>
                </c:pt>
                <c:pt idx="18">
                  <c:v>41995</c:v>
                </c:pt>
                <c:pt idx="19">
                  <c:v>41992</c:v>
                </c:pt>
                <c:pt idx="20">
                  <c:v>41991</c:v>
                </c:pt>
                <c:pt idx="21">
                  <c:v>41990</c:v>
                </c:pt>
                <c:pt idx="22">
                  <c:v>41989</c:v>
                </c:pt>
                <c:pt idx="23">
                  <c:v>41988</c:v>
                </c:pt>
                <c:pt idx="24">
                  <c:v>41985</c:v>
                </c:pt>
                <c:pt idx="25">
                  <c:v>41984</c:v>
                </c:pt>
                <c:pt idx="26">
                  <c:v>41983</c:v>
                </c:pt>
                <c:pt idx="27">
                  <c:v>41982</c:v>
                </c:pt>
                <c:pt idx="28">
                  <c:v>41981</c:v>
                </c:pt>
                <c:pt idx="29">
                  <c:v>41978</c:v>
                </c:pt>
                <c:pt idx="30">
                  <c:v>41977</c:v>
                </c:pt>
                <c:pt idx="31">
                  <c:v>41976</c:v>
                </c:pt>
                <c:pt idx="32">
                  <c:v>41975</c:v>
                </c:pt>
                <c:pt idx="33">
                  <c:v>41974</c:v>
                </c:pt>
                <c:pt idx="34">
                  <c:v>41971</c:v>
                </c:pt>
                <c:pt idx="35">
                  <c:v>41970</c:v>
                </c:pt>
                <c:pt idx="36">
                  <c:v>41969</c:v>
                </c:pt>
                <c:pt idx="37">
                  <c:v>41968</c:v>
                </c:pt>
                <c:pt idx="38">
                  <c:v>41967</c:v>
                </c:pt>
                <c:pt idx="39">
                  <c:v>41964</c:v>
                </c:pt>
                <c:pt idx="40">
                  <c:v>41963</c:v>
                </c:pt>
                <c:pt idx="41">
                  <c:v>41962</c:v>
                </c:pt>
                <c:pt idx="42">
                  <c:v>41961</c:v>
                </c:pt>
                <c:pt idx="43">
                  <c:v>41960</c:v>
                </c:pt>
                <c:pt idx="44">
                  <c:v>41957</c:v>
                </c:pt>
                <c:pt idx="45">
                  <c:v>41956</c:v>
                </c:pt>
                <c:pt idx="46">
                  <c:v>41955</c:v>
                </c:pt>
                <c:pt idx="47">
                  <c:v>41954</c:v>
                </c:pt>
                <c:pt idx="48">
                  <c:v>41953</c:v>
                </c:pt>
                <c:pt idx="49">
                  <c:v>41950</c:v>
                </c:pt>
                <c:pt idx="50">
                  <c:v>41948</c:v>
                </c:pt>
                <c:pt idx="51">
                  <c:v>41946</c:v>
                </c:pt>
                <c:pt idx="52">
                  <c:v>41943</c:v>
                </c:pt>
                <c:pt idx="53">
                  <c:v>41942</c:v>
                </c:pt>
                <c:pt idx="54">
                  <c:v>41941</c:v>
                </c:pt>
                <c:pt idx="55">
                  <c:v>41940</c:v>
                </c:pt>
                <c:pt idx="56">
                  <c:v>41939</c:v>
                </c:pt>
                <c:pt idx="57">
                  <c:v>41935</c:v>
                </c:pt>
                <c:pt idx="58">
                  <c:v>41934</c:v>
                </c:pt>
                <c:pt idx="59">
                  <c:v>41933</c:v>
                </c:pt>
                <c:pt idx="60">
                  <c:v>41932</c:v>
                </c:pt>
                <c:pt idx="61">
                  <c:v>41929</c:v>
                </c:pt>
                <c:pt idx="62">
                  <c:v>41928</c:v>
                </c:pt>
                <c:pt idx="63">
                  <c:v>41926</c:v>
                </c:pt>
                <c:pt idx="64">
                  <c:v>41925</c:v>
                </c:pt>
                <c:pt idx="65">
                  <c:v>41922</c:v>
                </c:pt>
                <c:pt idx="66">
                  <c:v>41921</c:v>
                </c:pt>
                <c:pt idx="67">
                  <c:v>41920</c:v>
                </c:pt>
                <c:pt idx="68">
                  <c:v>41919</c:v>
                </c:pt>
                <c:pt idx="69">
                  <c:v>41913</c:v>
                </c:pt>
                <c:pt idx="70">
                  <c:v>41912</c:v>
                </c:pt>
                <c:pt idx="71">
                  <c:v>41911</c:v>
                </c:pt>
                <c:pt idx="72">
                  <c:v>41908</c:v>
                </c:pt>
                <c:pt idx="73">
                  <c:v>41907</c:v>
                </c:pt>
                <c:pt idx="74">
                  <c:v>41906</c:v>
                </c:pt>
                <c:pt idx="75">
                  <c:v>41905</c:v>
                </c:pt>
                <c:pt idx="76">
                  <c:v>41904</c:v>
                </c:pt>
                <c:pt idx="77">
                  <c:v>41901</c:v>
                </c:pt>
                <c:pt idx="78">
                  <c:v>41900</c:v>
                </c:pt>
                <c:pt idx="79">
                  <c:v>41899</c:v>
                </c:pt>
                <c:pt idx="80">
                  <c:v>41898</c:v>
                </c:pt>
                <c:pt idx="81">
                  <c:v>41897</c:v>
                </c:pt>
                <c:pt idx="82">
                  <c:v>41894</c:v>
                </c:pt>
                <c:pt idx="83">
                  <c:v>41893</c:v>
                </c:pt>
                <c:pt idx="84">
                  <c:v>41892</c:v>
                </c:pt>
                <c:pt idx="85">
                  <c:v>41891</c:v>
                </c:pt>
                <c:pt idx="86">
                  <c:v>41890</c:v>
                </c:pt>
                <c:pt idx="87">
                  <c:v>41887</c:v>
                </c:pt>
                <c:pt idx="88">
                  <c:v>41886</c:v>
                </c:pt>
                <c:pt idx="89">
                  <c:v>41885</c:v>
                </c:pt>
                <c:pt idx="90">
                  <c:v>41884</c:v>
                </c:pt>
                <c:pt idx="91">
                  <c:v>41883</c:v>
                </c:pt>
                <c:pt idx="92">
                  <c:v>41869</c:v>
                </c:pt>
                <c:pt idx="93">
                  <c:v>41878</c:v>
                </c:pt>
                <c:pt idx="94">
                  <c:v>41877</c:v>
                </c:pt>
                <c:pt idx="95">
                  <c:v>41876</c:v>
                </c:pt>
                <c:pt idx="96">
                  <c:v>41873</c:v>
                </c:pt>
                <c:pt idx="97">
                  <c:v>41872</c:v>
                </c:pt>
                <c:pt idx="98">
                  <c:v>41871</c:v>
                </c:pt>
                <c:pt idx="99">
                  <c:v>41870</c:v>
                </c:pt>
                <c:pt idx="100">
                  <c:v>41869</c:v>
                </c:pt>
                <c:pt idx="101">
                  <c:v>41865</c:v>
                </c:pt>
                <c:pt idx="102">
                  <c:v>41864</c:v>
                </c:pt>
                <c:pt idx="103">
                  <c:v>41863</c:v>
                </c:pt>
                <c:pt idx="104">
                  <c:v>41862</c:v>
                </c:pt>
                <c:pt idx="105">
                  <c:v>41859</c:v>
                </c:pt>
                <c:pt idx="106">
                  <c:v>41858</c:v>
                </c:pt>
                <c:pt idx="107">
                  <c:v>41857</c:v>
                </c:pt>
                <c:pt idx="108">
                  <c:v>41856</c:v>
                </c:pt>
                <c:pt idx="109">
                  <c:v>41855</c:v>
                </c:pt>
                <c:pt idx="110">
                  <c:v>41852</c:v>
                </c:pt>
                <c:pt idx="111">
                  <c:v>41851</c:v>
                </c:pt>
                <c:pt idx="112">
                  <c:v>41850</c:v>
                </c:pt>
                <c:pt idx="113">
                  <c:v>41848</c:v>
                </c:pt>
                <c:pt idx="114">
                  <c:v>41845</c:v>
                </c:pt>
                <c:pt idx="115">
                  <c:v>41844</c:v>
                </c:pt>
                <c:pt idx="116">
                  <c:v>41843</c:v>
                </c:pt>
                <c:pt idx="117">
                  <c:v>41842</c:v>
                </c:pt>
                <c:pt idx="118">
                  <c:v>41841</c:v>
                </c:pt>
                <c:pt idx="119">
                  <c:v>41838</c:v>
                </c:pt>
                <c:pt idx="120">
                  <c:v>41837</c:v>
                </c:pt>
                <c:pt idx="121">
                  <c:v>41836</c:v>
                </c:pt>
                <c:pt idx="122">
                  <c:v>41835</c:v>
                </c:pt>
                <c:pt idx="123">
                  <c:v>41834</c:v>
                </c:pt>
                <c:pt idx="124">
                  <c:v>41831</c:v>
                </c:pt>
                <c:pt idx="125">
                  <c:v>41830</c:v>
                </c:pt>
                <c:pt idx="126">
                  <c:v>41829</c:v>
                </c:pt>
                <c:pt idx="127">
                  <c:v>41828</c:v>
                </c:pt>
                <c:pt idx="128">
                  <c:v>41827</c:v>
                </c:pt>
                <c:pt idx="129">
                  <c:v>41824</c:v>
                </c:pt>
                <c:pt idx="130">
                  <c:v>41823</c:v>
                </c:pt>
                <c:pt idx="131">
                  <c:v>41822</c:v>
                </c:pt>
              </c:numCache>
            </c:numRef>
          </c:cat>
          <c:val>
            <c:numRef>
              <c:f>'Stock Analysis'!$C$6:$C$137</c:f>
              <c:numCache>
                <c:formatCode>0.00%</c:formatCode>
                <c:ptCount val="132"/>
                <c:pt idx="0">
                  <c:v>1.81234E-3</c:v>
                </c:pt>
                <c:pt idx="1">
                  <c:v>3.8000899999999999E-3</c:v>
                </c:pt>
                <c:pt idx="2">
                  <c:v>7.4769800000000003E-3</c:v>
                </c:pt>
                <c:pt idx="3">
                  <c:v>-4.8980750000000003E-2</c:v>
                </c:pt>
                <c:pt idx="4">
                  <c:v>-4.5947999999999996E-3</c:v>
                </c:pt>
                <c:pt idx="5">
                  <c:v>-3.15657E-3</c:v>
                </c:pt>
                <c:pt idx="6">
                  <c:v>5.1741250000000003E-2</c:v>
                </c:pt>
                <c:pt idx="7">
                  <c:v>7.3852699999999993E-2</c:v>
                </c:pt>
                <c:pt idx="8">
                  <c:v>-5.4922579999999999E-2</c:v>
                </c:pt>
                <c:pt idx="9">
                  <c:v>2.1366509999999998E-2</c:v>
                </c:pt>
                <c:pt idx="10">
                  <c:v>3.6598029999999997E-2</c:v>
                </c:pt>
                <c:pt idx="11">
                  <c:v>4.5274839999999997E-2</c:v>
                </c:pt>
                <c:pt idx="12">
                  <c:v>-9.5176600000000007E-3</c:v>
                </c:pt>
                <c:pt idx="13">
                  <c:v>-2.1134670000000001E-2</c:v>
                </c:pt>
                <c:pt idx="14">
                  <c:v>8.0336399999999999E-3</c:v>
                </c:pt>
                <c:pt idx="15">
                  <c:v>-3.4769900000000001E-3</c:v>
                </c:pt>
                <c:pt idx="16">
                  <c:v>0</c:v>
                </c:pt>
                <c:pt idx="17">
                  <c:v>4.1400649999999997E-2</c:v>
                </c:pt>
                <c:pt idx="18">
                  <c:v>-1.286435E-2</c:v>
                </c:pt>
                <c:pt idx="19">
                  <c:v>2.2622389999999999E-2</c:v>
                </c:pt>
                <c:pt idx="20">
                  <c:v>4.5229890000000002E-2</c:v>
                </c:pt>
                <c:pt idx="21">
                  <c:v>-1.259387E-2</c:v>
                </c:pt>
                <c:pt idx="22">
                  <c:v>-7.2219019999999995E-2</c:v>
                </c:pt>
                <c:pt idx="23">
                  <c:v>-8.2819999999999994E-3</c:v>
                </c:pt>
                <c:pt idx="24">
                  <c:v>-2.3798600000000001E-3</c:v>
                </c:pt>
                <c:pt idx="25">
                  <c:v>-2.901366E-2</c:v>
                </c:pt>
                <c:pt idx="26">
                  <c:v>5.0639120000000003E-2</c:v>
                </c:pt>
                <c:pt idx="27">
                  <c:v>-4.1001349999999999E-2</c:v>
                </c:pt>
                <c:pt idx="28">
                  <c:v>-8.74927E-3</c:v>
                </c:pt>
                <c:pt idx="29">
                  <c:v>4.6206839999999999E-2</c:v>
                </c:pt>
                <c:pt idx="30">
                  <c:v>9.2391340000000002E-2</c:v>
                </c:pt>
                <c:pt idx="31">
                  <c:v>1.150146E-2</c:v>
                </c:pt>
                <c:pt idx="32">
                  <c:v>-1.9839079999999999E-2</c:v>
                </c:pt>
                <c:pt idx="33">
                  <c:v>7.7251899999999998E-3</c:v>
                </c:pt>
                <c:pt idx="34">
                  <c:v>-5.6980199999999998E-3</c:v>
                </c:pt>
                <c:pt idx="35">
                  <c:v>1.987974E-2</c:v>
                </c:pt>
                <c:pt idx="36">
                  <c:v>2.345657E-2</c:v>
                </c:pt>
                <c:pt idx="37">
                  <c:v>-5.1017769999999997E-2</c:v>
                </c:pt>
                <c:pt idx="38">
                  <c:v>-5.0648699999999998E-2</c:v>
                </c:pt>
                <c:pt idx="39">
                  <c:v>8.0696950000000003E-2</c:v>
                </c:pt>
                <c:pt idx="40">
                  <c:v>-2.7830730000000001E-2</c:v>
                </c:pt>
                <c:pt idx="41">
                  <c:v>-3.0802240000000002E-2</c:v>
                </c:pt>
                <c:pt idx="42">
                  <c:v>3.7281300000000003E-2</c:v>
                </c:pt>
                <c:pt idx="43">
                  <c:v>9.5188309999999998E-2</c:v>
                </c:pt>
                <c:pt idx="44">
                  <c:v>-2.623897E-2</c:v>
                </c:pt>
                <c:pt idx="45">
                  <c:v>2.61495E-3</c:v>
                </c:pt>
                <c:pt idx="46">
                  <c:v>4.3648999999999999E-4</c:v>
                </c:pt>
                <c:pt idx="47">
                  <c:v>2.1853200000000001E-3</c:v>
                </c:pt>
                <c:pt idx="48">
                  <c:v>2.8480699999999999E-3</c:v>
                </c:pt>
                <c:pt idx="49">
                  <c:v>-3.089132E-2</c:v>
                </c:pt>
                <c:pt idx="50">
                  <c:v>-1.7501760000000002E-2</c:v>
                </c:pt>
                <c:pt idx="51">
                  <c:v>4.642048E-2</c:v>
                </c:pt>
                <c:pt idx="52">
                  <c:v>1.1229889999999999E-2</c:v>
                </c:pt>
                <c:pt idx="53">
                  <c:v>-2.557796E-2</c:v>
                </c:pt>
                <c:pt idx="54">
                  <c:v>-4.7216359999999999E-2</c:v>
                </c:pt>
                <c:pt idx="55">
                  <c:v>-1.3497139999999999E-2</c:v>
                </c:pt>
                <c:pt idx="56">
                  <c:v>4.7846060000000003E-2</c:v>
                </c:pt>
                <c:pt idx="57">
                  <c:v>7.9153299999999999E-3</c:v>
                </c:pt>
                <c:pt idx="58">
                  <c:v>2.456912E-2</c:v>
                </c:pt>
                <c:pt idx="59">
                  <c:v>4.871313E-2</c:v>
                </c:pt>
                <c:pt idx="60">
                  <c:v>4.877861E-2</c:v>
                </c:pt>
                <c:pt idx="61">
                  <c:v>4.6184969999999999E-2</c:v>
                </c:pt>
                <c:pt idx="62">
                  <c:v>-1.413094E-2</c:v>
                </c:pt>
                <c:pt idx="63">
                  <c:v>2.8464440000000001E-2</c:v>
                </c:pt>
                <c:pt idx="64">
                  <c:v>2.5783000000000002E-4</c:v>
                </c:pt>
                <c:pt idx="65">
                  <c:v>-3.1474679999999998E-2</c:v>
                </c:pt>
                <c:pt idx="66">
                  <c:v>4.5758779999999999E-2</c:v>
                </c:pt>
                <c:pt idx="67">
                  <c:v>-3.4956010000000003E-2</c:v>
                </c:pt>
                <c:pt idx="68">
                  <c:v>-5.0484679999999997E-2</c:v>
                </c:pt>
                <c:pt idx="69">
                  <c:v>-4.0743000000000003E-3</c:v>
                </c:pt>
                <c:pt idx="70">
                  <c:v>7.6831099999999999E-3</c:v>
                </c:pt>
                <c:pt idx="71">
                  <c:v>4.8645559999999997E-2</c:v>
                </c:pt>
                <c:pt idx="72">
                  <c:v>5.0735800000000003E-3</c:v>
                </c:pt>
                <c:pt idx="73">
                  <c:v>-3.6703659999999999E-2</c:v>
                </c:pt>
                <c:pt idx="74">
                  <c:v>-1.9903569999999999E-2</c:v>
                </c:pt>
                <c:pt idx="75">
                  <c:v>-5.0836569999999998E-2</c:v>
                </c:pt>
                <c:pt idx="76">
                  <c:v>5.7346540000000001E-2</c:v>
                </c:pt>
                <c:pt idx="77">
                  <c:v>9.5092499999999996E-2</c:v>
                </c:pt>
                <c:pt idx="78">
                  <c:v>9.5097379999999995E-2</c:v>
                </c:pt>
                <c:pt idx="79">
                  <c:v>-1.2790869999999999E-2</c:v>
                </c:pt>
                <c:pt idx="80">
                  <c:v>-4.0197879999999998E-2</c:v>
                </c:pt>
                <c:pt idx="81">
                  <c:v>3.4437500000000003E-2</c:v>
                </c:pt>
                <c:pt idx="82">
                  <c:v>6.7721829999999997E-2</c:v>
                </c:pt>
                <c:pt idx="83">
                  <c:v>2.836406E-2</c:v>
                </c:pt>
                <c:pt idx="84">
                  <c:v>-2.8413599999999998E-3</c:v>
                </c:pt>
                <c:pt idx="85">
                  <c:v>1.7491300000000001E-2</c:v>
                </c:pt>
                <c:pt idx="86">
                  <c:v>5.6083300000000003E-2</c:v>
                </c:pt>
                <c:pt idx="87">
                  <c:v>-4.1541109999999999E-2</c:v>
                </c:pt>
                <c:pt idx="88">
                  <c:v>-4.5469400000000002E-3</c:v>
                </c:pt>
                <c:pt idx="89">
                  <c:v>-3.0005440000000001E-2</c:v>
                </c:pt>
                <c:pt idx="90">
                  <c:v>4.8648660000000003E-2</c:v>
                </c:pt>
                <c:pt idx="91">
                  <c:v>4.3521799999999999E-2</c:v>
                </c:pt>
                <c:pt idx="92">
                  <c:v>7.26773E-3</c:v>
                </c:pt>
                <c:pt idx="93">
                  <c:v>2.4614460000000001E-2</c:v>
                </c:pt>
                <c:pt idx="94">
                  <c:v>1.0017969999999999E-2</c:v>
                </c:pt>
                <c:pt idx="95">
                  <c:v>5.4083400000000002E-3</c:v>
                </c:pt>
                <c:pt idx="96">
                  <c:v>-5.075085E-2</c:v>
                </c:pt>
                <c:pt idx="97">
                  <c:v>-2.1082050000000001E-2</c:v>
                </c:pt>
                <c:pt idx="98">
                  <c:v>4.8605120000000002E-2</c:v>
                </c:pt>
                <c:pt idx="99">
                  <c:v>-5.0957669999999997E-2</c:v>
                </c:pt>
                <c:pt idx="100">
                  <c:v>-5.1041499999999997E-2</c:v>
                </c:pt>
                <c:pt idx="101">
                  <c:v>-5.1293289999999998E-2</c:v>
                </c:pt>
                <c:pt idx="102">
                  <c:v>-2.5726820000000001E-2</c:v>
                </c:pt>
                <c:pt idx="103">
                  <c:v>2.7546649999999999E-2</c:v>
                </c:pt>
                <c:pt idx="104">
                  <c:v>-2.1228200000000001E-3</c:v>
                </c:pt>
                <c:pt idx="105">
                  <c:v>-7.8455399999999998E-3</c:v>
                </c:pt>
                <c:pt idx="106">
                  <c:v>-1.491674E-2</c:v>
                </c:pt>
                <c:pt idx="107">
                  <c:v>1.0717580000000001E-2</c:v>
                </c:pt>
                <c:pt idx="108">
                  <c:v>4.4997800000000001E-3</c:v>
                </c:pt>
                <c:pt idx="109">
                  <c:v>-1.017059E-2</c:v>
                </c:pt>
                <c:pt idx="110">
                  <c:v>-6.8219200000000004E-3</c:v>
                </c:pt>
                <c:pt idx="111">
                  <c:v>-1.029269E-2</c:v>
                </c:pt>
                <c:pt idx="112">
                  <c:v>3.6042619999999997E-2</c:v>
                </c:pt>
                <c:pt idx="113">
                  <c:v>2.3631599999999999E-2</c:v>
                </c:pt>
                <c:pt idx="114">
                  <c:v>-1.7547009999999998E-2</c:v>
                </c:pt>
                <c:pt idx="115">
                  <c:v>1.6305549999999999E-2</c:v>
                </c:pt>
                <c:pt idx="116">
                  <c:v>1.878577E-2</c:v>
                </c:pt>
                <c:pt idx="117">
                  <c:v>-4.8127730000000001E-2</c:v>
                </c:pt>
                <c:pt idx="118">
                  <c:v>1.2731299999999999E-2</c:v>
                </c:pt>
                <c:pt idx="119">
                  <c:v>4.8759660000000003E-2</c:v>
                </c:pt>
                <c:pt idx="120">
                  <c:v>4.856597E-2</c:v>
                </c:pt>
                <c:pt idx="121">
                  <c:v>4.8571629999999998E-2</c:v>
                </c:pt>
                <c:pt idx="122">
                  <c:v>2.1045899999999999E-2</c:v>
                </c:pt>
                <c:pt idx="123">
                  <c:v>-4.7862759999999997E-2</c:v>
                </c:pt>
                <c:pt idx="124">
                  <c:v>-4.9280959999999999E-2</c:v>
                </c:pt>
                <c:pt idx="125">
                  <c:v>8.8714199999999997E-3</c:v>
                </c:pt>
                <c:pt idx="126">
                  <c:v>-8.2169700000000005E-3</c:v>
                </c:pt>
                <c:pt idx="127">
                  <c:v>-2.2654690000000002E-2</c:v>
                </c:pt>
                <c:pt idx="128">
                  <c:v>-4.8713970000000002E-2</c:v>
                </c:pt>
                <c:pt idx="129">
                  <c:v>2.4997439999999999E-2</c:v>
                </c:pt>
                <c:pt idx="130">
                  <c:v>2.1898999999999998E-3</c:v>
                </c:pt>
                <c:pt idx="131">
                  <c:v>4.0913339999999999E-2</c:v>
                </c:pt>
              </c:numCache>
            </c:numRef>
          </c:val>
          <c:smooth val="0"/>
          <c:extLst>
            <c:ext xmlns:c16="http://schemas.microsoft.com/office/drawing/2014/chart" uri="{C3380CC4-5D6E-409C-BE32-E72D297353CC}">
              <c16:uniqueId val="{00000000-4ED1-9047-A630-3249F3492F41}"/>
            </c:ext>
          </c:extLst>
        </c:ser>
        <c:ser>
          <c:idx val="1"/>
          <c:order val="1"/>
          <c:tx>
            <c:strRef>
              <c:f>'Stock Analysis'!$D$5</c:f>
              <c:strCache>
                <c:ptCount val="1"/>
                <c:pt idx="0">
                  <c:v>Average Log Daily Return</c:v>
                </c:pt>
              </c:strCache>
            </c:strRef>
          </c:tx>
          <c:spPr>
            <a:ln w="28575" cap="rnd">
              <a:solidFill>
                <a:schemeClr val="accent2"/>
              </a:solidFill>
              <a:round/>
            </a:ln>
            <a:effectLst/>
          </c:spPr>
          <c:marker>
            <c:symbol val="none"/>
          </c:marker>
          <c:cat>
            <c:numRef>
              <c:f>'Stock Analysis'!$A$6:$A$137</c:f>
              <c:numCache>
                <c:formatCode>m/d/yy</c:formatCode>
                <c:ptCount val="132"/>
                <c:pt idx="0">
                  <c:v>42020</c:v>
                </c:pt>
                <c:pt idx="1">
                  <c:v>42019</c:v>
                </c:pt>
                <c:pt idx="2">
                  <c:v>42018</c:v>
                </c:pt>
                <c:pt idx="3">
                  <c:v>42017</c:v>
                </c:pt>
                <c:pt idx="4">
                  <c:v>42016</c:v>
                </c:pt>
                <c:pt idx="5">
                  <c:v>42013</c:v>
                </c:pt>
                <c:pt idx="6">
                  <c:v>42012</c:v>
                </c:pt>
                <c:pt idx="7">
                  <c:v>42011</c:v>
                </c:pt>
                <c:pt idx="8">
                  <c:v>42010</c:v>
                </c:pt>
                <c:pt idx="9">
                  <c:v>42009</c:v>
                </c:pt>
                <c:pt idx="10">
                  <c:v>42006</c:v>
                </c:pt>
                <c:pt idx="11">
                  <c:v>42005</c:v>
                </c:pt>
                <c:pt idx="12">
                  <c:v>42004</c:v>
                </c:pt>
                <c:pt idx="13">
                  <c:v>42003</c:v>
                </c:pt>
                <c:pt idx="14">
                  <c:v>42002</c:v>
                </c:pt>
                <c:pt idx="15">
                  <c:v>41999</c:v>
                </c:pt>
                <c:pt idx="16">
                  <c:v>41997</c:v>
                </c:pt>
                <c:pt idx="17">
                  <c:v>41996</c:v>
                </c:pt>
                <c:pt idx="18">
                  <c:v>41995</c:v>
                </c:pt>
                <c:pt idx="19">
                  <c:v>41992</c:v>
                </c:pt>
                <c:pt idx="20">
                  <c:v>41991</c:v>
                </c:pt>
                <c:pt idx="21">
                  <c:v>41990</c:v>
                </c:pt>
                <c:pt idx="22">
                  <c:v>41989</c:v>
                </c:pt>
                <c:pt idx="23">
                  <c:v>41988</c:v>
                </c:pt>
                <c:pt idx="24">
                  <c:v>41985</c:v>
                </c:pt>
                <c:pt idx="25">
                  <c:v>41984</c:v>
                </c:pt>
                <c:pt idx="26">
                  <c:v>41983</c:v>
                </c:pt>
                <c:pt idx="27">
                  <c:v>41982</c:v>
                </c:pt>
                <c:pt idx="28">
                  <c:v>41981</c:v>
                </c:pt>
                <c:pt idx="29">
                  <c:v>41978</c:v>
                </c:pt>
                <c:pt idx="30">
                  <c:v>41977</c:v>
                </c:pt>
                <c:pt idx="31">
                  <c:v>41976</c:v>
                </c:pt>
                <c:pt idx="32">
                  <c:v>41975</c:v>
                </c:pt>
                <c:pt idx="33">
                  <c:v>41974</c:v>
                </c:pt>
                <c:pt idx="34">
                  <c:v>41971</c:v>
                </c:pt>
                <c:pt idx="35">
                  <c:v>41970</c:v>
                </c:pt>
                <c:pt idx="36">
                  <c:v>41969</c:v>
                </c:pt>
                <c:pt idx="37">
                  <c:v>41968</c:v>
                </c:pt>
                <c:pt idx="38">
                  <c:v>41967</c:v>
                </c:pt>
                <c:pt idx="39">
                  <c:v>41964</c:v>
                </c:pt>
                <c:pt idx="40">
                  <c:v>41963</c:v>
                </c:pt>
                <c:pt idx="41">
                  <c:v>41962</c:v>
                </c:pt>
                <c:pt idx="42">
                  <c:v>41961</c:v>
                </c:pt>
                <c:pt idx="43">
                  <c:v>41960</c:v>
                </c:pt>
                <c:pt idx="44">
                  <c:v>41957</c:v>
                </c:pt>
                <c:pt idx="45">
                  <c:v>41956</c:v>
                </c:pt>
                <c:pt idx="46">
                  <c:v>41955</c:v>
                </c:pt>
                <c:pt idx="47">
                  <c:v>41954</c:v>
                </c:pt>
                <c:pt idx="48">
                  <c:v>41953</c:v>
                </c:pt>
                <c:pt idx="49">
                  <c:v>41950</c:v>
                </c:pt>
                <c:pt idx="50">
                  <c:v>41948</c:v>
                </c:pt>
                <c:pt idx="51">
                  <c:v>41946</c:v>
                </c:pt>
                <c:pt idx="52">
                  <c:v>41943</c:v>
                </c:pt>
                <c:pt idx="53">
                  <c:v>41942</c:v>
                </c:pt>
                <c:pt idx="54">
                  <c:v>41941</c:v>
                </c:pt>
                <c:pt idx="55">
                  <c:v>41940</c:v>
                </c:pt>
                <c:pt idx="56">
                  <c:v>41939</c:v>
                </c:pt>
                <c:pt idx="57">
                  <c:v>41935</c:v>
                </c:pt>
                <c:pt idx="58">
                  <c:v>41934</c:v>
                </c:pt>
                <c:pt idx="59">
                  <c:v>41933</c:v>
                </c:pt>
                <c:pt idx="60">
                  <c:v>41932</c:v>
                </c:pt>
                <c:pt idx="61">
                  <c:v>41929</c:v>
                </c:pt>
                <c:pt idx="62">
                  <c:v>41928</c:v>
                </c:pt>
                <c:pt idx="63">
                  <c:v>41926</c:v>
                </c:pt>
                <c:pt idx="64">
                  <c:v>41925</c:v>
                </c:pt>
                <c:pt idx="65">
                  <c:v>41922</c:v>
                </c:pt>
                <c:pt idx="66">
                  <c:v>41921</c:v>
                </c:pt>
                <c:pt idx="67">
                  <c:v>41920</c:v>
                </c:pt>
                <c:pt idx="68">
                  <c:v>41919</c:v>
                </c:pt>
                <c:pt idx="69">
                  <c:v>41913</c:v>
                </c:pt>
                <c:pt idx="70">
                  <c:v>41912</c:v>
                </c:pt>
                <c:pt idx="71">
                  <c:v>41911</c:v>
                </c:pt>
                <c:pt idx="72">
                  <c:v>41908</c:v>
                </c:pt>
                <c:pt idx="73">
                  <c:v>41907</c:v>
                </c:pt>
                <c:pt idx="74">
                  <c:v>41906</c:v>
                </c:pt>
                <c:pt idx="75">
                  <c:v>41905</c:v>
                </c:pt>
                <c:pt idx="76">
                  <c:v>41904</c:v>
                </c:pt>
                <c:pt idx="77">
                  <c:v>41901</c:v>
                </c:pt>
                <c:pt idx="78">
                  <c:v>41900</c:v>
                </c:pt>
                <c:pt idx="79">
                  <c:v>41899</c:v>
                </c:pt>
                <c:pt idx="80">
                  <c:v>41898</c:v>
                </c:pt>
                <c:pt idx="81">
                  <c:v>41897</c:v>
                </c:pt>
                <c:pt idx="82">
                  <c:v>41894</c:v>
                </c:pt>
                <c:pt idx="83">
                  <c:v>41893</c:v>
                </c:pt>
                <c:pt idx="84">
                  <c:v>41892</c:v>
                </c:pt>
                <c:pt idx="85">
                  <c:v>41891</c:v>
                </c:pt>
                <c:pt idx="86">
                  <c:v>41890</c:v>
                </c:pt>
                <c:pt idx="87">
                  <c:v>41887</c:v>
                </c:pt>
                <c:pt idx="88">
                  <c:v>41886</c:v>
                </c:pt>
                <c:pt idx="89">
                  <c:v>41885</c:v>
                </c:pt>
                <c:pt idx="90">
                  <c:v>41884</c:v>
                </c:pt>
                <c:pt idx="91">
                  <c:v>41883</c:v>
                </c:pt>
                <c:pt idx="92">
                  <c:v>41869</c:v>
                </c:pt>
                <c:pt idx="93">
                  <c:v>41878</c:v>
                </c:pt>
                <c:pt idx="94">
                  <c:v>41877</c:v>
                </c:pt>
                <c:pt idx="95">
                  <c:v>41876</c:v>
                </c:pt>
                <c:pt idx="96">
                  <c:v>41873</c:v>
                </c:pt>
                <c:pt idx="97">
                  <c:v>41872</c:v>
                </c:pt>
                <c:pt idx="98">
                  <c:v>41871</c:v>
                </c:pt>
                <c:pt idx="99">
                  <c:v>41870</c:v>
                </c:pt>
                <c:pt idx="100">
                  <c:v>41869</c:v>
                </c:pt>
                <c:pt idx="101">
                  <c:v>41865</c:v>
                </c:pt>
                <c:pt idx="102">
                  <c:v>41864</c:v>
                </c:pt>
                <c:pt idx="103">
                  <c:v>41863</c:v>
                </c:pt>
                <c:pt idx="104">
                  <c:v>41862</c:v>
                </c:pt>
                <c:pt idx="105">
                  <c:v>41859</c:v>
                </c:pt>
                <c:pt idx="106">
                  <c:v>41858</c:v>
                </c:pt>
                <c:pt idx="107">
                  <c:v>41857</c:v>
                </c:pt>
                <c:pt idx="108">
                  <c:v>41856</c:v>
                </c:pt>
                <c:pt idx="109">
                  <c:v>41855</c:v>
                </c:pt>
                <c:pt idx="110">
                  <c:v>41852</c:v>
                </c:pt>
                <c:pt idx="111">
                  <c:v>41851</c:v>
                </c:pt>
                <c:pt idx="112">
                  <c:v>41850</c:v>
                </c:pt>
                <c:pt idx="113">
                  <c:v>41848</c:v>
                </c:pt>
                <c:pt idx="114">
                  <c:v>41845</c:v>
                </c:pt>
                <c:pt idx="115">
                  <c:v>41844</c:v>
                </c:pt>
                <c:pt idx="116">
                  <c:v>41843</c:v>
                </c:pt>
                <c:pt idx="117">
                  <c:v>41842</c:v>
                </c:pt>
                <c:pt idx="118">
                  <c:v>41841</c:v>
                </c:pt>
                <c:pt idx="119">
                  <c:v>41838</c:v>
                </c:pt>
                <c:pt idx="120">
                  <c:v>41837</c:v>
                </c:pt>
                <c:pt idx="121">
                  <c:v>41836</c:v>
                </c:pt>
                <c:pt idx="122">
                  <c:v>41835</c:v>
                </c:pt>
                <c:pt idx="123">
                  <c:v>41834</c:v>
                </c:pt>
                <c:pt idx="124">
                  <c:v>41831</c:v>
                </c:pt>
                <c:pt idx="125">
                  <c:v>41830</c:v>
                </c:pt>
                <c:pt idx="126">
                  <c:v>41829</c:v>
                </c:pt>
                <c:pt idx="127">
                  <c:v>41828</c:v>
                </c:pt>
                <c:pt idx="128">
                  <c:v>41827</c:v>
                </c:pt>
                <c:pt idx="129">
                  <c:v>41824</c:v>
                </c:pt>
                <c:pt idx="130">
                  <c:v>41823</c:v>
                </c:pt>
                <c:pt idx="131">
                  <c:v>41822</c:v>
                </c:pt>
              </c:numCache>
            </c:numRef>
          </c:cat>
          <c:val>
            <c:numRef>
              <c:f>'Stock Analysis'!$D$6:$D$137</c:f>
              <c:numCache>
                <c:formatCode>0.00%</c:formatCode>
                <c:ptCount val="132"/>
                <c:pt idx="0">
                  <c:v>5.1828400000000002E-3</c:v>
                </c:pt>
                <c:pt idx="1">
                  <c:v>5.1828400000000002E-3</c:v>
                </c:pt>
                <c:pt idx="2">
                  <c:v>5.1828400000000002E-3</c:v>
                </c:pt>
                <c:pt idx="3">
                  <c:v>5.1828400000000002E-3</c:v>
                </c:pt>
                <c:pt idx="4">
                  <c:v>5.1828400000000002E-3</c:v>
                </c:pt>
                <c:pt idx="5">
                  <c:v>5.1828400000000002E-3</c:v>
                </c:pt>
                <c:pt idx="6">
                  <c:v>5.1828400000000002E-3</c:v>
                </c:pt>
                <c:pt idx="7">
                  <c:v>5.1828400000000002E-3</c:v>
                </c:pt>
                <c:pt idx="8">
                  <c:v>5.1828400000000002E-3</c:v>
                </c:pt>
                <c:pt idx="9">
                  <c:v>5.1828400000000002E-3</c:v>
                </c:pt>
                <c:pt idx="10">
                  <c:v>5.1828400000000002E-3</c:v>
                </c:pt>
                <c:pt idx="11">
                  <c:v>5.1828400000000002E-3</c:v>
                </c:pt>
                <c:pt idx="12">
                  <c:v>5.1828400000000002E-3</c:v>
                </c:pt>
                <c:pt idx="13">
                  <c:v>5.1828400000000002E-3</c:v>
                </c:pt>
                <c:pt idx="14">
                  <c:v>5.1828400000000002E-3</c:v>
                </c:pt>
                <c:pt idx="15">
                  <c:v>5.1828400000000002E-3</c:v>
                </c:pt>
                <c:pt idx="16">
                  <c:v>5.1828400000000002E-3</c:v>
                </c:pt>
                <c:pt idx="17">
                  <c:v>5.1828400000000002E-3</c:v>
                </c:pt>
                <c:pt idx="18">
                  <c:v>5.1828400000000002E-3</c:v>
                </c:pt>
                <c:pt idx="19">
                  <c:v>5.1828400000000002E-3</c:v>
                </c:pt>
                <c:pt idx="20">
                  <c:v>5.1828400000000002E-3</c:v>
                </c:pt>
                <c:pt idx="21">
                  <c:v>5.1828400000000002E-3</c:v>
                </c:pt>
                <c:pt idx="22">
                  <c:v>5.1828400000000002E-3</c:v>
                </c:pt>
                <c:pt idx="23">
                  <c:v>5.1828400000000002E-3</c:v>
                </c:pt>
                <c:pt idx="24">
                  <c:v>5.1828400000000002E-3</c:v>
                </c:pt>
                <c:pt idx="25">
                  <c:v>5.1828400000000002E-3</c:v>
                </c:pt>
                <c:pt idx="26">
                  <c:v>5.1828400000000002E-3</c:v>
                </c:pt>
                <c:pt idx="27">
                  <c:v>5.1828400000000002E-3</c:v>
                </c:pt>
                <c:pt idx="28">
                  <c:v>5.1828400000000002E-3</c:v>
                </c:pt>
                <c:pt idx="29">
                  <c:v>5.1828400000000002E-3</c:v>
                </c:pt>
                <c:pt idx="30">
                  <c:v>5.1828400000000002E-3</c:v>
                </c:pt>
                <c:pt idx="31">
                  <c:v>5.1828400000000002E-3</c:v>
                </c:pt>
                <c:pt idx="32">
                  <c:v>5.1828400000000002E-3</c:v>
                </c:pt>
                <c:pt idx="33">
                  <c:v>5.1828400000000002E-3</c:v>
                </c:pt>
                <c:pt idx="34">
                  <c:v>5.1828400000000002E-3</c:v>
                </c:pt>
                <c:pt idx="35">
                  <c:v>5.1828400000000002E-3</c:v>
                </c:pt>
                <c:pt idx="36">
                  <c:v>5.1828400000000002E-3</c:v>
                </c:pt>
                <c:pt idx="37">
                  <c:v>5.1828400000000002E-3</c:v>
                </c:pt>
                <c:pt idx="38">
                  <c:v>5.1828400000000002E-3</c:v>
                </c:pt>
                <c:pt idx="39">
                  <c:v>5.1828400000000002E-3</c:v>
                </c:pt>
                <c:pt idx="40">
                  <c:v>5.1828400000000002E-3</c:v>
                </c:pt>
                <c:pt idx="41">
                  <c:v>5.1828400000000002E-3</c:v>
                </c:pt>
                <c:pt idx="42">
                  <c:v>5.1828400000000002E-3</c:v>
                </c:pt>
                <c:pt idx="43">
                  <c:v>5.1828400000000002E-3</c:v>
                </c:pt>
                <c:pt idx="44">
                  <c:v>5.1828400000000002E-3</c:v>
                </c:pt>
                <c:pt idx="45">
                  <c:v>5.1828400000000002E-3</c:v>
                </c:pt>
                <c:pt idx="46">
                  <c:v>5.1828400000000002E-3</c:v>
                </c:pt>
                <c:pt idx="47">
                  <c:v>5.1828400000000002E-3</c:v>
                </c:pt>
                <c:pt idx="48">
                  <c:v>5.1828400000000002E-3</c:v>
                </c:pt>
                <c:pt idx="49">
                  <c:v>5.1828400000000002E-3</c:v>
                </c:pt>
                <c:pt idx="50">
                  <c:v>5.1828400000000002E-3</c:v>
                </c:pt>
                <c:pt idx="51">
                  <c:v>5.1828400000000002E-3</c:v>
                </c:pt>
                <c:pt idx="52">
                  <c:v>5.1828400000000002E-3</c:v>
                </c:pt>
                <c:pt idx="53">
                  <c:v>5.1828400000000002E-3</c:v>
                </c:pt>
                <c:pt idx="54">
                  <c:v>5.1828400000000002E-3</c:v>
                </c:pt>
                <c:pt idx="55">
                  <c:v>5.1828400000000002E-3</c:v>
                </c:pt>
                <c:pt idx="56">
                  <c:v>5.1828400000000002E-3</c:v>
                </c:pt>
                <c:pt idx="57">
                  <c:v>5.1828400000000002E-3</c:v>
                </c:pt>
                <c:pt idx="58">
                  <c:v>5.1828400000000002E-3</c:v>
                </c:pt>
                <c:pt idx="59">
                  <c:v>5.1828400000000002E-3</c:v>
                </c:pt>
                <c:pt idx="60">
                  <c:v>5.1828400000000002E-3</c:v>
                </c:pt>
                <c:pt idx="61">
                  <c:v>5.1828400000000002E-3</c:v>
                </c:pt>
                <c:pt idx="62">
                  <c:v>5.1828400000000002E-3</c:v>
                </c:pt>
                <c:pt idx="63">
                  <c:v>5.1828400000000002E-3</c:v>
                </c:pt>
                <c:pt idx="64">
                  <c:v>5.1828400000000002E-3</c:v>
                </c:pt>
                <c:pt idx="65">
                  <c:v>5.1828400000000002E-3</c:v>
                </c:pt>
                <c:pt idx="66">
                  <c:v>5.1828400000000002E-3</c:v>
                </c:pt>
                <c:pt idx="67">
                  <c:v>5.1828400000000002E-3</c:v>
                </c:pt>
                <c:pt idx="68">
                  <c:v>5.1828400000000002E-3</c:v>
                </c:pt>
                <c:pt idx="69">
                  <c:v>5.1828400000000002E-3</c:v>
                </c:pt>
                <c:pt idx="70">
                  <c:v>5.1828400000000002E-3</c:v>
                </c:pt>
                <c:pt idx="71">
                  <c:v>5.1828400000000002E-3</c:v>
                </c:pt>
                <c:pt idx="72">
                  <c:v>5.1828400000000002E-3</c:v>
                </c:pt>
                <c:pt idx="73">
                  <c:v>5.1828400000000002E-3</c:v>
                </c:pt>
                <c:pt idx="74">
                  <c:v>5.1828400000000002E-3</c:v>
                </c:pt>
                <c:pt idx="75">
                  <c:v>5.1828400000000002E-3</c:v>
                </c:pt>
                <c:pt idx="76">
                  <c:v>5.1828400000000002E-3</c:v>
                </c:pt>
                <c:pt idx="77">
                  <c:v>5.1828400000000002E-3</c:v>
                </c:pt>
                <c:pt idx="78">
                  <c:v>5.1828400000000002E-3</c:v>
                </c:pt>
                <c:pt idx="79">
                  <c:v>5.1828400000000002E-3</c:v>
                </c:pt>
                <c:pt idx="80">
                  <c:v>5.1828400000000002E-3</c:v>
                </c:pt>
                <c:pt idx="81">
                  <c:v>5.1828400000000002E-3</c:v>
                </c:pt>
                <c:pt idx="82">
                  <c:v>5.1828400000000002E-3</c:v>
                </c:pt>
                <c:pt idx="83">
                  <c:v>5.1828400000000002E-3</c:v>
                </c:pt>
                <c:pt idx="84">
                  <c:v>5.1828400000000002E-3</c:v>
                </c:pt>
                <c:pt idx="85">
                  <c:v>5.1828400000000002E-3</c:v>
                </c:pt>
                <c:pt idx="86">
                  <c:v>5.1828400000000002E-3</c:v>
                </c:pt>
                <c:pt idx="87">
                  <c:v>5.1828400000000002E-3</c:v>
                </c:pt>
                <c:pt idx="88">
                  <c:v>5.1828400000000002E-3</c:v>
                </c:pt>
                <c:pt idx="89">
                  <c:v>5.1828400000000002E-3</c:v>
                </c:pt>
                <c:pt idx="90">
                  <c:v>5.1828400000000002E-3</c:v>
                </c:pt>
                <c:pt idx="91">
                  <c:v>5.1828400000000002E-3</c:v>
                </c:pt>
                <c:pt idx="92">
                  <c:v>5.1828400000000002E-3</c:v>
                </c:pt>
                <c:pt idx="93">
                  <c:v>5.1828400000000002E-3</c:v>
                </c:pt>
                <c:pt idx="94">
                  <c:v>5.1828400000000002E-3</c:v>
                </c:pt>
                <c:pt idx="95">
                  <c:v>5.1828400000000002E-3</c:v>
                </c:pt>
                <c:pt idx="96">
                  <c:v>5.1828400000000002E-3</c:v>
                </c:pt>
                <c:pt idx="97">
                  <c:v>5.1828400000000002E-3</c:v>
                </c:pt>
                <c:pt idx="98">
                  <c:v>5.1828400000000002E-3</c:v>
                </c:pt>
                <c:pt idx="99">
                  <c:v>5.1828400000000002E-3</c:v>
                </c:pt>
                <c:pt idx="100">
                  <c:v>5.1828400000000002E-3</c:v>
                </c:pt>
                <c:pt idx="101">
                  <c:v>5.1828400000000002E-3</c:v>
                </c:pt>
                <c:pt idx="102">
                  <c:v>5.1828400000000002E-3</c:v>
                </c:pt>
                <c:pt idx="103">
                  <c:v>5.1828400000000002E-3</c:v>
                </c:pt>
                <c:pt idx="104">
                  <c:v>5.1828400000000002E-3</c:v>
                </c:pt>
                <c:pt idx="105">
                  <c:v>5.1828400000000002E-3</c:v>
                </c:pt>
                <c:pt idx="106">
                  <c:v>5.1828400000000002E-3</c:v>
                </c:pt>
                <c:pt idx="107">
                  <c:v>5.1828400000000002E-3</c:v>
                </c:pt>
                <c:pt idx="108">
                  <c:v>5.1828400000000002E-3</c:v>
                </c:pt>
                <c:pt idx="109">
                  <c:v>5.1828400000000002E-3</c:v>
                </c:pt>
                <c:pt idx="110">
                  <c:v>5.1828400000000002E-3</c:v>
                </c:pt>
                <c:pt idx="111">
                  <c:v>5.1828400000000002E-3</c:v>
                </c:pt>
                <c:pt idx="112">
                  <c:v>5.1828400000000002E-3</c:v>
                </c:pt>
                <c:pt idx="113">
                  <c:v>5.1828400000000002E-3</c:v>
                </c:pt>
                <c:pt idx="114">
                  <c:v>5.1828400000000002E-3</c:v>
                </c:pt>
                <c:pt idx="115">
                  <c:v>5.1828400000000002E-3</c:v>
                </c:pt>
                <c:pt idx="116">
                  <c:v>5.1828400000000002E-3</c:v>
                </c:pt>
                <c:pt idx="117">
                  <c:v>5.1828400000000002E-3</c:v>
                </c:pt>
                <c:pt idx="118">
                  <c:v>5.1828400000000002E-3</c:v>
                </c:pt>
                <c:pt idx="119">
                  <c:v>5.1828400000000002E-3</c:v>
                </c:pt>
                <c:pt idx="120">
                  <c:v>5.1828400000000002E-3</c:v>
                </c:pt>
                <c:pt idx="121">
                  <c:v>5.1828400000000002E-3</c:v>
                </c:pt>
                <c:pt idx="122">
                  <c:v>5.1828400000000002E-3</c:v>
                </c:pt>
                <c:pt idx="123">
                  <c:v>5.1828400000000002E-3</c:v>
                </c:pt>
                <c:pt idx="124">
                  <c:v>5.1828400000000002E-3</c:v>
                </c:pt>
                <c:pt idx="125">
                  <c:v>5.1828400000000002E-3</c:v>
                </c:pt>
                <c:pt idx="126">
                  <c:v>5.1828400000000002E-3</c:v>
                </c:pt>
                <c:pt idx="127">
                  <c:v>5.1828400000000002E-3</c:v>
                </c:pt>
                <c:pt idx="128">
                  <c:v>5.1828400000000002E-3</c:v>
                </c:pt>
                <c:pt idx="129">
                  <c:v>5.1828400000000002E-3</c:v>
                </c:pt>
                <c:pt idx="130">
                  <c:v>5.1828400000000002E-3</c:v>
                </c:pt>
                <c:pt idx="131">
                  <c:v>5.1828400000000002E-3</c:v>
                </c:pt>
              </c:numCache>
            </c:numRef>
          </c:val>
          <c:smooth val="0"/>
          <c:extLst>
            <c:ext xmlns:c16="http://schemas.microsoft.com/office/drawing/2014/chart" uri="{C3380CC4-5D6E-409C-BE32-E72D297353CC}">
              <c16:uniqueId val="{00000001-4ED1-9047-A630-3249F3492F41}"/>
            </c:ext>
          </c:extLst>
        </c:ser>
        <c:dLbls>
          <c:showLegendKey val="0"/>
          <c:showVal val="0"/>
          <c:showCatName val="0"/>
          <c:showSerName val="0"/>
          <c:showPercent val="0"/>
          <c:showBubbleSize val="0"/>
        </c:dLbls>
        <c:smooth val="0"/>
        <c:axId val="1907161632"/>
        <c:axId val="1838477056"/>
      </c:lineChart>
      <c:dateAx>
        <c:axId val="1907161632"/>
        <c:scaling>
          <c:orientation val="minMax"/>
        </c:scaling>
        <c:delete val="0"/>
        <c:axPos val="b"/>
        <c:numFmt formatCode="m/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38477056"/>
        <c:crosses val="autoZero"/>
        <c:auto val="1"/>
        <c:lblOffset val="100"/>
        <c:baseTimeUnit val="days"/>
      </c:dateAx>
      <c:valAx>
        <c:axId val="1838477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61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EMWA - Volatility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'Stock Analysis'!$F$5</c:f>
              <c:strCache>
                <c:ptCount val="1"/>
                <c:pt idx="0">
                  <c:v>EWMA_Volatility</c:v>
                </c:pt>
              </c:strCache>
            </c:strRef>
          </c:tx>
          <c:spPr>
            <a:ln w="28575" cap="rnd">
              <a:solidFill>
                <a:schemeClr val="accent1"/>
              </a:solidFill>
              <a:round/>
            </a:ln>
            <a:effectLst/>
          </c:spPr>
          <c:marker>
            <c:symbol val="none"/>
          </c:marker>
          <c:cat>
            <c:numRef>
              <c:f>'Stock Analysis'!$A$6:$A$87</c:f>
              <c:numCache>
                <c:formatCode>m/d/yy</c:formatCode>
                <c:ptCount val="82"/>
                <c:pt idx="0">
                  <c:v>42020</c:v>
                </c:pt>
                <c:pt idx="1">
                  <c:v>42019</c:v>
                </c:pt>
                <c:pt idx="2">
                  <c:v>42018</c:v>
                </c:pt>
                <c:pt idx="3">
                  <c:v>42017</c:v>
                </c:pt>
                <c:pt idx="4">
                  <c:v>42016</c:v>
                </c:pt>
                <c:pt idx="5">
                  <c:v>42013</c:v>
                </c:pt>
                <c:pt idx="6">
                  <c:v>42012</c:v>
                </c:pt>
                <c:pt idx="7">
                  <c:v>42011</c:v>
                </c:pt>
                <c:pt idx="8">
                  <c:v>42010</c:v>
                </c:pt>
                <c:pt idx="9">
                  <c:v>42009</c:v>
                </c:pt>
                <c:pt idx="10">
                  <c:v>42006</c:v>
                </c:pt>
                <c:pt idx="11">
                  <c:v>42005</c:v>
                </c:pt>
                <c:pt idx="12">
                  <c:v>42004</c:v>
                </c:pt>
                <c:pt idx="13">
                  <c:v>42003</c:v>
                </c:pt>
                <c:pt idx="14">
                  <c:v>42002</c:v>
                </c:pt>
                <c:pt idx="15">
                  <c:v>41999</c:v>
                </c:pt>
                <c:pt idx="16">
                  <c:v>41997</c:v>
                </c:pt>
                <c:pt idx="17">
                  <c:v>41996</c:v>
                </c:pt>
                <c:pt idx="18">
                  <c:v>41995</c:v>
                </c:pt>
                <c:pt idx="19">
                  <c:v>41992</c:v>
                </c:pt>
                <c:pt idx="20">
                  <c:v>41991</c:v>
                </c:pt>
                <c:pt idx="21">
                  <c:v>41990</c:v>
                </c:pt>
                <c:pt idx="22">
                  <c:v>41989</c:v>
                </c:pt>
                <c:pt idx="23">
                  <c:v>41988</c:v>
                </c:pt>
                <c:pt idx="24">
                  <c:v>41985</c:v>
                </c:pt>
                <c:pt idx="25">
                  <c:v>41984</c:v>
                </c:pt>
                <c:pt idx="26">
                  <c:v>41983</c:v>
                </c:pt>
                <c:pt idx="27">
                  <c:v>41982</c:v>
                </c:pt>
                <c:pt idx="28">
                  <c:v>41981</c:v>
                </c:pt>
                <c:pt idx="29">
                  <c:v>41978</c:v>
                </c:pt>
                <c:pt idx="30">
                  <c:v>41977</c:v>
                </c:pt>
                <c:pt idx="31">
                  <c:v>41976</c:v>
                </c:pt>
                <c:pt idx="32">
                  <c:v>41975</c:v>
                </c:pt>
                <c:pt idx="33">
                  <c:v>41974</c:v>
                </c:pt>
                <c:pt idx="34">
                  <c:v>41971</c:v>
                </c:pt>
                <c:pt idx="35">
                  <c:v>41970</c:v>
                </c:pt>
                <c:pt idx="36">
                  <c:v>41969</c:v>
                </c:pt>
                <c:pt idx="37">
                  <c:v>41968</c:v>
                </c:pt>
                <c:pt idx="38">
                  <c:v>41967</c:v>
                </c:pt>
                <c:pt idx="39">
                  <c:v>41964</c:v>
                </c:pt>
                <c:pt idx="40">
                  <c:v>41963</c:v>
                </c:pt>
                <c:pt idx="41">
                  <c:v>41962</c:v>
                </c:pt>
                <c:pt idx="42">
                  <c:v>41961</c:v>
                </c:pt>
                <c:pt idx="43">
                  <c:v>41960</c:v>
                </c:pt>
                <c:pt idx="44">
                  <c:v>41957</c:v>
                </c:pt>
                <c:pt idx="45">
                  <c:v>41956</c:v>
                </c:pt>
                <c:pt idx="46">
                  <c:v>41955</c:v>
                </c:pt>
                <c:pt idx="47">
                  <c:v>41954</c:v>
                </c:pt>
                <c:pt idx="48">
                  <c:v>41953</c:v>
                </c:pt>
                <c:pt idx="49">
                  <c:v>41950</c:v>
                </c:pt>
                <c:pt idx="50">
                  <c:v>41948</c:v>
                </c:pt>
                <c:pt idx="51">
                  <c:v>41946</c:v>
                </c:pt>
                <c:pt idx="52">
                  <c:v>41943</c:v>
                </c:pt>
                <c:pt idx="53">
                  <c:v>41942</c:v>
                </c:pt>
                <c:pt idx="54">
                  <c:v>41941</c:v>
                </c:pt>
                <c:pt idx="55">
                  <c:v>41940</c:v>
                </c:pt>
                <c:pt idx="56">
                  <c:v>41939</c:v>
                </c:pt>
                <c:pt idx="57">
                  <c:v>41935</c:v>
                </c:pt>
                <c:pt idx="58">
                  <c:v>41934</c:v>
                </c:pt>
                <c:pt idx="59">
                  <c:v>41933</c:v>
                </c:pt>
                <c:pt idx="60">
                  <c:v>41932</c:v>
                </c:pt>
                <c:pt idx="61">
                  <c:v>41929</c:v>
                </c:pt>
                <c:pt idx="62">
                  <c:v>41928</c:v>
                </c:pt>
                <c:pt idx="63">
                  <c:v>41926</c:v>
                </c:pt>
                <c:pt idx="64">
                  <c:v>41925</c:v>
                </c:pt>
                <c:pt idx="65">
                  <c:v>41922</c:v>
                </c:pt>
                <c:pt idx="66">
                  <c:v>41921</c:v>
                </c:pt>
                <c:pt idx="67">
                  <c:v>41920</c:v>
                </c:pt>
                <c:pt idx="68">
                  <c:v>41919</c:v>
                </c:pt>
                <c:pt idx="69">
                  <c:v>41913</c:v>
                </c:pt>
                <c:pt idx="70">
                  <c:v>41912</c:v>
                </c:pt>
                <c:pt idx="71">
                  <c:v>41911</c:v>
                </c:pt>
                <c:pt idx="72">
                  <c:v>41908</c:v>
                </c:pt>
                <c:pt idx="73">
                  <c:v>41907</c:v>
                </c:pt>
                <c:pt idx="74">
                  <c:v>41906</c:v>
                </c:pt>
                <c:pt idx="75">
                  <c:v>41905</c:v>
                </c:pt>
                <c:pt idx="76">
                  <c:v>41904</c:v>
                </c:pt>
                <c:pt idx="77">
                  <c:v>41901</c:v>
                </c:pt>
                <c:pt idx="78">
                  <c:v>41900</c:v>
                </c:pt>
                <c:pt idx="79">
                  <c:v>41899</c:v>
                </c:pt>
                <c:pt idx="80">
                  <c:v>41898</c:v>
                </c:pt>
                <c:pt idx="81">
                  <c:v>41897</c:v>
                </c:pt>
              </c:numCache>
            </c:numRef>
          </c:cat>
          <c:val>
            <c:numRef>
              <c:f>'Stock Analysis'!$F$6:$F$87</c:f>
              <c:numCache>
                <c:formatCode>General</c:formatCode>
                <c:ptCount val="82"/>
                <c:pt idx="0">
                  <c:v>3.6686762999999997E-2</c:v>
                </c:pt>
                <c:pt idx="1">
                  <c:v>3.7130213000000002E-2</c:v>
                </c:pt>
                <c:pt idx="2">
                  <c:v>3.7207732E-2</c:v>
                </c:pt>
                <c:pt idx="3">
                  <c:v>3.6610107000000003E-2</c:v>
                </c:pt>
                <c:pt idx="4">
                  <c:v>3.7309885000000001E-2</c:v>
                </c:pt>
                <c:pt idx="5">
                  <c:v>3.7461722000000003E-2</c:v>
                </c:pt>
                <c:pt idx="6">
                  <c:v>3.7455378999999997E-2</c:v>
                </c:pt>
                <c:pt idx="7">
                  <c:v>3.6120173999999998E-2</c:v>
                </c:pt>
                <c:pt idx="8">
                  <c:v>3.5200918999999997E-2</c:v>
                </c:pt>
                <c:pt idx="9">
                  <c:v>3.5664850999999997E-2</c:v>
                </c:pt>
                <c:pt idx="10">
                  <c:v>3.5926619999999999E-2</c:v>
                </c:pt>
                <c:pt idx="11">
                  <c:v>3.5887163E-2</c:v>
                </c:pt>
                <c:pt idx="12">
                  <c:v>3.5941902999999997E-2</c:v>
                </c:pt>
                <c:pt idx="13">
                  <c:v>3.5855637000000003E-2</c:v>
                </c:pt>
                <c:pt idx="14">
                  <c:v>3.5865540000000001E-2</c:v>
                </c:pt>
                <c:pt idx="15">
                  <c:v>3.6223445E-2</c:v>
                </c:pt>
                <c:pt idx="16">
                  <c:v>3.6664695999999997E-2</c:v>
                </c:pt>
                <c:pt idx="17">
                  <c:v>3.6745908000000001E-2</c:v>
                </c:pt>
                <c:pt idx="18">
                  <c:v>3.7475762000000003E-2</c:v>
                </c:pt>
                <c:pt idx="19">
                  <c:v>3.7458216000000003E-2</c:v>
                </c:pt>
                <c:pt idx="20">
                  <c:v>3.6965943000000001E-2</c:v>
                </c:pt>
                <c:pt idx="21">
                  <c:v>3.7554072000000001E-2</c:v>
                </c:pt>
                <c:pt idx="22">
                  <c:v>3.5810778000000001E-2</c:v>
                </c:pt>
                <c:pt idx="23">
                  <c:v>3.6242071000000001E-2</c:v>
                </c:pt>
                <c:pt idx="24">
                  <c:v>3.6422651E-2</c:v>
                </c:pt>
                <c:pt idx="25">
                  <c:v>3.6990749000000003E-2</c:v>
                </c:pt>
                <c:pt idx="26">
                  <c:v>3.7134462E-2</c:v>
                </c:pt>
                <c:pt idx="27">
                  <c:v>3.8505217000000001E-2</c:v>
                </c:pt>
                <c:pt idx="28">
                  <c:v>4.0301664000000001E-2</c:v>
                </c:pt>
                <c:pt idx="29">
                  <c:v>4.0286659000000002E-2</c:v>
                </c:pt>
                <c:pt idx="30">
                  <c:v>3.8830973999999997E-2</c:v>
                </c:pt>
                <c:pt idx="31">
                  <c:v>3.9026750999999998E-2</c:v>
                </c:pt>
                <c:pt idx="32">
                  <c:v>3.9720397999999997E-2</c:v>
                </c:pt>
                <c:pt idx="33">
                  <c:v>3.9814226000000001E-2</c:v>
                </c:pt>
                <c:pt idx="34">
                  <c:v>3.9807121000000001E-2</c:v>
                </c:pt>
                <c:pt idx="35">
                  <c:v>3.9800361999999999E-2</c:v>
                </c:pt>
                <c:pt idx="36">
                  <c:v>4.0342177999999999E-2</c:v>
                </c:pt>
                <c:pt idx="37">
                  <c:v>4.0088117E-2</c:v>
                </c:pt>
                <c:pt idx="38">
                  <c:v>3.9364324999999999E-2</c:v>
                </c:pt>
                <c:pt idx="39">
                  <c:v>3.8318194E-2</c:v>
                </c:pt>
                <c:pt idx="40">
                  <c:v>3.8374408999999998E-2</c:v>
                </c:pt>
                <c:pt idx="41">
                  <c:v>3.8230004999999997E-2</c:v>
                </c:pt>
                <c:pt idx="42">
                  <c:v>3.8290050999999999E-2</c:v>
                </c:pt>
                <c:pt idx="43">
                  <c:v>3.6217354E-2</c:v>
                </c:pt>
                <c:pt idx="44">
                  <c:v>3.5853077999999997E-2</c:v>
                </c:pt>
                <c:pt idx="45">
                  <c:v>3.5843812000000003E-2</c:v>
                </c:pt>
                <c:pt idx="46">
                  <c:v>3.6784364999999999E-2</c:v>
                </c:pt>
                <c:pt idx="47">
                  <c:v>3.7005959999999997E-2</c:v>
                </c:pt>
                <c:pt idx="48">
                  <c:v>3.7427791000000002E-2</c:v>
                </c:pt>
                <c:pt idx="49">
                  <c:v>3.7922520000000001E-2</c:v>
                </c:pt>
                <c:pt idx="50">
                  <c:v>3.8702511000000002E-2</c:v>
                </c:pt>
                <c:pt idx="51">
                  <c:v>3.9120037000000003E-2</c:v>
                </c:pt>
                <c:pt idx="52">
                  <c:v>3.9377827999999997E-2</c:v>
                </c:pt>
                <c:pt idx="53">
                  <c:v>3.9287307E-2</c:v>
                </c:pt>
                <c:pt idx="54">
                  <c:v>3.8514222000000001E-2</c:v>
                </c:pt>
                <c:pt idx="55">
                  <c:v>3.8525400000000001E-2</c:v>
                </c:pt>
                <c:pt idx="56">
                  <c:v>3.8167451999999998E-2</c:v>
                </c:pt>
                <c:pt idx="57">
                  <c:v>3.8187498E-2</c:v>
                </c:pt>
                <c:pt idx="58">
                  <c:v>3.8158734999999999E-2</c:v>
                </c:pt>
                <c:pt idx="59">
                  <c:v>3.7752314000000002E-2</c:v>
                </c:pt>
                <c:pt idx="60">
                  <c:v>3.7275177999999999E-2</c:v>
                </c:pt>
                <c:pt idx="61">
                  <c:v>3.6790266000000002E-2</c:v>
                </c:pt>
                <c:pt idx="62">
                  <c:v>3.7008065999999999E-2</c:v>
                </c:pt>
                <c:pt idx="63">
                  <c:v>3.6927823999999998E-2</c:v>
                </c:pt>
                <c:pt idx="64">
                  <c:v>3.7070233000000001E-2</c:v>
                </c:pt>
                <c:pt idx="65">
                  <c:v>3.6819117999999998E-2</c:v>
                </c:pt>
                <c:pt idx="66">
                  <c:v>3.6393155000000003E-2</c:v>
                </c:pt>
                <c:pt idx="67">
                  <c:v>3.6746015E-2</c:v>
                </c:pt>
                <c:pt idx="68">
                  <c:v>3.5899615000000003E-2</c:v>
                </c:pt>
                <c:pt idx="69">
                  <c:v>3.6378963E-2</c:v>
                </c:pt>
                <c:pt idx="70">
                  <c:v>3.6917212999999997E-2</c:v>
                </c:pt>
                <c:pt idx="71">
                  <c:v>3.6845377999999998E-2</c:v>
                </c:pt>
                <c:pt idx="72">
                  <c:v>3.6936945999999998E-2</c:v>
                </c:pt>
                <c:pt idx="73">
                  <c:v>3.7192752000000003E-2</c:v>
                </c:pt>
                <c:pt idx="74">
                  <c:v>3.7876113000000003E-2</c:v>
                </c:pt>
                <c:pt idx="75">
                  <c:v>3.7046057E-2</c:v>
                </c:pt>
                <c:pt idx="76">
                  <c:v>3.6605020000000002E-2</c:v>
                </c:pt>
                <c:pt idx="77">
                  <c:v>3.4598995E-2</c:v>
                </c:pt>
                <c:pt idx="78">
                  <c:v>3.2604985000000003E-2</c:v>
                </c:pt>
                <c:pt idx="79">
                  <c:v>3.2757596999999999E-2</c:v>
                </c:pt>
                <c:pt idx="80">
                  <c:v>3.2217848E-2</c:v>
                </c:pt>
                <c:pt idx="81">
                  <c:v>3.2455538999999999E-2</c:v>
                </c:pt>
              </c:numCache>
            </c:numRef>
          </c:val>
          <c:smooth val="0"/>
          <c:extLst>
            <c:ext xmlns:c16="http://schemas.microsoft.com/office/drawing/2014/chart" uri="{C3380CC4-5D6E-409C-BE32-E72D297353CC}">
              <c16:uniqueId val="{00000000-25E7-9D44-B74C-58FEFC5F8D39}"/>
            </c:ext>
          </c:extLst>
        </c:ser>
        <c:ser>
          <c:idx val="1"/>
          <c:order val="1"/>
          <c:tx>
            <c:strRef>
              <c:f>'Stock Analysis'!$G$5</c:f>
              <c:strCache>
                <c:ptCount val="1"/>
                <c:pt idx="0">
                  <c:v>Mean Reversion</c:v>
                </c:pt>
              </c:strCache>
            </c:strRef>
          </c:tx>
          <c:spPr>
            <a:ln w="28575" cap="rnd">
              <a:solidFill>
                <a:schemeClr val="accent2"/>
              </a:solidFill>
              <a:round/>
            </a:ln>
            <a:effectLst/>
          </c:spPr>
          <c:marker>
            <c:symbol val="none"/>
          </c:marker>
          <c:cat>
            <c:numRef>
              <c:f>'Stock Analysis'!$A$6:$A$87</c:f>
              <c:numCache>
                <c:formatCode>m/d/yy</c:formatCode>
                <c:ptCount val="82"/>
                <c:pt idx="0">
                  <c:v>42020</c:v>
                </c:pt>
                <c:pt idx="1">
                  <c:v>42019</c:v>
                </c:pt>
                <c:pt idx="2">
                  <c:v>42018</c:v>
                </c:pt>
                <c:pt idx="3">
                  <c:v>42017</c:v>
                </c:pt>
                <c:pt idx="4">
                  <c:v>42016</c:v>
                </c:pt>
                <c:pt idx="5">
                  <c:v>42013</c:v>
                </c:pt>
                <c:pt idx="6">
                  <c:v>42012</c:v>
                </c:pt>
                <c:pt idx="7">
                  <c:v>42011</c:v>
                </c:pt>
                <c:pt idx="8">
                  <c:v>42010</c:v>
                </c:pt>
                <c:pt idx="9">
                  <c:v>42009</c:v>
                </c:pt>
                <c:pt idx="10">
                  <c:v>42006</c:v>
                </c:pt>
                <c:pt idx="11">
                  <c:v>42005</c:v>
                </c:pt>
                <c:pt idx="12">
                  <c:v>42004</c:v>
                </c:pt>
                <c:pt idx="13">
                  <c:v>42003</c:v>
                </c:pt>
                <c:pt idx="14">
                  <c:v>42002</c:v>
                </c:pt>
                <c:pt idx="15">
                  <c:v>41999</c:v>
                </c:pt>
                <c:pt idx="16">
                  <c:v>41997</c:v>
                </c:pt>
                <c:pt idx="17">
                  <c:v>41996</c:v>
                </c:pt>
                <c:pt idx="18">
                  <c:v>41995</c:v>
                </c:pt>
                <c:pt idx="19">
                  <c:v>41992</c:v>
                </c:pt>
                <c:pt idx="20">
                  <c:v>41991</c:v>
                </c:pt>
                <c:pt idx="21">
                  <c:v>41990</c:v>
                </c:pt>
                <c:pt idx="22">
                  <c:v>41989</c:v>
                </c:pt>
                <c:pt idx="23">
                  <c:v>41988</c:v>
                </c:pt>
                <c:pt idx="24">
                  <c:v>41985</c:v>
                </c:pt>
                <c:pt idx="25">
                  <c:v>41984</c:v>
                </c:pt>
                <c:pt idx="26">
                  <c:v>41983</c:v>
                </c:pt>
                <c:pt idx="27">
                  <c:v>41982</c:v>
                </c:pt>
                <c:pt idx="28">
                  <c:v>41981</c:v>
                </c:pt>
                <c:pt idx="29">
                  <c:v>41978</c:v>
                </c:pt>
                <c:pt idx="30">
                  <c:v>41977</c:v>
                </c:pt>
                <c:pt idx="31">
                  <c:v>41976</c:v>
                </c:pt>
                <c:pt idx="32">
                  <c:v>41975</c:v>
                </c:pt>
                <c:pt idx="33">
                  <c:v>41974</c:v>
                </c:pt>
                <c:pt idx="34">
                  <c:v>41971</c:v>
                </c:pt>
                <c:pt idx="35">
                  <c:v>41970</c:v>
                </c:pt>
                <c:pt idx="36">
                  <c:v>41969</c:v>
                </c:pt>
                <c:pt idx="37">
                  <c:v>41968</c:v>
                </c:pt>
                <c:pt idx="38">
                  <c:v>41967</c:v>
                </c:pt>
                <c:pt idx="39">
                  <c:v>41964</c:v>
                </c:pt>
                <c:pt idx="40">
                  <c:v>41963</c:v>
                </c:pt>
                <c:pt idx="41">
                  <c:v>41962</c:v>
                </c:pt>
                <c:pt idx="42">
                  <c:v>41961</c:v>
                </c:pt>
                <c:pt idx="43">
                  <c:v>41960</c:v>
                </c:pt>
                <c:pt idx="44">
                  <c:v>41957</c:v>
                </c:pt>
                <c:pt idx="45">
                  <c:v>41956</c:v>
                </c:pt>
                <c:pt idx="46">
                  <c:v>41955</c:v>
                </c:pt>
                <c:pt idx="47">
                  <c:v>41954</c:v>
                </c:pt>
                <c:pt idx="48">
                  <c:v>41953</c:v>
                </c:pt>
                <c:pt idx="49">
                  <c:v>41950</c:v>
                </c:pt>
                <c:pt idx="50">
                  <c:v>41948</c:v>
                </c:pt>
                <c:pt idx="51">
                  <c:v>41946</c:v>
                </c:pt>
                <c:pt idx="52">
                  <c:v>41943</c:v>
                </c:pt>
                <c:pt idx="53">
                  <c:v>41942</c:v>
                </c:pt>
                <c:pt idx="54">
                  <c:v>41941</c:v>
                </c:pt>
                <c:pt idx="55">
                  <c:v>41940</c:v>
                </c:pt>
                <c:pt idx="56">
                  <c:v>41939</c:v>
                </c:pt>
                <c:pt idx="57">
                  <c:v>41935</c:v>
                </c:pt>
                <c:pt idx="58">
                  <c:v>41934</c:v>
                </c:pt>
                <c:pt idx="59">
                  <c:v>41933</c:v>
                </c:pt>
                <c:pt idx="60">
                  <c:v>41932</c:v>
                </c:pt>
                <c:pt idx="61">
                  <c:v>41929</c:v>
                </c:pt>
                <c:pt idx="62">
                  <c:v>41928</c:v>
                </c:pt>
                <c:pt idx="63">
                  <c:v>41926</c:v>
                </c:pt>
                <c:pt idx="64">
                  <c:v>41925</c:v>
                </c:pt>
                <c:pt idx="65">
                  <c:v>41922</c:v>
                </c:pt>
                <c:pt idx="66">
                  <c:v>41921</c:v>
                </c:pt>
                <c:pt idx="67">
                  <c:v>41920</c:v>
                </c:pt>
                <c:pt idx="68">
                  <c:v>41919</c:v>
                </c:pt>
                <c:pt idx="69">
                  <c:v>41913</c:v>
                </c:pt>
                <c:pt idx="70">
                  <c:v>41912</c:v>
                </c:pt>
                <c:pt idx="71">
                  <c:v>41911</c:v>
                </c:pt>
                <c:pt idx="72">
                  <c:v>41908</c:v>
                </c:pt>
                <c:pt idx="73">
                  <c:v>41907</c:v>
                </c:pt>
                <c:pt idx="74">
                  <c:v>41906</c:v>
                </c:pt>
                <c:pt idx="75">
                  <c:v>41905</c:v>
                </c:pt>
                <c:pt idx="76">
                  <c:v>41904</c:v>
                </c:pt>
                <c:pt idx="77">
                  <c:v>41901</c:v>
                </c:pt>
                <c:pt idx="78">
                  <c:v>41900</c:v>
                </c:pt>
                <c:pt idx="79">
                  <c:v>41899</c:v>
                </c:pt>
                <c:pt idx="80">
                  <c:v>41898</c:v>
                </c:pt>
                <c:pt idx="81">
                  <c:v>41897</c:v>
                </c:pt>
              </c:numCache>
            </c:numRef>
          </c:cat>
          <c:val>
            <c:numRef>
              <c:f>'Stock Analysis'!$G$6:$G$87</c:f>
              <c:numCache>
                <c:formatCode>General</c:formatCode>
                <c:ptCount val="82"/>
                <c:pt idx="0">
                  <c:v>3.7203398999999998E-2</c:v>
                </c:pt>
                <c:pt idx="1">
                  <c:v>3.7203398999999998E-2</c:v>
                </c:pt>
                <c:pt idx="2">
                  <c:v>3.7203398999999998E-2</c:v>
                </c:pt>
                <c:pt idx="3">
                  <c:v>3.7203398999999998E-2</c:v>
                </c:pt>
                <c:pt idx="4">
                  <c:v>3.7203398999999998E-2</c:v>
                </c:pt>
                <c:pt idx="5">
                  <c:v>3.7203398999999998E-2</c:v>
                </c:pt>
                <c:pt idx="6">
                  <c:v>3.7203398999999998E-2</c:v>
                </c:pt>
                <c:pt idx="7">
                  <c:v>3.7203398999999998E-2</c:v>
                </c:pt>
                <c:pt idx="8">
                  <c:v>3.7203398999999998E-2</c:v>
                </c:pt>
                <c:pt idx="9">
                  <c:v>3.7203398999999998E-2</c:v>
                </c:pt>
                <c:pt idx="10">
                  <c:v>3.7203398999999998E-2</c:v>
                </c:pt>
                <c:pt idx="11">
                  <c:v>3.7203398999999998E-2</c:v>
                </c:pt>
                <c:pt idx="12">
                  <c:v>3.7203398999999998E-2</c:v>
                </c:pt>
                <c:pt idx="13">
                  <c:v>3.7203398999999998E-2</c:v>
                </c:pt>
                <c:pt idx="14">
                  <c:v>3.7203398999999998E-2</c:v>
                </c:pt>
                <c:pt idx="15">
                  <c:v>3.7203398999999998E-2</c:v>
                </c:pt>
                <c:pt idx="16">
                  <c:v>3.7203398999999998E-2</c:v>
                </c:pt>
                <c:pt idx="17">
                  <c:v>3.7203398999999998E-2</c:v>
                </c:pt>
                <c:pt idx="18">
                  <c:v>3.7203398999999998E-2</c:v>
                </c:pt>
                <c:pt idx="19">
                  <c:v>3.7203398999999998E-2</c:v>
                </c:pt>
                <c:pt idx="20">
                  <c:v>3.7203398999999998E-2</c:v>
                </c:pt>
                <c:pt idx="21">
                  <c:v>3.7203398999999998E-2</c:v>
                </c:pt>
                <c:pt idx="22">
                  <c:v>3.7203398999999998E-2</c:v>
                </c:pt>
                <c:pt idx="23">
                  <c:v>3.7203398999999998E-2</c:v>
                </c:pt>
                <c:pt idx="24">
                  <c:v>3.7203398999999998E-2</c:v>
                </c:pt>
                <c:pt idx="25">
                  <c:v>3.7203398999999998E-2</c:v>
                </c:pt>
                <c:pt idx="26">
                  <c:v>3.7203398999999998E-2</c:v>
                </c:pt>
                <c:pt idx="27">
                  <c:v>3.7203398999999998E-2</c:v>
                </c:pt>
                <c:pt idx="28">
                  <c:v>3.7203398999999998E-2</c:v>
                </c:pt>
                <c:pt idx="29">
                  <c:v>3.7203398999999998E-2</c:v>
                </c:pt>
                <c:pt idx="30">
                  <c:v>3.7203398999999998E-2</c:v>
                </c:pt>
                <c:pt idx="31">
                  <c:v>3.7203398999999998E-2</c:v>
                </c:pt>
                <c:pt idx="32">
                  <c:v>3.7203398999999998E-2</c:v>
                </c:pt>
                <c:pt idx="33">
                  <c:v>3.7203398999999998E-2</c:v>
                </c:pt>
                <c:pt idx="34">
                  <c:v>3.7203398999999998E-2</c:v>
                </c:pt>
                <c:pt idx="35">
                  <c:v>3.7203398999999998E-2</c:v>
                </c:pt>
                <c:pt idx="36">
                  <c:v>3.7203398999999998E-2</c:v>
                </c:pt>
                <c:pt idx="37">
                  <c:v>3.7203398999999998E-2</c:v>
                </c:pt>
                <c:pt idx="38">
                  <c:v>3.7203398999999998E-2</c:v>
                </c:pt>
                <c:pt idx="39">
                  <c:v>3.7203398999999998E-2</c:v>
                </c:pt>
                <c:pt idx="40">
                  <c:v>3.7203398999999998E-2</c:v>
                </c:pt>
                <c:pt idx="41">
                  <c:v>3.7203398999999998E-2</c:v>
                </c:pt>
                <c:pt idx="42">
                  <c:v>3.7203398999999998E-2</c:v>
                </c:pt>
                <c:pt idx="43">
                  <c:v>3.7203398999999998E-2</c:v>
                </c:pt>
                <c:pt idx="44">
                  <c:v>3.7203398999999998E-2</c:v>
                </c:pt>
                <c:pt idx="45">
                  <c:v>3.7203398999999998E-2</c:v>
                </c:pt>
                <c:pt idx="46">
                  <c:v>3.7203398999999998E-2</c:v>
                </c:pt>
                <c:pt idx="47">
                  <c:v>3.7203398999999998E-2</c:v>
                </c:pt>
                <c:pt idx="48">
                  <c:v>3.7203398999999998E-2</c:v>
                </c:pt>
                <c:pt idx="49">
                  <c:v>3.7203398999999998E-2</c:v>
                </c:pt>
                <c:pt idx="50">
                  <c:v>3.7203398999999998E-2</c:v>
                </c:pt>
                <c:pt idx="51">
                  <c:v>3.7203398999999998E-2</c:v>
                </c:pt>
                <c:pt idx="52">
                  <c:v>3.7203398999999998E-2</c:v>
                </c:pt>
                <c:pt idx="53">
                  <c:v>3.7203398999999998E-2</c:v>
                </c:pt>
                <c:pt idx="54">
                  <c:v>3.7203398999999998E-2</c:v>
                </c:pt>
                <c:pt idx="55">
                  <c:v>3.7203398999999998E-2</c:v>
                </c:pt>
                <c:pt idx="56">
                  <c:v>3.7203398999999998E-2</c:v>
                </c:pt>
                <c:pt idx="57">
                  <c:v>3.7203398999999998E-2</c:v>
                </c:pt>
                <c:pt idx="58">
                  <c:v>3.7203398999999998E-2</c:v>
                </c:pt>
                <c:pt idx="59">
                  <c:v>3.7203398999999998E-2</c:v>
                </c:pt>
                <c:pt idx="60">
                  <c:v>3.7203398999999998E-2</c:v>
                </c:pt>
                <c:pt idx="61">
                  <c:v>3.7203398999999998E-2</c:v>
                </c:pt>
                <c:pt idx="62">
                  <c:v>3.7203398999999998E-2</c:v>
                </c:pt>
                <c:pt idx="63">
                  <c:v>3.7203398999999998E-2</c:v>
                </c:pt>
                <c:pt idx="64">
                  <c:v>3.7203398999999998E-2</c:v>
                </c:pt>
                <c:pt idx="65">
                  <c:v>3.7203398999999998E-2</c:v>
                </c:pt>
                <c:pt idx="66">
                  <c:v>3.7203398999999998E-2</c:v>
                </c:pt>
                <c:pt idx="67">
                  <c:v>3.7203398999999998E-2</c:v>
                </c:pt>
                <c:pt idx="68">
                  <c:v>3.7203398999999998E-2</c:v>
                </c:pt>
                <c:pt idx="69">
                  <c:v>3.7203398999999998E-2</c:v>
                </c:pt>
                <c:pt idx="70">
                  <c:v>3.7203398999999998E-2</c:v>
                </c:pt>
                <c:pt idx="71">
                  <c:v>3.7203398999999998E-2</c:v>
                </c:pt>
                <c:pt idx="72">
                  <c:v>3.7203398999999998E-2</c:v>
                </c:pt>
                <c:pt idx="73">
                  <c:v>3.7203398999999998E-2</c:v>
                </c:pt>
                <c:pt idx="74">
                  <c:v>3.7203398999999998E-2</c:v>
                </c:pt>
                <c:pt idx="75">
                  <c:v>3.7203398999999998E-2</c:v>
                </c:pt>
                <c:pt idx="76">
                  <c:v>3.7203398999999998E-2</c:v>
                </c:pt>
                <c:pt idx="77">
                  <c:v>3.7203398999999998E-2</c:v>
                </c:pt>
                <c:pt idx="78">
                  <c:v>3.7203398999999998E-2</c:v>
                </c:pt>
                <c:pt idx="79">
                  <c:v>3.7203398999999998E-2</c:v>
                </c:pt>
                <c:pt idx="80">
                  <c:v>3.7203398999999998E-2</c:v>
                </c:pt>
                <c:pt idx="81">
                  <c:v>3.7203398999999998E-2</c:v>
                </c:pt>
              </c:numCache>
            </c:numRef>
          </c:val>
          <c:smooth val="0"/>
          <c:extLst>
            <c:ext xmlns:c16="http://schemas.microsoft.com/office/drawing/2014/chart" uri="{C3380CC4-5D6E-409C-BE32-E72D297353CC}">
              <c16:uniqueId val="{00000001-25E7-9D44-B74C-58FEFC5F8D39}"/>
            </c:ext>
          </c:extLst>
        </c:ser>
        <c:dLbls>
          <c:showLegendKey val="0"/>
          <c:showVal val="0"/>
          <c:showCatName val="0"/>
          <c:showSerName val="0"/>
          <c:showPercent val="0"/>
          <c:showBubbleSize val="0"/>
        </c:dLbls>
        <c:smooth val="0"/>
        <c:axId val="1870467600"/>
        <c:axId val="1929389952"/>
      </c:lineChart>
      <c:dateAx>
        <c:axId val="187046760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89952"/>
        <c:crosses val="autoZero"/>
        <c:auto val="1"/>
        <c:lblOffset val="100"/>
        <c:baseTimeUnit val="days"/>
      </c:dateAx>
      <c:valAx>
        <c:axId val="1929389952"/>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46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a:t>Gross Sales, Net Sales, Cost of Production and Cost of Sales</a:t>
            </a:r>
          </a:p>
        </c:rich>
      </c:tx>
      <c:overlay val="0"/>
    </c:title>
    <c:autoTitleDeleted val="0"/>
    <c:plotArea>
      <c:layout/>
      <c:barChart>
        <c:barDir val="col"/>
        <c:grouping val="clustered"/>
        <c:varyColors val="1"/>
        <c:ser>
          <c:idx val="0"/>
          <c:order val="0"/>
          <c:tx>
            <c:strRef>
              <c:f>'Financial Statement'!$A$4</c:f>
              <c:strCache>
                <c:ptCount val="1"/>
                <c:pt idx="0">
                  <c:v>Gross Sales</c:v>
                </c:pt>
              </c:strCache>
            </c:strRef>
          </c:tx>
          <c:spPr>
            <a:solidFill>
              <a:srgbClr val="4285F4"/>
            </a:solidFill>
          </c:spPr>
          <c:invertIfNegative val="1"/>
          <c:val>
            <c:numRef>
              <c:f>'Financial Statement'!$B$4:$J$4</c:f>
              <c:numCache>
                <c:formatCode>#,##0</c:formatCode>
                <c:ptCount val="9"/>
                <c:pt idx="0">
                  <c:v>1157</c:v>
                </c:pt>
                <c:pt idx="1">
                  <c:v>1194</c:v>
                </c:pt>
                <c:pt idx="2">
                  <c:v>1588</c:v>
                </c:pt>
                <c:pt idx="3">
                  <c:v>1871</c:v>
                </c:pt>
                <c:pt idx="4">
                  <c:v>2112</c:v>
                </c:pt>
                <c:pt idx="5">
                  <c:v>2640</c:v>
                </c:pt>
                <c:pt idx="6">
                  <c:v>3300</c:v>
                </c:pt>
                <c:pt idx="7">
                  <c:v>4125</c:v>
                </c:pt>
                <c:pt idx="8">
                  <c:v>5156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8EC-7548-A1C4-24925F56467D}"/>
            </c:ext>
          </c:extLst>
        </c:ser>
        <c:ser>
          <c:idx val="1"/>
          <c:order val="1"/>
          <c:tx>
            <c:strRef>
              <c:f>'Financial Statement'!$A$5</c:f>
              <c:strCache>
                <c:ptCount val="1"/>
                <c:pt idx="0">
                  <c:v>% Change in Gross Sales</c:v>
                </c:pt>
              </c:strCache>
            </c:strRef>
          </c:tx>
          <c:spPr>
            <a:solidFill>
              <a:srgbClr val="EA4335"/>
            </a:solidFill>
          </c:spPr>
          <c:invertIfNegative val="1"/>
          <c:val>
            <c:numRef>
              <c:f>'Financial Statement'!$B$5:$J$5</c:f>
              <c:numCache>
                <c:formatCode>0.00%</c:formatCode>
                <c:ptCount val="9"/>
                <c:pt idx="1">
                  <c:v>3.1979256698357821E-2</c:v>
                </c:pt>
                <c:pt idx="2">
                  <c:v>0.32998324958123953</c:v>
                </c:pt>
                <c:pt idx="3">
                  <c:v>0.17821158690176322</c:v>
                </c:pt>
                <c:pt idx="4">
                  <c:v>0.1288081239978621</c:v>
                </c:pt>
                <c:pt idx="5">
                  <c:v>0.25</c:v>
                </c:pt>
                <c:pt idx="6">
                  <c:v>0.25</c:v>
                </c:pt>
                <c:pt idx="7">
                  <c:v>0.25</c:v>
                </c:pt>
                <c:pt idx="8">
                  <c:v>0.24993939393939393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8EC-7548-A1C4-24925F56467D}"/>
            </c:ext>
          </c:extLst>
        </c:ser>
        <c:ser>
          <c:idx val="2"/>
          <c:order val="2"/>
          <c:tx>
            <c:strRef>
              <c:f>'Financial Statement'!$A$6</c:f>
              <c:strCache>
                <c:ptCount val="1"/>
                <c:pt idx="0">
                  <c:v>Net Sales</c:v>
                </c:pt>
              </c:strCache>
            </c:strRef>
          </c:tx>
          <c:spPr>
            <a:solidFill>
              <a:srgbClr val="FBBC04"/>
            </a:solidFill>
          </c:spPr>
          <c:invertIfNegative val="1"/>
          <c:val>
            <c:numRef>
              <c:f>'Financial Statement'!$B$6:$J$6</c:f>
              <c:numCache>
                <c:formatCode>#,##0</c:formatCode>
                <c:ptCount val="9"/>
                <c:pt idx="0">
                  <c:v>1083</c:v>
                </c:pt>
                <c:pt idx="1">
                  <c:v>1094</c:v>
                </c:pt>
                <c:pt idx="2">
                  <c:v>1454</c:v>
                </c:pt>
                <c:pt idx="3">
                  <c:v>1566</c:v>
                </c:pt>
                <c:pt idx="4">
                  <c:v>1767</c:v>
                </c:pt>
                <c:pt idx="5">
                  <c:v>2244</c:v>
                </c:pt>
                <c:pt idx="6">
                  <c:v>2805</c:v>
                </c:pt>
                <c:pt idx="7">
                  <c:v>3506</c:v>
                </c:pt>
                <c:pt idx="8">
                  <c:v>4383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8EC-7548-A1C4-24925F56467D}"/>
            </c:ext>
          </c:extLst>
        </c:ser>
        <c:ser>
          <c:idx val="3"/>
          <c:order val="3"/>
          <c:tx>
            <c:strRef>
              <c:f>'Financial Statement'!$A$7</c:f>
              <c:strCache>
                <c:ptCount val="1"/>
                <c:pt idx="0">
                  <c:v>% Change in Net Sales</c:v>
                </c:pt>
              </c:strCache>
            </c:strRef>
          </c:tx>
          <c:spPr>
            <a:solidFill>
              <a:srgbClr val="34A853"/>
            </a:solidFill>
          </c:spPr>
          <c:invertIfNegative val="1"/>
          <c:val>
            <c:numRef>
              <c:f>'Financial Statement'!$B$7:$J$7</c:f>
              <c:numCache>
                <c:formatCode>0.00%</c:formatCode>
                <c:ptCount val="9"/>
                <c:pt idx="1">
                  <c:v>1.0156971375807941E-2</c:v>
                </c:pt>
                <c:pt idx="2">
                  <c:v>0.32906764168190128</c:v>
                </c:pt>
                <c:pt idx="3">
                  <c:v>7.7028885832187075E-2</c:v>
                </c:pt>
                <c:pt idx="4">
                  <c:v>0.12835249042145594</c:v>
                </c:pt>
                <c:pt idx="5">
                  <c:v>0.2699490662139219</c:v>
                </c:pt>
                <c:pt idx="6">
                  <c:v>0.25</c:v>
                </c:pt>
                <c:pt idx="7">
                  <c:v>0.2499108734402852</c:v>
                </c:pt>
                <c:pt idx="8">
                  <c:v>0.25014261266400456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8EC-7548-A1C4-24925F56467D}"/>
            </c:ext>
          </c:extLst>
        </c:ser>
        <c:ser>
          <c:idx val="4"/>
          <c:order val="4"/>
          <c:tx>
            <c:strRef>
              <c:f>'Financial Statement'!$A$14</c:f>
              <c:strCache>
                <c:ptCount val="1"/>
                <c:pt idx="0">
                  <c:v>Cost of Production</c:v>
                </c:pt>
              </c:strCache>
            </c:strRef>
          </c:tx>
          <c:spPr>
            <a:solidFill>
              <a:srgbClr val="FF6D01"/>
            </a:solidFill>
          </c:spPr>
          <c:invertIfNegative val="1"/>
          <c:val>
            <c:numRef>
              <c:f>'Financial Statement'!$B$14:$J$14</c:f>
              <c:numCache>
                <c:formatCode>General</c:formatCode>
                <c:ptCount val="9"/>
                <c:pt idx="0">
                  <c:v>871</c:v>
                </c:pt>
                <c:pt idx="1">
                  <c:v>963</c:v>
                </c:pt>
                <c:pt idx="2" formatCode="#,##0">
                  <c:v>1228</c:v>
                </c:pt>
                <c:pt idx="3" formatCode="#,##0">
                  <c:v>1352</c:v>
                </c:pt>
                <c:pt idx="4" formatCode="#,##0">
                  <c:v>1463</c:v>
                </c:pt>
                <c:pt idx="5" formatCode="#,##0">
                  <c:v>1809</c:v>
                </c:pt>
                <c:pt idx="6" formatCode="#,##0">
                  <c:v>2306</c:v>
                </c:pt>
                <c:pt idx="7" formatCode="#,##0">
                  <c:v>2903</c:v>
                </c:pt>
                <c:pt idx="8" formatCode="#,##0">
                  <c:v>3661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8EC-7548-A1C4-24925F56467D}"/>
            </c:ext>
          </c:extLst>
        </c:ser>
        <c:dLbls>
          <c:showLegendKey val="0"/>
          <c:showVal val="0"/>
          <c:showCatName val="0"/>
          <c:showSerName val="0"/>
          <c:showPercent val="0"/>
          <c:showBubbleSize val="0"/>
        </c:dLbls>
        <c:gapWidth val="150"/>
        <c:axId val="1183582609"/>
        <c:axId val="817135217"/>
      </c:barChart>
      <c:catAx>
        <c:axId val="1183582609"/>
        <c:scaling>
          <c:orientation val="minMax"/>
        </c:scaling>
        <c:delete val="0"/>
        <c:axPos val="b"/>
        <c:title>
          <c:tx>
            <c:rich>
              <a:bodyPr/>
              <a:lstStyle/>
              <a:p>
                <a:pPr lvl="0">
                  <a:defRPr b="0">
                    <a:solidFill>
                      <a:srgbClr val="000000"/>
                    </a:solidFill>
                    <a:latin typeface="+mn-lt"/>
                  </a:defRPr>
                </a:pPr>
                <a:endParaRPr lang="en-CA"/>
              </a:p>
            </c:rich>
          </c:tx>
          <c:overlay val="0"/>
        </c:title>
        <c:majorTickMark val="cross"/>
        <c:minorTickMark val="cross"/>
        <c:tickLblPos val="nextTo"/>
        <c:txPr>
          <a:bodyPr/>
          <a:lstStyle/>
          <a:p>
            <a:pPr lvl="0">
              <a:defRPr b="0">
                <a:solidFill>
                  <a:srgbClr val="000000"/>
                </a:solidFill>
                <a:latin typeface="+mn-lt"/>
              </a:defRPr>
            </a:pPr>
            <a:endParaRPr lang="en-US"/>
          </a:p>
        </c:txPr>
        <c:crossAx val="817135217"/>
        <c:crosses val="autoZero"/>
        <c:auto val="1"/>
        <c:lblAlgn val="ctr"/>
        <c:lblOffset val="100"/>
        <c:noMultiLvlLbl val="1"/>
      </c:catAx>
      <c:valAx>
        <c:axId val="817135217"/>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endParaRPr lang="en-CA"/>
              </a:p>
            </c:rich>
          </c:tx>
          <c:overlay val="0"/>
        </c:title>
        <c:numFmt formatCode="#,##0"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18358260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Log Daily Return Distribution with Mean 0.518% and STDEV 0.03671</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Log Daily Return Distribution with Mean 0.518% and STDEV 0.03671</a:t>
          </a:r>
        </a:p>
      </cx:txPr>
    </cx:title>
    <cx:plotArea>
      <cx:plotAreaRegion>
        <cx:series layoutId="clusteredColumn" uniqueId="{A80497A5-EE7F-DF4E-B9B9-AFFF923A1A52}">
          <cx:tx>
            <cx:txData>
              <cx:f>_xlchart.v1.2</cx:f>
              <cx:v>Log Daily returns</cx:v>
            </cx:txData>
          </cx:tx>
          <cx:dataPt idx="0"/>
          <cx:dataPt idx="1"/>
          <cx:dataPt idx="3"/>
          <cx:dataPt idx="4"/>
          <cx:dataPt idx="8">
            <cx:spPr>
              <a:solidFill>
                <a:srgbClr val="4285F4">
                  <a:lumMod val="50000"/>
                </a:srgbClr>
              </a:solidFill>
            </cx:spPr>
          </cx:dataPt>
          <cx:dataId val="0"/>
          <cx:layoutPr>
            <cx:binning intervalClosed="r">
              <cx:binCount val="18"/>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704850</xdr:colOff>
      <xdr:row>33</xdr:row>
      <xdr:rowOff>50800</xdr:rowOff>
    </xdr:from>
    <xdr:to>
      <xdr:col>17</xdr:col>
      <xdr:colOff>323850</xdr:colOff>
      <xdr:row>44</xdr:row>
      <xdr:rowOff>317500</xdr:rowOff>
    </xdr:to>
    <xdr:graphicFrame macro="">
      <xdr:nvGraphicFramePr>
        <xdr:cNvPr id="5" name="Chart 4">
          <a:extLst>
            <a:ext uri="{FF2B5EF4-FFF2-40B4-BE49-F238E27FC236}">
              <a16:creationId xmlns:a16="http://schemas.microsoft.com/office/drawing/2014/main" id="{AD85819F-3D10-7341-AE0E-F0D2B80DD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615950</xdr:colOff>
      <xdr:row>71</xdr:row>
      <xdr:rowOff>101600</xdr:rowOff>
    </xdr:from>
    <xdr:to>
      <xdr:col>16</xdr:col>
      <xdr:colOff>368300</xdr:colOff>
      <xdr:row>84</xdr:row>
      <xdr:rowOff>38100</xdr:rowOff>
    </xdr:to>
    <xdr:graphicFrame macro="">
      <xdr:nvGraphicFramePr>
        <xdr:cNvPr id="7" name="Chart 6">
          <a:extLst>
            <a:ext uri="{FF2B5EF4-FFF2-40B4-BE49-F238E27FC236}">
              <a16:creationId xmlns:a16="http://schemas.microsoft.com/office/drawing/2014/main" id="{D1E15207-3CB3-4B4E-AE60-F5E13BE45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679450</xdr:colOff>
      <xdr:row>33</xdr:row>
      <xdr:rowOff>38100</xdr:rowOff>
    </xdr:from>
    <xdr:to>
      <xdr:col>23</xdr:col>
      <xdr:colOff>50800</xdr:colOff>
      <xdr:row>44</xdr:row>
      <xdr:rowOff>203200</xdr:rowOff>
    </xdr:to>
    <xdr:graphicFrame macro="">
      <xdr:nvGraphicFramePr>
        <xdr:cNvPr id="8" name="Chart 7">
          <a:extLst>
            <a:ext uri="{FF2B5EF4-FFF2-40B4-BE49-F238E27FC236}">
              <a16:creationId xmlns:a16="http://schemas.microsoft.com/office/drawing/2014/main" id="{FB33F192-CC4C-6B45-B4BE-EE4BADA76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660400</xdr:colOff>
      <xdr:row>4</xdr:row>
      <xdr:rowOff>38100</xdr:rowOff>
    </xdr:from>
    <xdr:to>
      <xdr:col>13</xdr:col>
      <xdr:colOff>279400</xdr:colOff>
      <xdr:row>20</xdr:row>
      <xdr:rowOff>139700</xdr:rowOff>
    </xdr:to>
    <xdr:graphicFrame macro="">
      <xdr:nvGraphicFramePr>
        <xdr:cNvPr id="2" name="Chart 1">
          <a:extLst>
            <a:ext uri="{FF2B5EF4-FFF2-40B4-BE49-F238E27FC236}">
              <a16:creationId xmlns:a16="http://schemas.microsoft.com/office/drawing/2014/main" id="{CF90DD1F-311A-4D43-A5D6-518A46F7C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711200</xdr:colOff>
      <xdr:row>22</xdr:row>
      <xdr:rowOff>76200</xdr:rowOff>
    </xdr:from>
    <xdr:to>
      <xdr:col>13</xdr:col>
      <xdr:colOff>330200</xdr:colOff>
      <xdr:row>39</xdr:row>
      <xdr:rowOff>12700</xdr:rowOff>
    </xdr:to>
    <xdr:graphicFrame macro="">
      <xdr:nvGraphicFramePr>
        <xdr:cNvPr id="3" name="Chart 2">
          <a:extLst>
            <a:ext uri="{FF2B5EF4-FFF2-40B4-BE49-F238E27FC236}">
              <a16:creationId xmlns:a16="http://schemas.microsoft.com/office/drawing/2014/main" id="{728C61B8-1AEE-464C-827E-B4A8A06F6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584200</xdr:colOff>
      <xdr:row>21</xdr:row>
      <xdr:rowOff>152400</xdr:rowOff>
    </xdr:from>
    <xdr:to>
      <xdr:col>24</xdr:col>
      <xdr:colOff>635000</xdr:colOff>
      <xdr:row>51</xdr:row>
      <xdr:rowOff>88900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090D22C-CCE7-A942-93CE-F77B892499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15700" y="3619500"/>
              <a:ext cx="9131300" cy="488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127000</xdr:colOff>
      <xdr:row>4</xdr:row>
      <xdr:rowOff>63500</xdr:rowOff>
    </xdr:from>
    <xdr:to>
      <xdr:col>21</xdr:col>
      <xdr:colOff>50800</xdr:colOff>
      <xdr:row>20</xdr:row>
      <xdr:rowOff>127000</xdr:rowOff>
    </xdr:to>
    <xdr:graphicFrame macro="">
      <xdr:nvGraphicFramePr>
        <xdr:cNvPr id="5" name="Chart 4">
          <a:extLst>
            <a:ext uri="{FF2B5EF4-FFF2-40B4-BE49-F238E27FC236}">
              <a16:creationId xmlns:a16="http://schemas.microsoft.com/office/drawing/2014/main" id="{452917A3-9508-5241-91AB-FEE6053B3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1666875</xdr:colOff>
      <xdr:row>31</xdr:row>
      <xdr:rowOff>28575</xdr:rowOff>
    </xdr:from>
    <xdr:ext cx="4933950" cy="4705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4"/>
  <sheetViews>
    <sheetView workbookViewId="0">
      <selection activeCell="C22" sqref="C22"/>
    </sheetView>
  </sheetViews>
  <sheetFormatPr baseColWidth="10" defaultColWidth="14.5" defaultRowHeight="15.75" customHeight="1" x14ac:dyDescent="0.15"/>
  <cols>
    <col min="1" max="1" width="25" customWidth="1"/>
    <col min="3" max="3" width="8.1640625" customWidth="1"/>
    <col min="4" max="4" width="14.5" hidden="1" customWidth="1"/>
    <col min="6" max="6" width="1.5" customWidth="1"/>
    <col min="7" max="7" width="1.6640625" customWidth="1"/>
    <col min="8" max="8" width="0.83203125" hidden="1" customWidth="1"/>
    <col min="9" max="9" width="21.83203125" customWidth="1"/>
  </cols>
  <sheetData>
    <row r="1" spans="1:9" ht="15.75" customHeight="1" x14ac:dyDescent="0.15">
      <c r="A1" s="110" t="s">
        <v>0</v>
      </c>
      <c r="B1" s="111"/>
      <c r="C1" s="111"/>
      <c r="D1" s="111"/>
      <c r="E1" s="2"/>
      <c r="F1" s="2"/>
      <c r="G1" s="2"/>
      <c r="H1" s="2"/>
      <c r="I1" s="2"/>
    </row>
    <row r="2" spans="1:9" ht="15.75" customHeight="1" x14ac:dyDescent="0.15">
      <c r="A2" s="3" t="s">
        <v>2</v>
      </c>
      <c r="B2" s="108" t="s">
        <v>3</v>
      </c>
      <c r="C2" s="107"/>
      <c r="D2" s="106"/>
      <c r="E2" s="108" t="s">
        <v>4</v>
      </c>
      <c r="F2" s="106"/>
      <c r="G2" s="108" t="s">
        <v>5</v>
      </c>
      <c r="H2" s="107"/>
      <c r="I2" s="106"/>
    </row>
    <row r="3" spans="1:9" ht="15.75" customHeight="1" x14ac:dyDescent="0.15">
      <c r="A3" s="4" t="s">
        <v>6</v>
      </c>
      <c r="B3" s="112" t="s">
        <v>8</v>
      </c>
      <c r="C3" s="107"/>
      <c r="D3" s="106"/>
      <c r="E3" s="109">
        <v>38000</v>
      </c>
      <c r="F3" s="106"/>
      <c r="G3" s="109">
        <v>38000</v>
      </c>
      <c r="H3" s="107"/>
      <c r="I3" s="106"/>
    </row>
    <row r="4" spans="1:9" ht="15.75" customHeight="1" x14ac:dyDescent="0.15">
      <c r="A4" s="4" t="s">
        <v>17</v>
      </c>
      <c r="B4" s="112" t="s">
        <v>18</v>
      </c>
      <c r="C4" s="107"/>
      <c r="D4" s="106"/>
      <c r="E4" s="105">
        <v>100</v>
      </c>
      <c r="F4" s="106"/>
      <c r="G4" s="105">
        <v>100</v>
      </c>
      <c r="H4" s="107"/>
      <c r="I4" s="106"/>
    </row>
    <row r="5" spans="1:9" ht="15.75" customHeight="1" x14ac:dyDescent="0.15">
      <c r="A5" s="4" t="s">
        <v>19</v>
      </c>
      <c r="B5" s="112" t="s">
        <v>20</v>
      </c>
      <c r="C5" s="107"/>
      <c r="D5" s="106"/>
      <c r="E5" s="105">
        <v>45</v>
      </c>
      <c r="F5" s="106"/>
      <c r="G5" s="105">
        <v>45</v>
      </c>
      <c r="H5" s="107"/>
      <c r="I5" s="106"/>
    </row>
    <row r="6" spans="1:9" ht="15.75" customHeight="1" x14ac:dyDescent="0.15">
      <c r="A6" s="4" t="s">
        <v>22</v>
      </c>
      <c r="B6" s="112" t="s">
        <v>8</v>
      </c>
      <c r="C6" s="107"/>
      <c r="D6" s="106"/>
      <c r="E6" s="105">
        <v>10</v>
      </c>
      <c r="F6" s="106"/>
      <c r="G6" s="105">
        <v>10</v>
      </c>
      <c r="H6" s="107"/>
      <c r="I6" s="106"/>
    </row>
    <row r="7" spans="1:9" ht="15.75" customHeight="1" x14ac:dyDescent="0.15">
      <c r="A7" s="9" t="s">
        <v>23</v>
      </c>
      <c r="B7" s="112" t="s">
        <v>8</v>
      </c>
      <c r="C7" s="107"/>
      <c r="D7" s="106"/>
      <c r="E7" s="105">
        <v>700</v>
      </c>
      <c r="F7" s="106"/>
      <c r="G7" s="105">
        <v>700</v>
      </c>
      <c r="H7" s="107"/>
      <c r="I7" s="106"/>
    </row>
    <row r="8" spans="1:9" ht="15.75" customHeight="1" x14ac:dyDescent="0.15">
      <c r="A8" s="4" t="s">
        <v>27</v>
      </c>
      <c r="B8" s="112" t="s">
        <v>8</v>
      </c>
      <c r="C8" s="107"/>
      <c r="D8" s="106"/>
      <c r="E8" s="105">
        <v>500</v>
      </c>
      <c r="F8" s="106"/>
      <c r="G8" s="105">
        <v>500</v>
      </c>
      <c r="H8" s="107"/>
      <c r="I8" s="106"/>
    </row>
    <row r="9" spans="1:9" ht="15.75" customHeight="1" x14ac:dyDescent="0.15">
      <c r="A9" s="4" t="s">
        <v>28</v>
      </c>
      <c r="B9" s="112" t="s">
        <v>8</v>
      </c>
      <c r="C9" s="107"/>
      <c r="D9" s="106"/>
      <c r="E9" s="109">
        <v>1000</v>
      </c>
      <c r="F9" s="106"/>
      <c r="G9" s="105">
        <v>250</v>
      </c>
      <c r="H9" s="107"/>
      <c r="I9" s="106"/>
    </row>
    <row r="10" spans="1:9" ht="15.75" customHeight="1" x14ac:dyDescent="0.15">
      <c r="A10" s="4" t="s">
        <v>29</v>
      </c>
      <c r="B10" s="112" t="s">
        <v>18</v>
      </c>
      <c r="C10" s="107"/>
      <c r="D10" s="106"/>
      <c r="E10" s="105">
        <v>2</v>
      </c>
      <c r="F10" s="106"/>
      <c r="G10" s="105">
        <v>0.5</v>
      </c>
      <c r="H10" s="107"/>
      <c r="I10" s="106"/>
    </row>
    <row r="11" spans="1:9" ht="15.75" customHeight="1" x14ac:dyDescent="0.15">
      <c r="A11" s="4" t="s">
        <v>30</v>
      </c>
      <c r="B11" s="112" t="s">
        <v>31</v>
      </c>
      <c r="C11" s="107"/>
      <c r="D11" s="106"/>
      <c r="E11" s="109">
        <v>10000</v>
      </c>
      <c r="F11" s="106"/>
      <c r="G11" s="109">
        <v>10000</v>
      </c>
      <c r="H11" s="107"/>
      <c r="I11" s="106"/>
    </row>
    <row r="12" spans="1:9" ht="15.75" customHeight="1" x14ac:dyDescent="0.15">
      <c r="A12" s="4" t="s">
        <v>34</v>
      </c>
      <c r="B12" s="112" t="s">
        <v>31</v>
      </c>
      <c r="C12" s="107"/>
      <c r="D12" s="106"/>
      <c r="E12" s="109">
        <v>10000</v>
      </c>
      <c r="F12" s="106"/>
      <c r="G12" s="109">
        <v>10000</v>
      </c>
      <c r="H12" s="107"/>
      <c r="I12" s="106"/>
    </row>
    <row r="13" spans="1:9" ht="15.75" customHeight="1" x14ac:dyDescent="0.15">
      <c r="A13" s="4" t="s">
        <v>36</v>
      </c>
      <c r="B13" s="112" t="s">
        <v>31</v>
      </c>
      <c r="C13" s="107"/>
      <c r="D13" s="106"/>
      <c r="E13" s="109">
        <v>10000</v>
      </c>
      <c r="F13" s="106"/>
      <c r="G13" s="109">
        <v>10000</v>
      </c>
      <c r="H13" s="107"/>
      <c r="I13" s="106"/>
    </row>
    <row r="14" spans="1:9" ht="15.75" customHeight="1" x14ac:dyDescent="0.15">
      <c r="A14" s="4" t="s">
        <v>39</v>
      </c>
      <c r="B14" s="112" t="s">
        <v>40</v>
      </c>
      <c r="C14" s="107"/>
      <c r="D14" s="106"/>
      <c r="E14" s="105">
        <v>800</v>
      </c>
      <c r="F14" s="106"/>
      <c r="G14" s="105">
        <v>800</v>
      </c>
      <c r="H14" s="107"/>
      <c r="I14" s="106"/>
    </row>
  </sheetData>
  <mergeCells count="40">
    <mergeCell ref="B7:D7"/>
    <mergeCell ref="B8:D8"/>
    <mergeCell ref="E8:F8"/>
    <mergeCell ref="G8:I8"/>
    <mergeCell ref="G11:I11"/>
    <mergeCell ref="E10:F10"/>
    <mergeCell ref="G10:I10"/>
    <mergeCell ref="E7:F7"/>
    <mergeCell ref="G7:I7"/>
    <mergeCell ref="B10:D10"/>
    <mergeCell ref="B9:D9"/>
    <mergeCell ref="E9:F9"/>
    <mergeCell ref="G9:I9"/>
    <mergeCell ref="E13:F13"/>
    <mergeCell ref="B13:D13"/>
    <mergeCell ref="B11:D11"/>
    <mergeCell ref="E11:F11"/>
    <mergeCell ref="B14:D14"/>
    <mergeCell ref="E14:F14"/>
    <mergeCell ref="G14:I14"/>
    <mergeCell ref="G12:I12"/>
    <mergeCell ref="G13:I13"/>
    <mergeCell ref="A1:D1"/>
    <mergeCell ref="B4:D4"/>
    <mergeCell ref="E4:F4"/>
    <mergeCell ref="B3:D3"/>
    <mergeCell ref="E3:F3"/>
    <mergeCell ref="G3:I3"/>
    <mergeCell ref="E2:F2"/>
    <mergeCell ref="G2:I2"/>
    <mergeCell ref="G4:I4"/>
    <mergeCell ref="B12:D12"/>
    <mergeCell ref="E12:F12"/>
    <mergeCell ref="B5:D5"/>
    <mergeCell ref="B6:D6"/>
    <mergeCell ref="E5:F5"/>
    <mergeCell ref="G5:I5"/>
    <mergeCell ref="E6:F6"/>
    <mergeCell ref="G6:I6"/>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0AC81-5D3C-0F4B-ABD6-C7F96624BEB4}">
  <dimension ref="A1:J48"/>
  <sheetViews>
    <sheetView workbookViewId="0">
      <selection activeCell="C10" sqref="C10"/>
    </sheetView>
  </sheetViews>
  <sheetFormatPr baseColWidth="10" defaultRowHeight="13" x14ac:dyDescent="0.15"/>
  <cols>
    <col min="1" max="1" width="29.6640625" style="52" customWidth="1"/>
    <col min="11" max="16384" width="10.83203125" style="48"/>
  </cols>
  <sheetData>
    <row r="1" spans="1:10" x14ac:dyDescent="0.15">
      <c r="A1" s="49" t="s">
        <v>26</v>
      </c>
      <c r="B1" s="40">
        <v>40878</v>
      </c>
      <c r="C1" s="32" t="s">
        <v>7</v>
      </c>
      <c r="D1" s="32" t="s">
        <v>9</v>
      </c>
      <c r="E1" s="12" t="s">
        <v>10</v>
      </c>
      <c r="F1" s="42" t="s">
        <v>11</v>
      </c>
      <c r="G1" s="12" t="s">
        <v>12</v>
      </c>
      <c r="H1" s="12" t="s">
        <v>13</v>
      </c>
      <c r="I1" s="10" t="s">
        <v>14</v>
      </c>
      <c r="J1" s="10" t="s">
        <v>15</v>
      </c>
    </row>
    <row r="2" spans="1:10" x14ac:dyDescent="0.15">
      <c r="A2" s="50"/>
      <c r="B2" s="33" t="s">
        <v>33</v>
      </c>
      <c r="C2" s="33" t="s">
        <v>33</v>
      </c>
      <c r="D2" s="33" t="s">
        <v>33</v>
      </c>
      <c r="E2" s="14" t="s">
        <v>35</v>
      </c>
      <c r="F2" s="43" t="s">
        <v>35</v>
      </c>
      <c r="G2" s="14" t="s">
        <v>35</v>
      </c>
      <c r="H2" s="14" t="s">
        <v>35</v>
      </c>
      <c r="I2" s="14" t="s">
        <v>35</v>
      </c>
      <c r="J2" s="14" t="s">
        <v>35</v>
      </c>
    </row>
    <row r="3" spans="1:10" x14ac:dyDescent="0.15">
      <c r="A3" s="51" t="s">
        <v>38</v>
      </c>
      <c r="B3" s="34">
        <v>1157</v>
      </c>
      <c r="C3" s="34">
        <v>1194</v>
      </c>
      <c r="D3" s="34">
        <v>1588</v>
      </c>
      <c r="E3" s="8">
        <v>1871</v>
      </c>
      <c r="F3" s="44">
        <v>2112</v>
      </c>
      <c r="G3" s="8">
        <v>2640</v>
      </c>
      <c r="H3" s="8">
        <v>3300</v>
      </c>
      <c r="I3" s="8">
        <v>4125</v>
      </c>
      <c r="J3" s="8">
        <v>5156</v>
      </c>
    </row>
    <row r="4" spans="1:10" x14ac:dyDescent="0.15">
      <c r="A4" s="55" t="s">
        <v>48</v>
      </c>
      <c r="B4" s="56">
        <v>1083</v>
      </c>
      <c r="C4" s="56">
        <v>1094</v>
      </c>
      <c r="D4" s="56">
        <v>1454</v>
      </c>
      <c r="E4" s="56">
        <v>1566</v>
      </c>
      <c r="F4" s="56">
        <v>1767</v>
      </c>
      <c r="G4" s="56">
        <v>2244</v>
      </c>
      <c r="H4" s="56">
        <v>2805</v>
      </c>
      <c r="I4" s="56">
        <v>3506</v>
      </c>
      <c r="J4" s="56">
        <v>4383</v>
      </c>
    </row>
    <row r="5" spans="1:10" x14ac:dyDescent="0.15">
      <c r="A5" s="53" t="s">
        <v>54</v>
      </c>
      <c r="B5" s="54">
        <v>30</v>
      </c>
      <c r="C5" s="54">
        <v>60</v>
      </c>
      <c r="D5" s="54">
        <v>112</v>
      </c>
      <c r="E5" s="54">
        <v>123</v>
      </c>
      <c r="F5" s="54">
        <v>137</v>
      </c>
      <c r="G5" s="54">
        <v>150</v>
      </c>
      <c r="H5" s="54">
        <v>175</v>
      </c>
      <c r="I5" s="54">
        <v>200</v>
      </c>
      <c r="J5" s="54">
        <v>250</v>
      </c>
    </row>
    <row r="7" spans="1:10" x14ac:dyDescent="0.15">
      <c r="A7" s="51" t="s">
        <v>59</v>
      </c>
      <c r="B7" s="37">
        <v>496</v>
      </c>
      <c r="C7" s="37">
        <v>549</v>
      </c>
      <c r="D7" s="37">
        <v>714</v>
      </c>
      <c r="E7" s="7">
        <v>819</v>
      </c>
      <c r="F7" s="46">
        <v>884</v>
      </c>
      <c r="G7" s="8">
        <v>1122</v>
      </c>
      <c r="H7" s="8">
        <v>1459</v>
      </c>
      <c r="I7" s="8">
        <v>1858</v>
      </c>
      <c r="J7" s="8">
        <v>2367</v>
      </c>
    </row>
    <row r="8" spans="1:10" x14ac:dyDescent="0.15">
      <c r="A8" s="53" t="s">
        <v>63</v>
      </c>
      <c r="B8" s="54">
        <v>0</v>
      </c>
      <c r="C8" s="54">
        <v>0</v>
      </c>
      <c r="D8" s="54">
        <v>0</v>
      </c>
      <c r="E8" s="54">
        <v>0</v>
      </c>
      <c r="F8" s="54">
        <v>0</v>
      </c>
      <c r="G8" s="54">
        <v>0</v>
      </c>
      <c r="H8" s="54">
        <v>0</v>
      </c>
      <c r="I8" s="54">
        <v>0</v>
      </c>
      <c r="J8" s="54">
        <v>0</v>
      </c>
    </row>
    <row r="9" spans="1:10" x14ac:dyDescent="0.15">
      <c r="A9" s="51" t="s">
        <v>65</v>
      </c>
      <c r="B9" s="37">
        <v>19</v>
      </c>
      <c r="C9" s="37">
        <v>22</v>
      </c>
      <c r="D9" s="37">
        <v>24</v>
      </c>
      <c r="E9" s="7">
        <v>35</v>
      </c>
      <c r="F9" s="46">
        <v>38</v>
      </c>
      <c r="G9" s="7">
        <v>47</v>
      </c>
      <c r="H9" s="7">
        <v>48</v>
      </c>
      <c r="I9" s="7">
        <v>46</v>
      </c>
      <c r="J9" s="7">
        <v>45</v>
      </c>
    </row>
    <row r="10" spans="1:10" x14ac:dyDescent="0.15">
      <c r="A10" s="51" t="s">
        <v>67</v>
      </c>
      <c r="B10" s="37">
        <v>11</v>
      </c>
      <c r="C10" s="37">
        <v>17</v>
      </c>
      <c r="D10" s="37">
        <v>17</v>
      </c>
      <c r="E10" s="7">
        <v>19</v>
      </c>
      <c r="F10" s="46">
        <v>20</v>
      </c>
      <c r="G10" s="7">
        <v>23</v>
      </c>
      <c r="H10" s="7">
        <v>28</v>
      </c>
      <c r="I10" s="7">
        <v>35</v>
      </c>
      <c r="J10" s="7">
        <v>44</v>
      </c>
    </row>
    <row r="11" spans="1:10" ht="14" thickBot="1" x14ac:dyDescent="0.2">
      <c r="A11" s="61" t="s">
        <v>68</v>
      </c>
      <c r="B11" s="62">
        <v>345</v>
      </c>
      <c r="C11" s="62">
        <v>376</v>
      </c>
      <c r="D11" s="62">
        <v>474</v>
      </c>
      <c r="E11" s="63">
        <v>479</v>
      </c>
      <c r="F11" s="64">
        <v>521</v>
      </c>
      <c r="G11" s="63">
        <v>617</v>
      </c>
      <c r="H11" s="63">
        <v>771</v>
      </c>
      <c r="I11" s="63">
        <v>964</v>
      </c>
      <c r="J11" s="65">
        <v>1205</v>
      </c>
    </row>
    <row r="12" spans="1:10" ht="14" thickTop="1" x14ac:dyDescent="0.15">
      <c r="A12" s="58" t="s">
        <v>70</v>
      </c>
      <c r="B12" s="59">
        <v>871</v>
      </c>
      <c r="C12" s="59">
        <v>963</v>
      </c>
      <c r="D12" s="60">
        <v>1228</v>
      </c>
      <c r="E12" s="60">
        <v>1352</v>
      </c>
      <c r="F12" s="60">
        <v>1463</v>
      </c>
      <c r="G12" s="60">
        <v>1809</v>
      </c>
      <c r="H12" s="60">
        <v>2306</v>
      </c>
      <c r="I12" s="60">
        <v>2903</v>
      </c>
      <c r="J12" s="60">
        <v>3661</v>
      </c>
    </row>
    <row r="13" spans="1:10" x14ac:dyDescent="0.15">
      <c r="A13" s="51" t="s">
        <v>71</v>
      </c>
      <c r="B13" s="37">
        <v>-12</v>
      </c>
      <c r="C13" s="37">
        <v>-4</v>
      </c>
      <c r="D13" s="37">
        <v>-13</v>
      </c>
      <c r="E13" s="7">
        <v>-8</v>
      </c>
      <c r="F13" s="46">
        <v>-5</v>
      </c>
      <c r="G13" s="7">
        <v>0</v>
      </c>
      <c r="H13" s="7">
        <v>0</v>
      </c>
      <c r="I13" s="7">
        <v>0</v>
      </c>
      <c r="J13" s="7">
        <v>0</v>
      </c>
    </row>
    <row r="14" spans="1:10" x14ac:dyDescent="0.15">
      <c r="A14" s="55" t="s">
        <v>73</v>
      </c>
      <c r="B14" s="57">
        <v>859</v>
      </c>
      <c r="C14" s="57">
        <v>959</v>
      </c>
      <c r="D14" s="56">
        <v>1215</v>
      </c>
      <c r="E14" s="56">
        <v>1344</v>
      </c>
      <c r="F14" s="56">
        <v>1458</v>
      </c>
      <c r="G14" s="56">
        <v>1809</v>
      </c>
      <c r="H14" s="56">
        <v>2306</v>
      </c>
      <c r="I14" s="56">
        <v>2903</v>
      </c>
      <c r="J14" s="56">
        <v>3661</v>
      </c>
    </row>
    <row r="16" spans="1:10" x14ac:dyDescent="0.15">
      <c r="A16" s="51" t="s">
        <v>99</v>
      </c>
      <c r="B16" s="37">
        <v>70</v>
      </c>
      <c r="C16" s="37">
        <v>60</v>
      </c>
      <c r="D16" s="37">
        <v>93</v>
      </c>
      <c r="E16" s="7">
        <v>123</v>
      </c>
      <c r="F16" s="46">
        <v>152</v>
      </c>
      <c r="G16" s="7">
        <v>157</v>
      </c>
      <c r="H16" s="7">
        <v>196</v>
      </c>
      <c r="I16" s="7">
        <v>245</v>
      </c>
      <c r="J16" s="7">
        <v>307</v>
      </c>
    </row>
    <row r="17" spans="1:10" x14ac:dyDescent="0.15">
      <c r="A17" s="51" t="s">
        <v>101</v>
      </c>
      <c r="B17" s="37">
        <v>154</v>
      </c>
      <c r="C17" s="37">
        <v>75</v>
      </c>
      <c r="D17" s="37">
        <v>147</v>
      </c>
      <c r="E17" s="7">
        <v>100</v>
      </c>
      <c r="F17" s="46">
        <v>156</v>
      </c>
      <c r="G17" s="7">
        <v>278</v>
      </c>
      <c r="H17" s="7">
        <v>303</v>
      </c>
      <c r="I17" s="7">
        <v>357</v>
      </c>
      <c r="J17" s="7">
        <v>415</v>
      </c>
    </row>
    <row r="18" spans="1:10" ht="26" x14ac:dyDescent="0.15">
      <c r="A18" s="55" t="s">
        <v>100</v>
      </c>
      <c r="B18" s="57">
        <v>173</v>
      </c>
      <c r="C18" s="57">
        <v>96</v>
      </c>
      <c r="D18" s="57">
        <v>170</v>
      </c>
      <c r="E18" s="57">
        <v>135</v>
      </c>
      <c r="F18" s="57">
        <v>194</v>
      </c>
      <c r="G18" s="57">
        <v>325</v>
      </c>
      <c r="H18" s="57">
        <v>351</v>
      </c>
      <c r="I18" s="57">
        <v>403</v>
      </c>
      <c r="J18" s="57">
        <v>460</v>
      </c>
    </row>
    <row r="19" spans="1:10" x14ac:dyDescent="0.15">
      <c r="A19" s="51" t="s">
        <v>88</v>
      </c>
      <c r="B19" s="37">
        <v>21</v>
      </c>
      <c r="C19" s="37">
        <v>17</v>
      </c>
      <c r="D19" s="37">
        <v>7</v>
      </c>
      <c r="E19" s="7">
        <v>14</v>
      </c>
      <c r="F19" s="46">
        <v>14</v>
      </c>
      <c r="G19" s="7">
        <v>15</v>
      </c>
      <c r="H19" s="7">
        <v>18</v>
      </c>
      <c r="I19" s="7">
        <v>20</v>
      </c>
      <c r="J19" s="7">
        <v>25</v>
      </c>
    </row>
    <row r="20" spans="1:10" x14ac:dyDescent="0.15">
      <c r="A20" s="51" t="s">
        <v>91</v>
      </c>
      <c r="B20" s="37">
        <v>10</v>
      </c>
      <c r="C20" s="37">
        <v>18</v>
      </c>
      <c r="D20" s="37">
        <v>24</v>
      </c>
      <c r="E20" s="7">
        <v>24</v>
      </c>
      <c r="F20" s="46">
        <v>23</v>
      </c>
      <c r="G20" s="7">
        <v>25</v>
      </c>
      <c r="H20" s="7">
        <v>28</v>
      </c>
      <c r="I20" s="7">
        <v>28</v>
      </c>
      <c r="J20" s="7">
        <v>35</v>
      </c>
    </row>
    <row r="21" spans="1:10" x14ac:dyDescent="0.15">
      <c r="A21" s="51" t="s">
        <v>92</v>
      </c>
      <c r="B21" s="37">
        <v>47</v>
      </c>
      <c r="C21" s="37">
        <v>21</v>
      </c>
      <c r="D21" s="37">
        <v>37</v>
      </c>
      <c r="E21" s="7">
        <v>29</v>
      </c>
      <c r="F21" s="46">
        <v>47</v>
      </c>
      <c r="G21" s="7">
        <v>135</v>
      </c>
      <c r="H21" s="7">
        <v>150</v>
      </c>
      <c r="I21" s="7">
        <v>173</v>
      </c>
      <c r="J21" s="7">
        <v>210</v>
      </c>
    </row>
    <row r="22" spans="1:10" x14ac:dyDescent="0.15">
      <c r="A22" s="55" t="s">
        <v>93</v>
      </c>
      <c r="B22" s="57">
        <v>118</v>
      </c>
      <c r="C22" s="57">
        <v>53</v>
      </c>
      <c r="D22" s="57">
        <v>92</v>
      </c>
      <c r="E22" s="57">
        <v>61</v>
      </c>
      <c r="F22" s="57">
        <v>101</v>
      </c>
      <c r="G22" s="57">
        <v>133</v>
      </c>
      <c r="H22" s="57">
        <v>143</v>
      </c>
      <c r="I22" s="57">
        <v>176</v>
      </c>
      <c r="J22" s="57">
        <v>195</v>
      </c>
    </row>
    <row r="23" spans="1:10" x14ac:dyDescent="0.15">
      <c r="A23" s="51" t="s">
        <v>94</v>
      </c>
      <c r="B23" s="37">
        <v>19</v>
      </c>
      <c r="C23" s="37">
        <v>24</v>
      </c>
      <c r="D23" s="37">
        <v>26</v>
      </c>
      <c r="E23" s="7">
        <v>27</v>
      </c>
      <c r="F23" s="46">
        <v>33</v>
      </c>
      <c r="G23" s="7">
        <v>33</v>
      </c>
      <c r="H23" s="7">
        <v>33</v>
      </c>
      <c r="I23" s="7">
        <v>33</v>
      </c>
      <c r="J23" s="7">
        <v>33</v>
      </c>
    </row>
    <row r="24" spans="1:10" x14ac:dyDescent="0.15">
      <c r="A24" s="51" t="s">
        <v>95</v>
      </c>
      <c r="B24" s="37">
        <v>99</v>
      </c>
      <c r="C24" s="37">
        <v>29</v>
      </c>
      <c r="D24" s="37">
        <v>66</v>
      </c>
      <c r="E24" s="7">
        <v>34</v>
      </c>
      <c r="F24" s="46">
        <v>68</v>
      </c>
      <c r="G24" s="7">
        <v>100</v>
      </c>
      <c r="H24" s="7">
        <v>110</v>
      </c>
      <c r="I24" s="7">
        <v>144</v>
      </c>
      <c r="J24" s="7">
        <v>162</v>
      </c>
    </row>
    <row r="26" spans="1:10" ht="15.75" customHeight="1" x14ac:dyDescent="0.15">
      <c r="A26" s="71" t="s">
        <v>16</v>
      </c>
      <c r="B26" s="57">
        <v>343</v>
      </c>
      <c r="C26" s="57">
        <v>385</v>
      </c>
      <c r="D26" s="57">
        <v>411</v>
      </c>
      <c r="E26" s="57">
        <v>407</v>
      </c>
      <c r="F26" s="57">
        <v>420</v>
      </c>
      <c r="G26" s="57">
        <v>470</v>
      </c>
      <c r="H26" s="57">
        <v>480</v>
      </c>
      <c r="I26" s="57">
        <v>460</v>
      </c>
      <c r="J26" s="57">
        <v>450</v>
      </c>
    </row>
    <row r="27" spans="1:10" ht="15.75" customHeight="1" x14ac:dyDescent="0.15">
      <c r="A27" s="71" t="s">
        <v>21</v>
      </c>
      <c r="B27" s="57">
        <v>337</v>
      </c>
      <c r="C27" s="57">
        <v>374</v>
      </c>
      <c r="D27" s="57">
        <v>492</v>
      </c>
      <c r="E27" s="57">
        <v>659</v>
      </c>
      <c r="F27" s="57">
        <v>704</v>
      </c>
      <c r="G27" s="57">
        <v>924</v>
      </c>
      <c r="H27" s="56">
        <v>1155</v>
      </c>
      <c r="I27" s="56">
        <v>1444</v>
      </c>
      <c r="J27" s="56">
        <v>1805</v>
      </c>
    </row>
    <row r="28" spans="1:10" ht="15.75" customHeight="1" x14ac:dyDescent="0.15">
      <c r="A28" s="118" t="s">
        <v>25</v>
      </c>
      <c r="B28" s="69">
        <v>50</v>
      </c>
      <c r="C28" s="69">
        <v>75</v>
      </c>
      <c r="D28" s="69">
        <v>82</v>
      </c>
      <c r="E28" s="11">
        <v>90</v>
      </c>
      <c r="F28" s="11">
        <v>99</v>
      </c>
      <c r="G28" s="11">
        <v>139</v>
      </c>
      <c r="H28" s="11">
        <v>173</v>
      </c>
      <c r="I28" s="11">
        <v>217</v>
      </c>
      <c r="J28" s="11">
        <v>271</v>
      </c>
    </row>
    <row r="29" spans="1:10" ht="15.75" customHeight="1" x14ac:dyDescent="0.15">
      <c r="A29" s="28" t="s">
        <v>102</v>
      </c>
      <c r="B29" s="37">
        <v>25</v>
      </c>
      <c r="C29" s="37">
        <v>39</v>
      </c>
      <c r="D29" s="37">
        <v>30</v>
      </c>
      <c r="E29" s="7">
        <v>46</v>
      </c>
      <c r="F29" s="7">
        <v>51</v>
      </c>
      <c r="G29" s="7">
        <v>65</v>
      </c>
      <c r="H29" s="7">
        <v>81</v>
      </c>
      <c r="I29" s="7">
        <v>101</v>
      </c>
      <c r="J29" s="7">
        <v>126</v>
      </c>
    </row>
    <row r="30" spans="1:10" ht="15.75" customHeight="1" x14ac:dyDescent="0.15">
      <c r="A30" s="28" t="s">
        <v>32</v>
      </c>
      <c r="B30" s="37">
        <v>22</v>
      </c>
      <c r="C30" s="37">
        <v>25</v>
      </c>
      <c r="D30" s="37">
        <v>38</v>
      </c>
      <c r="E30" s="7">
        <v>46</v>
      </c>
      <c r="F30" s="7">
        <v>50</v>
      </c>
      <c r="G30" s="7">
        <v>65</v>
      </c>
      <c r="H30" s="7">
        <v>81</v>
      </c>
      <c r="I30" s="7">
        <v>101</v>
      </c>
      <c r="J30" s="7">
        <v>126</v>
      </c>
    </row>
    <row r="31" spans="1:10" ht="15.75" customHeight="1" x14ac:dyDescent="0.15">
      <c r="A31" s="28" t="s">
        <v>37</v>
      </c>
      <c r="B31" s="37">
        <v>151</v>
      </c>
      <c r="C31" s="37">
        <v>157</v>
      </c>
      <c r="D31" s="37">
        <v>257</v>
      </c>
      <c r="E31" s="7">
        <v>339</v>
      </c>
      <c r="F31" s="7">
        <v>375</v>
      </c>
      <c r="G31" s="7">
        <v>508</v>
      </c>
      <c r="H31" s="7">
        <v>635</v>
      </c>
      <c r="I31" s="7">
        <v>794</v>
      </c>
      <c r="J31" s="7">
        <v>993</v>
      </c>
    </row>
    <row r="32" spans="1:10" ht="15.75" customHeight="1" x14ac:dyDescent="0.15">
      <c r="A32" s="28" t="s">
        <v>41</v>
      </c>
      <c r="B32" s="37">
        <v>0</v>
      </c>
      <c r="C32" s="37">
        <v>0</v>
      </c>
      <c r="D32" s="37">
        <v>0</v>
      </c>
      <c r="E32" s="7">
        <v>0</v>
      </c>
      <c r="F32" s="7">
        <v>0</v>
      </c>
      <c r="G32" s="7">
        <v>0</v>
      </c>
      <c r="H32" s="7">
        <v>0</v>
      </c>
      <c r="I32" s="7">
        <v>0</v>
      </c>
      <c r="J32" s="7">
        <v>0</v>
      </c>
    </row>
    <row r="33" spans="1:10" ht="15.75" customHeight="1" x14ac:dyDescent="0.15">
      <c r="A33" s="28" t="s">
        <v>43</v>
      </c>
      <c r="B33" s="37">
        <v>90</v>
      </c>
      <c r="C33" s="37">
        <v>78</v>
      </c>
      <c r="D33" s="37">
        <v>85</v>
      </c>
      <c r="E33" s="7">
        <v>138</v>
      </c>
      <c r="F33" s="7">
        <v>130</v>
      </c>
      <c r="G33" s="7">
        <v>148</v>
      </c>
      <c r="H33" s="7">
        <v>185</v>
      </c>
      <c r="I33" s="7">
        <v>231</v>
      </c>
      <c r="J33" s="7">
        <v>289</v>
      </c>
    </row>
    <row r="34" spans="1:10" ht="28" x14ac:dyDescent="0.15">
      <c r="A34" s="72" t="s">
        <v>107</v>
      </c>
    </row>
    <row r="35" spans="1:10" ht="15.75" customHeight="1" x14ac:dyDescent="0.15">
      <c r="A35" s="76" t="s">
        <v>44</v>
      </c>
      <c r="B35" s="69">
        <v>5</v>
      </c>
      <c r="C35" s="69">
        <v>52</v>
      </c>
      <c r="D35" s="69">
        <v>52</v>
      </c>
      <c r="E35" s="11">
        <v>52</v>
      </c>
      <c r="F35" s="11">
        <v>60</v>
      </c>
      <c r="G35" s="11">
        <v>60</v>
      </c>
      <c r="H35" s="11">
        <v>65</v>
      </c>
      <c r="I35" s="11">
        <v>70</v>
      </c>
      <c r="J35" s="11">
        <v>75</v>
      </c>
    </row>
    <row r="36" spans="1:10" ht="15.75" customHeight="1" x14ac:dyDescent="0.15">
      <c r="A36" s="76" t="s">
        <v>45</v>
      </c>
      <c r="B36" s="69">
        <v>59</v>
      </c>
      <c r="C36" s="69">
        <v>28</v>
      </c>
      <c r="D36" s="69">
        <v>13</v>
      </c>
      <c r="E36" s="11">
        <v>0</v>
      </c>
      <c r="F36" s="11">
        <v>14</v>
      </c>
      <c r="G36" s="11">
        <v>15</v>
      </c>
      <c r="H36" s="11">
        <v>20</v>
      </c>
      <c r="I36" s="11">
        <v>25</v>
      </c>
      <c r="J36" s="11">
        <v>30</v>
      </c>
    </row>
    <row r="37" spans="1:10" ht="15.75" customHeight="1" x14ac:dyDescent="0.15">
      <c r="A37" s="28" t="s">
        <v>46</v>
      </c>
      <c r="B37" s="37">
        <v>37</v>
      </c>
      <c r="C37" s="37">
        <v>61</v>
      </c>
      <c r="D37" s="37">
        <v>105</v>
      </c>
      <c r="E37" s="7">
        <v>41</v>
      </c>
      <c r="F37" s="7">
        <v>46</v>
      </c>
      <c r="G37" s="7">
        <v>50</v>
      </c>
      <c r="H37" s="7">
        <v>55</v>
      </c>
      <c r="I37" s="7">
        <v>60</v>
      </c>
      <c r="J37" s="7">
        <v>65</v>
      </c>
    </row>
    <row r="38" spans="1:10" ht="15.75" customHeight="1" x14ac:dyDescent="0.15">
      <c r="A38" s="71" t="s">
        <v>47</v>
      </c>
      <c r="B38" s="57">
        <v>781</v>
      </c>
      <c r="C38" s="57">
        <v>899</v>
      </c>
      <c r="D38" s="56">
        <v>1073</v>
      </c>
      <c r="E38" s="56">
        <v>1159</v>
      </c>
      <c r="F38" s="56">
        <v>1244</v>
      </c>
      <c r="G38" s="56">
        <v>1519</v>
      </c>
      <c r="H38" s="56">
        <v>1775</v>
      </c>
      <c r="I38" s="56">
        <v>2059</v>
      </c>
      <c r="J38" s="56">
        <v>2425</v>
      </c>
    </row>
    <row r="39" spans="1:10" x14ac:dyDescent="0.15">
      <c r="D39" s="86"/>
    </row>
    <row r="40" spans="1:10" ht="15.75" customHeight="1" x14ac:dyDescent="0.15">
      <c r="A40" s="73" t="s">
        <v>49</v>
      </c>
      <c r="B40" s="37">
        <v>81</v>
      </c>
      <c r="C40" s="37">
        <v>81</v>
      </c>
      <c r="D40" s="37">
        <v>84</v>
      </c>
      <c r="E40" s="7">
        <v>89</v>
      </c>
      <c r="F40" s="7">
        <v>109</v>
      </c>
      <c r="G40" s="7">
        <v>109</v>
      </c>
      <c r="H40" s="7">
        <v>109</v>
      </c>
      <c r="I40" s="7">
        <v>109</v>
      </c>
      <c r="J40" s="7">
        <v>109</v>
      </c>
    </row>
    <row r="41" spans="1:10" ht="15.75" customHeight="1" x14ac:dyDescent="0.15">
      <c r="A41" s="73" t="s">
        <v>51</v>
      </c>
      <c r="B41" s="37">
        <v>374</v>
      </c>
      <c r="C41" s="37">
        <v>403</v>
      </c>
      <c r="D41" s="37">
        <v>489</v>
      </c>
      <c r="E41" s="7">
        <v>534</v>
      </c>
      <c r="F41" s="7">
        <v>605</v>
      </c>
      <c r="G41" s="7">
        <v>675</v>
      </c>
      <c r="H41" s="7">
        <v>781</v>
      </c>
      <c r="I41" s="7">
        <v>925</v>
      </c>
      <c r="J41" s="8">
        <v>1100</v>
      </c>
    </row>
    <row r="42" spans="1:10" ht="15.75" customHeight="1" x14ac:dyDescent="0.15">
      <c r="A42" s="74" t="s">
        <v>52</v>
      </c>
      <c r="B42" s="37">
        <v>0</v>
      </c>
      <c r="C42" s="37">
        <v>25</v>
      </c>
      <c r="D42" s="37">
        <v>30</v>
      </c>
      <c r="E42" s="7">
        <v>60</v>
      </c>
      <c r="F42" s="7">
        <v>60</v>
      </c>
      <c r="G42" s="7">
        <v>50</v>
      </c>
      <c r="H42" s="7">
        <v>40</v>
      </c>
      <c r="I42" s="7">
        <v>30</v>
      </c>
      <c r="J42" s="7">
        <v>20</v>
      </c>
    </row>
    <row r="43" spans="1:10" ht="15.75" customHeight="1" x14ac:dyDescent="0.15">
      <c r="A43" s="28" t="s">
        <v>53</v>
      </c>
      <c r="B43" s="37">
        <v>91</v>
      </c>
      <c r="C43" s="37">
        <v>96</v>
      </c>
      <c r="D43" s="37">
        <v>131</v>
      </c>
      <c r="E43" s="7">
        <v>110</v>
      </c>
      <c r="F43" s="7">
        <v>76</v>
      </c>
      <c r="G43" s="7">
        <v>0</v>
      </c>
      <c r="H43" s="7">
        <v>0</v>
      </c>
      <c r="I43" s="7">
        <v>0</v>
      </c>
      <c r="J43" s="7">
        <v>0</v>
      </c>
    </row>
    <row r="44" spans="1:10" ht="15.75" customHeight="1" x14ac:dyDescent="0.15">
      <c r="A44" s="74" t="s">
        <v>57</v>
      </c>
      <c r="B44" s="37">
        <v>12</v>
      </c>
      <c r="C44" s="37">
        <v>55</v>
      </c>
      <c r="D44" s="37">
        <v>59</v>
      </c>
      <c r="E44" s="7">
        <v>60</v>
      </c>
      <c r="F44" s="7">
        <v>60</v>
      </c>
      <c r="G44" s="7">
        <v>70</v>
      </c>
      <c r="H44" s="7">
        <v>80</v>
      </c>
      <c r="I44" s="7">
        <v>80</v>
      </c>
      <c r="J44" s="7">
        <v>90</v>
      </c>
    </row>
    <row r="45" spans="1:10" ht="15.75" customHeight="1" x14ac:dyDescent="0.15">
      <c r="A45" s="74" t="s">
        <v>61</v>
      </c>
      <c r="B45" s="37">
        <v>56</v>
      </c>
      <c r="C45" s="37">
        <v>71</v>
      </c>
      <c r="D45" s="37">
        <v>81</v>
      </c>
      <c r="E45" s="7">
        <v>109</v>
      </c>
      <c r="F45" s="7">
        <v>118</v>
      </c>
      <c r="G45" s="7">
        <v>280</v>
      </c>
      <c r="H45" s="7">
        <v>365</v>
      </c>
      <c r="I45" s="7">
        <v>465</v>
      </c>
      <c r="J45" s="7">
        <v>592</v>
      </c>
    </row>
    <row r="46" spans="1:10" ht="15.75" customHeight="1" x14ac:dyDescent="0.15">
      <c r="A46" s="75" t="s">
        <v>64</v>
      </c>
      <c r="B46" s="37">
        <v>168</v>
      </c>
      <c r="C46" s="37">
        <v>168</v>
      </c>
      <c r="D46" s="37">
        <v>200</v>
      </c>
      <c r="E46" s="7">
        <v>197</v>
      </c>
      <c r="F46" s="7">
        <v>215</v>
      </c>
      <c r="G46" s="7">
        <v>335</v>
      </c>
      <c r="H46" s="7">
        <v>400</v>
      </c>
      <c r="I46" s="7">
        <v>450</v>
      </c>
      <c r="J46" s="7">
        <v>514</v>
      </c>
    </row>
    <row r="47" spans="1:10" ht="15.75" customHeight="1" x14ac:dyDescent="0.15">
      <c r="A47" s="71" t="s">
        <v>66</v>
      </c>
      <c r="B47" s="57">
        <v>781</v>
      </c>
      <c r="C47" s="57">
        <v>899</v>
      </c>
      <c r="D47" s="56">
        <v>1073</v>
      </c>
      <c r="E47" s="56">
        <v>1159</v>
      </c>
      <c r="F47" s="56">
        <v>1244</v>
      </c>
      <c r="G47" s="56">
        <v>1519</v>
      </c>
      <c r="H47" s="56">
        <v>1775</v>
      </c>
      <c r="I47" s="56">
        <v>2059</v>
      </c>
      <c r="J47" s="56">
        <v>2425</v>
      </c>
    </row>
    <row r="48" spans="1:10" ht="15.75" customHeight="1" x14ac:dyDescent="0.15">
      <c r="A48" s="29" t="s">
        <v>69</v>
      </c>
      <c r="B48" s="70">
        <v>250</v>
      </c>
      <c r="C48" s="70">
        <v>290</v>
      </c>
      <c r="D48" s="70">
        <v>373</v>
      </c>
      <c r="E48" s="13"/>
      <c r="F48" s="13"/>
      <c r="G48" s="13"/>
      <c r="H48" s="13"/>
      <c r="I48" s="13"/>
      <c r="J4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BDE3-AD9E-0446-B4D1-8A068B68687C}">
  <dimension ref="B2:K38"/>
  <sheetViews>
    <sheetView workbookViewId="0">
      <selection activeCell="H44" sqref="H44"/>
    </sheetView>
  </sheetViews>
  <sheetFormatPr baseColWidth="10" defaultRowHeight="13" x14ac:dyDescent="0.15"/>
  <cols>
    <col min="2" max="2" width="36.5" style="52" customWidth="1"/>
    <col min="5" max="5" width="10.83203125" style="143"/>
  </cols>
  <sheetData>
    <row r="2" spans="2:11" x14ac:dyDescent="0.15">
      <c r="B2" s="72"/>
      <c r="D2" s="80"/>
    </row>
    <row r="3" spans="2:11" ht="14" x14ac:dyDescent="0.15">
      <c r="B3" s="138" t="s">
        <v>155</v>
      </c>
      <c r="D3" s="80"/>
    </row>
    <row r="4" spans="2:11" ht="14" x14ac:dyDescent="0.15">
      <c r="B4" s="131" t="s">
        <v>158</v>
      </c>
    </row>
    <row r="5" spans="2:11" ht="14" x14ac:dyDescent="0.15">
      <c r="B5" s="52" t="s">
        <v>93</v>
      </c>
      <c r="C5">
        <v>118</v>
      </c>
      <c r="D5">
        <v>53</v>
      </c>
      <c r="E5" s="143">
        <v>92</v>
      </c>
      <c r="F5">
        <v>61</v>
      </c>
      <c r="G5">
        <v>101</v>
      </c>
      <c r="H5">
        <v>133</v>
      </c>
      <c r="I5">
        <v>143</v>
      </c>
      <c r="J5">
        <v>176</v>
      </c>
      <c r="K5">
        <v>195</v>
      </c>
    </row>
    <row r="6" spans="2:11" ht="14" x14ac:dyDescent="0.15">
      <c r="B6" s="72" t="s">
        <v>159</v>
      </c>
    </row>
    <row r="7" spans="2:11" ht="14" x14ac:dyDescent="0.15">
      <c r="B7" s="72" t="s">
        <v>65</v>
      </c>
      <c r="C7">
        <v>19</v>
      </c>
      <c r="D7">
        <v>22</v>
      </c>
      <c r="E7" s="143">
        <v>24</v>
      </c>
      <c r="F7">
        <v>35</v>
      </c>
      <c r="G7">
        <v>38</v>
      </c>
      <c r="H7">
        <v>47</v>
      </c>
      <c r="I7">
        <v>48</v>
      </c>
      <c r="J7">
        <v>46</v>
      </c>
      <c r="K7">
        <v>45</v>
      </c>
    </row>
    <row r="8" spans="2:11" ht="15" thickBot="1" x14ac:dyDescent="0.2">
      <c r="B8" s="132" t="s">
        <v>91</v>
      </c>
      <c r="C8" s="126">
        <v>10</v>
      </c>
      <c r="D8" s="126">
        <v>18</v>
      </c>
      <c r="E8" s="144">
        <v>24</v>
      </c>
      <c r="F8" s="126">
        <v>24</v>
      </c>
      <c r="G8" s="126">
        <v>23</v>
      </c>
      <c r="H8" s="126">
        <v>25</v>
      </c>
      <c r="I8" s="126">
        <v>28</v>
      </c>
      <c r="J8" s="126">
        <v>28</v>
      </c>
      <c r="K8" s="126">
        <v>35</v>
      </c>
    </row>
    <row r="9" spans="2:11" ht="29" thickTop="1" x14ac:dyDescent="0.15">
      <c r="B9" s="72" t="s">
        <v>160</v>
      </c>
      <c r="C9">
        <f>C5+C7+C8</f>
        <v>147</v>
      </c>
      <c r="D9" s="84">
        <f t="shared" ref="D9:K9" si="0">D5+D7+D8</f>
        <v>93</v>
      </c>
      <c r="E9" s="143">
        <f t="shared" si="0"/>
        <v>140</v>
      </c>
      <c r="F9" s="84">
        <f t="shared" si="0"/>
        <v>120</v>
      </c>
      <c r="G9" s="84">
        <f t="shared" si="0"/>
        <v>162</v>
      </c>
      <c r="H9" s="84">
        <f t="shared" si="0"/>
        <v>205</v>
      </c>
      <c r="I9" s="84">
        <f t="shared" si="0"/>
        <v>219</v>
      </c>
      <c r="J9" s="84">
        <f t="shared" si="0"/>
        <v>250</v>
      </c>
      <c r="K9" s="84">
        <f t="shared" si="0"/>
        <v>275</v>
      </c>
    </row>
    <row r="10" spans="2:11" ht="14" x14ac:dyDescent="0.15">
      <c r="B10" s="72" t="s">
        <v>170</v>
      </c>
    </row>
    <row r="11" spans="2:11" x14ac:dyDescent="0.15">
      <c r="B11" s="135" t="s">
        <v>37</v>
      </c>
      <c r="C11" s="136">
        <v>151</v>
      </c>
      <c r="D11" s="136">
        <v>157</v>
      </c>
      <c r="E11" s="145">
        <v>257</v>
      </c>
      <c r="F11" s="141">
        <v>339</v>
      </c>
      <c r="G11" s="136">
        <v>375</v>
      </c>
      <c r="H11" s="136">
        <v>508</v>
      </c>
      <c r="I11" s="136">
        <v>635</v>
      </c>
      <c r="J11" s="136">
        <v>794</v>
      </c>
      <c r="K11" s="136">
        <v>993</v>
      </c>
    </row>
    <row r="12" spans="2:11" ht="14" x14ac:dyDescent="0.15">
      <c r="B12" s="72" t="s">
        <v>161</v>
      </c>
      <c r="C12">
        <f>C11-D11</f>
        <v>-6</v>
      </c>
      <c r="D12" s="84">
        <f t="shared" ref="D12:J12" si="1">D11-E11</f>
        <v>-100</v>
      </c>
      <c r="E12" s="143">
        <f t="shared" si="1"/>
        <v>-82</v>
      </c>
      <c r="F12" s="84">
        <f t="shared" si="1"/>
        <v>-36</v>
      </c>
      <c r="G12" s="84">
        <f t="shared" si="1"/>
        <v>-133</v>
      </c>
      <c r="H12" s="84">
        <f t="shared" si="1"/>
        <v>-127</v>
      </c>
      <c r="I12" s="84">
        <f t="shared" si="1"/>
        <v>-159</v>
      </c>
      <c r="J12" s="84">
        <f t="shared" si="1"/>
        <v>-199</v>
      </c>
      <c r="K12" s="84"/>
    </row>
    <row r="13" spans="2:11" s="84" customFormat="1" x14ac:dyDescent="0.15">
      <c r="B13" s="135" t="s">
        <v>16</v>
      </c>
      <c r="C13" s="136">
        <v>343</v>
      </c>
      <c r="D13" s="136">
        <v>385</v>
      </c>
      <c r="E13" s="145">
        <v>411</v>
      </c>
      <c r="F13" s="141">
        <v>407</v>
      </c>
      <c r="G13" s="136">
        <v>420</v>
      </c>
      <c r="H13" s="136">
        <v>470</v>
      </c>
      <c r="I13" s="136">
        <v>480</v>
      </c>
      <c r="J13" s="136">
        <v>460</v>
      </c>
      <c r="K13" s="136">
        <v>450</v>
      </c>
    </row>
    <row r="14" spans="2:11" s="84" customFormat="1" ht="14" x14ac:dyDescent="0.15">
      <c r="B14" s="72" t="s">
        <v>162</v>
      </c>
      <c r="C14" s="84">
        <f>C13-D13</f>
        <v>-42</v>
      </c>
      <c r="D14" s="84">
        <f t="shared" ref="D14:J14" si="2">D13-E13</f>
        <v>-26</v>
      </c>
      <c r="E14" s="143">
        <f t="shared" si="2"/>
        <v>4</v>
      </c>
      <c r="F14" s="84">
        <f t="shared" si="2"/>
        <v>-13</v>
      </c>
      <c r="G14" s="84">
        <f t="shared" si="2"/>
        <v>-50</v>
      </c>
      <c r="H14" s="84">
        <f t="shared" si="2"/>
        <v>-10</v>
      </c>
      <c r="I14" s="84">
        <f t="shared" si="2"/>
        <v>20</v>
      </c>
      <c r="J14" s="84">
        <f t="shared" si="2"/>
        <v>10</v>
      </c>
    </row>
    <row r="15" spans="2:11" s="84" customFormat="1" x14ac:dyDescent="0.15">
      <c r="B15" s="135" t="s">
        <v>45</v>
      </c>
      <c r="C15" s="136">
        <v>59</v>
      </c>
      <c r="D15" s="136">
        <v>28</v>
      </c>
      <c r="E15" s="145">
        <v>13</v>
      </c>
      <c r="F15" s="141">
        <v>0</v>
      </c>
      <c r="G15" s="136">
        <v>14</v>
      </c>
      <c r="H15" s="136">
        <v>15</v>
      </c>
      <c r="I15" s="136">
        <v>20</v>
      </c>
      <c r="J15" s="136">
        <v>25</v>
      </c>
      <c r="K15" s="136">
        <v>30</v>
      </c>
    </row>
    <row r="16" spans="2:11" s="84" customFormat="1" ht="13" customHeight="1" x14ac:dyDescent="0.15">
      <c r="B16" s="72" t="s">
        <v>165</v>
      </c>
      <c r="C16" s="84">
        <f>C15-D15</f>
        <v>31</v>
      </c>
      <c r="D16" s="84">
        <f t="shared" ref="D16:E16" si="3">D15-E15</f>
        <v>15</v>
      </c>
      <c r="E16" s="143">
        <f t="shared" si="3"/>
        <v>13</v>
      </c>
    </row>
    <row r="17" spans="2:11" s="84" customFormat="1" x14ac:dyDescent="0.15">
      <c r="B17" s="135" t="s">
        <v>43</v>
      </c>
      <c r="C17" s="136">
        <v>90</v>
      </c>
      <c r="D17" s="136">
        <v>78</v>
      </c>
      <c r="E17" s="145">
        <v>85</v>
      </c>
      <c r="F17" s="141">
        <v>138</v>
      </c>
      <c r="G17" s="136">
        <v>130</v>
      </c>
      <c r="H17" s="136">
        <v>148</v>
      </c>
      <c r="I17" s="136">
        <v>185</v>
      </c>
      <c r="J17" s="136">
        <v>231</v>
      </c>
      <c r="K17" s="136">
        <v>289</v>
      </c>
    </row>
    <row r="18" spans="2:11" s="84" customFormat="1" ht="15" customHeight="1" thickBot="1" x14ac:dyDescent="0.2">
      <c r="B18" s="133" t="s">
        <v>169</v>
      </c>
      <c r="C18" s="134">
        <f>C17-D17</f>
        <v>12</v>
      </c>
      <c r="D18" s="134">
        <f t="shared" ref="D18:J18" si="4">D17-E17</f>
        <v>-7</v>
      </c>
      <c r="E18" s="146">
        <f t="shared" si="4"/>
        <v>-53</v>
      </c>
      <c r="F18" s="134">
        <f t="shared" si="4"/>
        <v>8</v>
      </c>
      <c r="G18" s="134">
        <f t="shared" si="4"/>
        <v>-18</v>
      </c>
      <c r="H18" s="134">
        <f t="shared" si="4"/>
        <v>-37</v>
      </c>
      <c r="I18" s="134">
        <f t="shared" si="4"/>
        <v>-46</v>
      </c>
      <c r="J18" s="134">
        <f t="shared" si="4"/>
        <v>-58</v>
      </c>
      <c r="K18" s="134"/>
    </row>
    <row r="19" spans="2:11" s="84" customFormat="1" ht="15" thickTop="1" x14ac:dyDescent="0.15">
      <c r="B19" s="72" t="s">
        <v>166</v>
      </c>
      <c r="C19" s="84">
        <f>C9+C12+C14+C16+C18</f>
        <v>142</v>
      </c>
      <c r="D19" s="84">
        <f t="shared" ref="D19:J19" si="5">D9+D12+D14+D16+D18</f>
        <v>-25</v>
      </c>
      <c r="E19" s="143">
        <f t="shared" si="5"/>
        <v>22</v>
      </c>
      <c r="F19" s="84">
        <f t="shared" si="5"/>
        <v>79</v>
      </c>
      <c r="G19" s="84">
        <f t="shared" si="5"/>
        <v>-39</v>
      </c>
      <c r="H19" s="84">
        <f t="shared" si="5"/>
        <v>31</v>
      </c>
      <c r="I19" s="84">
        <f t="shared" si="5"/>
        <v>34</v>
      </c>
      <c r="J19" s="84">
        <f t="shared" si="5"/>
        <v>3</v>
      </c>
    </row>
    <row r="20" spans="2:11" s="84" customFormat="1" ht="14" customHeight="1" x14ac:dyDescent="0.15">
      <c r="B20" s="137"/>
      <c r="C20" s="82"/>
      <c r="D20" s="82"/>
      <c r="E20" s="143"/>
      <c r="F20" s="82"/>
      <c r="G20" s="82"/>
      <c r="H20" s="82"/>
      <c r="I20" s="82"/>
      <c r="J20" s="82"/>
      <c r="K20" s="82"/>
    </row>
    <row r="21" spans="2:11" s="84" customFormat="1" ht="14" x14ac:dyDescent="0.15">
      <c r="B21" s="138" t="s">
        <v>156</v>
      </c>
      <c r="C21" s="82"/>
      <c r="D21" s="82"/>
      <c r="E21" s="143"/>
      <c r="F21" s="82"/>
      <c r="G21" s="82"/>
      <c r="H21" s="82"/>
      <c r="I21" s="82"/>
      <c r="J21" s="82"/>
      <c r="K21" s="82"/>
    </row>
    <row r="22" spans="2:11" s="84" customFormat="1" x14ac:dyDescent="0.15">
      <c r="B22" s="135" t="s">
        <v>44</v>
      </c>
      <c r="C22" s="136">
        <v>5</v>
      </c>
      <c r="D22" s="136">
        <v>52</v>
      </c>
      <c r="E22" s="145">
        <v>52</v>
      </c>
      <c r="F22" s="141">
        <v>52</v>
      </c>
      <c r="G22" s="136">
        <v>60</v>
      </c>
      <c r="H22" s="136">
        <v>60</v>
      </c>
      <c r="I22" s="136">
        <v>65</v>
      </c>
      <c r="J22" s="136">
        <v>70</v>
      </c>
      <c r="K22" s="136">
        <v>75</v>
      </c>
    </row>
    <row r="23" spans="2:11" s="84" customFormat="1" ht="15" thickBot="1" x14ac:dyDescent="0.2">
      <c r="B23" s="133" t="s">
        <v>167</v>
      </c>
      <c r="C23" s="134">
        <f>C22-D22</f>
        <v>-47</v>
      </c>
      <c r="D23" s="134">
        <f t="shared" ref="D23:J23" si="6">D22-E22</f>
        <v>0</v>
      </c>
      <c r="E23" s="146">
        <f t="shared" si="6"/>
        <v>0</v>
      </c>
      <c r="F23" s="134">
        <f t="shared" si="6"/>
        <v>-8</v>
      </c>
      <c r="G23" s="134">
        <f t="shared" si="6"/>
        <v>0</v>
      </c>
      <c r="H23" s="134">
        <f t="shared" si="6"/>
        <v>-5</v>
      </c>
      <c r="I23" s="134">
        <f t="shared" si="6"/>
        <v>-5</v>
      </c>
      <c r="J23" s="134">
        <f t="shared" si="6"/>
        <v>-5</v>
      </c>
      <c r="K23" s="134"/>
    </row>
    <row r="24" spans="2:11" s="84" customFormat="1" ht="15" thickTop="1" x14ac:dyDescent="0.15">
      <c r="B24" s="72" t="s">
        <v>168</v>
      </c>
      <c r="C24">
        <f>C23</f>
        <v>-47</v>
      </c>
      <c r="D24" s="84">
        <f t="shared" ref="D24:K24" si="7">D23</f>
        <v>0</v>
      </c>
      <c r="E24" s="143">
        <f t="shared" si="7"/>
        <v>0</v>
      </c>
      <c r="F24" s="84">
        <f t="shared" si="7"/>
        <v>-8</v>
      </c>
      <c r="G24" s="84">
        <f t="shared" si="7"/>
        <v>0</v>
      </c>
      <c r="H24" s="84">
        <f t="shared" si="7"/>
        <v>-5</v>
      </c>
      <c r="I24" s="84">
        <f t="shared" si="7"/>
        <v>-5</v>
      </c>
      <c r="J24" s="84">
        <f t="shared" si="7"/>
        <v>-5</v>
      </c>
      <c r="K24" s="84">
        <f t="shared" si="7"/>
        <v>0</v>
      </c>
    </row>
    <row r="25" spans="2:11" s="84" customFormat="1" x14ac:dyDescent="0.15">
      <c r="B25" s="52"/>
      <c r="C25"/>
      <c r="D25"/>
      <c r="E25" s="143"/>
      <c r="F25"/>
      <c r="G25"/>
      <c r="H25"/>
      <c r="I25"/>
      <c r="J25"/>
      <c r="K25"/>
    </row>
    <row r="26" spans="2:11" ht="14" x14ac:dyDescent="0.15">
      <c r="B26" s="138" t="s">
        <v>157</v>
      </c>
    </row>
    <row r="27" spans="2:11" x14ac:dyDescent="0.15">
      <c r="B27" s="135" t="s">
        <v>52</v>
      </c>
      <c r="C27" s="136">
        <v>0</v>
      </c>
      <c r="D27" s="136">
        <v>25</v>
      </c>
      <c r="E27" s="145">
        <v>30</v>
      </c>
      <c r="F27" s="141">
        <v>60</v>
      </c>
      <c r="G27" s="136">
        <v>60</v>
      </c>
      <c r="H27" s="136">
        <v>50</v>
      </c>
      <c r="I27" s="136">
        <v>40</v>
      </c>
      <c r="J27" s="136">
        <v>30</v>
      </c>
      <c r="K27" s="136">
        <v>20</v>
      </c>
    </row>
    <row r="28" spans="2:11" x14ac:dyDescent="0.15">
      <c r="B28" s="135" t="s">
        <v>53</v>
      </c>
      <c r="C28" s="136">
        <v>91</v>
      </c>
      <c r="D28" s="136">
        <v>96</v>
      </c>
      <c r="E28" s="145">
        <v>131</v>
      </c>
      <c r="F28" s="141">
        <v>110</v>
      </c>
      <c r="G28" s="136">
        <v>76</v>
      </c>
      <c r="H28" s="136">
        <v>0</v>
      </c>
      <c r="I28" s="136">
        <v>0</v>
      </c>
      <c r="J28" s="136">
        <v>0</v>
      </c>
      <c r="K28" s="136">
        <v>0</v>
      </c>
    </row>
    <row r="29" spans="2:11" ht="14" x14ac:dyDescent="0.15">
      <c r="B29" s="72" t="s">
        <v>171</v>
      </c>
      <c r="C29">
        <f>D27+D28-C27-C28</f>
        <v>30</v>
      </c>
      <c r="D29" s="84">
        <f t="shared" ref="D29:J29" si="8">E27+E28-D27-D28</f>
        <v>40</v>
      </c>
      <c r="E29" s="143">
        <f t="shared" si="8"/>
        <v>9</v>
      </c>
      <c r="F29" s="84">
        <f t="shared" si="8"/>
        <v>-34</v>
      </c>
      <c r="G29" s="84">
        <f t="shared" si="8"/>
        <v>-86</v>
      </c>
      <c r="H29" s="84">
        <f t="shared" si="8"/>
        <v>-10</v>
      </c>
      <c r="I29" s="84">
        <f t="shared" si="8"/>
        <v>-10</v>
      </c>
      <c r="J29" s="84">
        <f t="shared" si="8"/>
        <v>-10</v>
      </c>
    </row>
    <row r="30" spans="2:11" x14ac:dyDescent="0.15">
      <c r="B30" s="139" t="s">
        <v>163</v>
      </c>
      <c r="C30" s="140">
        <v>236</v>
      </c>
      <c r="D30" s="140">
        <v>294</v>
      </c>
      <c r="E30" s="140">
        <v>340</v>
      </c>
      <c r="F30" s="142">
        <v>366</v>
      </c>
      <c r="G30" s="140">
        <v>393</v>
      </c>
      <c r="H30" s="140">
        <v>685</v>
      </c>
      <c r="I30" s="140">
        <v>845</v>
      </c>
      <c r="J30" s="140">
        <v>995</v>
      </c>
      <c r="K30" s="140">
        <v>1196</v>
      </c>
    </row>
    <row r="31" spans="2:11" ht="14" x14ac:dyDescent="0.15">
      <c r="B31" s="137" t="s">
        <v>164</v>
      </c>
      <c r="C31" s="82">
        <f>D30-C30</f>
        <v>58</v>
      </c>
      <c r="D31" s="82">
        <f t="shared" ref="D31" si="9">E30-D30</f>
        <v>46</v>
      </c>
      <c r="E31" s="143">
        <f t="shared" ref="E31" si="10">F30-E30</f>
        <v>26</v>
      </c>
      <c r="F31" s="82">
        <f t="shared" ref="F31" si="11">G30-F30</f>
        <v>27</v>
      </c>
      <c r="G31" s="82">
        <f t="shared" ref="G31" si="12">H30-G30</f>
        <v>292</v>
      </c>
      <c r="H31" s="82">
        <f t="shared" ref="H31" si="13">I30-H30</f>
        <v>160</v>
      </c>
      <c r="I31" s="82">
        <f t="shared" ref="I31" si="14">J30-I30</f>
        <v>150</v>
      </c>
      <c r="J31" s="82">
        <f t="shared" ref="J31" si="15">K30-J30</f>
        <v>201</v>
      </c>
      <c r="K31" s="82"/>
    </row>
    <row r="32" spans="2:11" x14ac:dyDescent="0.15">
      <c r="B32" s="139" t="s">
        <v>49</v>
      </c>
      <c r="C32" s="140">
        <v>81</v>
      </c>
      <c r="D32" s="140">
        <v>81</v>
      </c>
      <c r="E32" s="140">
        <v>84</v>
      </c>
      <c r="F32" s="142">
        <v>89</v>
      </c>
      <c r="G32" s="140">
        <v>109</v>
      </c>
      <c r="H32" s="140">
        <v>109</v>
      </c>
      <c r="I32" s="140">
        <v>109</v>
      </c>
      <c r="J32" s="140">
        <v>109</v>
      </c>
      <c r="K32" s="140">
        <v>109</v>
      </c>
    </row>
    <row r="33" spans="2:11" ht="14" x14ac:dyDescent="0.15">
      <c r="B33" s="72" t="s">
        <v>172</v>
      </c>
      <c r="C33">
        <f>D32-C32</f>
        <v>0</v>
      </c>
      <c r="D33" s="84">
        <f t="shared" ref="D33:J33" si="16">E32-D32</f>
        <v>3</v>
      </c>
      <c r="E33" s="143">
        <f t="shared" si="16"/>
        <v>5</v>
      </c>
      <c r="F33" s="84">
        <f t="shared" si="16"/>
        <v>20</v>
      </c>
      <c r="G33" s="84">
        <f t="shared" si="16"/>
        <v>0</v>
      </c>
      <c r="H33" s="84">
        <f t="shared" si="16"/>
        <v>0</v>
      </c>
      <c r="I33" s="84">
        <f t="shared" si="16"/>
        <v>0</v>
      </c>
      <c r="J33" s="84">
        <f t="shared" si="16"/>
        <v>0</v>
      </c>
    </row>
    <row r="34" spans="2:11" ht="14" x14ac:dyDescent="0.15">
      <c r="B34" s="72" t="s">
        <v>173</v>
      </c>
      <c r="C34">
        <v>10</v>
      </c>
      <c r="D34">
        <v>18</v>
      </c>
      <c r="E34" s="143">
        <v>24</v>
      </c>
      <c r="F34">
        <v>24</v>
      </c>
      <c r="G34">
        <v>23</v>
      </c>
      <c r="H34">
        <v>25</v>
      </c>
      <c r="I34">
        <v>28</v>
      </c>
      <c r="J34">
        <v>28</v>
      </c>
      <c r="K34">
        <v>35</v>
      </c>
    </row>
    <row r="35" spans="2:11" ht="15" thickBot="1" x14ac:dyDescent="0.2">
      <c r="B35" s="132" t="s">
        <v>174</v>
      </c>
      <c r="C35" s="126">
        <v>19</v>
      </c>
      <c r="D35" s="126">
        <v>24</v>
      </c>
      <c r="E35" s="144">
        <v>26</v>
      </c>
      <c r="F35" s="126">
        <v>27</v>
      </c>
      <c r="G35" s="126">
        <v>33</v>
      </c>
      <c r="H35" s="126">
        <v>33</v>
      </c>
      <c r="I35" s="126">
        <v>33</v>
      </c>
      <c r="J35" s="126">
        <v>33</v>
      </c>
      <c r="K35" s="126">
        <v>33</v>
      </c>
    </row>
    <row r="36" spans="2:11" ht="15" thickTop="1" x14ac:dyDescent="0.15">
      <c r="B36" s="72" t="s">
        <v>175</v>
      </c>
      <c r="C36">
        <f>C29+C31+C33-C34-C35</f>
        <v>59</v>
      </c>
      <c r="D36" s="84">
        <f t="shared" ref="D36:J36" si="17">D29+D31+D33-D34-D35</f>
        <v>47</v>
      </c>
      <c r="E36" s="143">
        <f t="shared" si="17"/>
        <v>-10</v>
      </c>
      <c r="F36" s="84">
        <f t="shared" si="17"/>
        <v>-38</v>
      </c>
      <c r="G36" s="84">
        <f t="shared" si="17"/>
        <v>150</v>
      </c>
      <c r="H36" s="84">
        <f t="shared" si="17"/>
        <v>92</v>
      </c>
      <c r="I36" s="84">
        <f t="shared" si="17"/>
        <v>79</v>
      </c>
      <c r="J36" s="84">
        <f t="shared" si="17"/>
        <v>130</v>
      </c>
    </row>
    <row r="37" spans="2:11" ht="14" thickBot="1" x14ac:dyDescent="0.2"/>
    <row r="38" spans="2:11" ht="15" thickBot="1" x14ac:dyDescent="0.2">
      <c r="B38" s="148" t="s">
        <v>176</v>
      </c>
      <c r="C38" s="92">
        <f>C19+C24+C36</f>
        <v>154</v>
      </c>
      <c r="D38" s="92">
        <f t="shared" ref="D38:J38" si="18">D19+D24+D36</f>
        <v>22</v>
      </c>
      <c r="E38" s="147">
        <f t="shared" si="18"/>
        <v>12</v>
      </c>
      <c r="F38" s="92">
        <f t="shared" si="18"/>
        <v>33</v>
      </c>
      <c r="G38" s="92">
        <f t="shared" si="18"/>
        <v>111</v>
      </c>
      <c r="H38" s="92">
        <f t="shared" si="18"/>
        <v>118</v>
      </c>
      <c r="I38" s="92">
        <f t="shared" si="18"/>
        <v>108</v>
      </c>
      <c r="J38" s="93">
        <f t="shared" si="18"/>
        <v>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57E9-E14B-A34A-8A8D-811B624A6704}">
  <dimension ref="A1:N108"/>
  <sheetViews>
    <sheetView workbookViewId="0">
      <selection activeCell="F106" sqref="F106"/>
    </sheetView>
  </sheetViews>
  <sheetFormatPr baseColWidth="10" defaultRowHeight="13" x14ac:dyDescent="0.15"/>
  <cols>
    <col min="1" max="1" width="2.1640625" style="84" customWidth="1"/>
    <col min="2" max="2" width="24" customWidth="1"/>
    <col min="3" max="11" width="13.6640625" bestFit="1" customWidth="1"/>
  </cols>
  <sheetData>
    <row r="1" spans="1:11" s="84" customFormat="1" x14ac:dyDescent="0.15"/>
    <row r="2" spans="1:11" s="84" customFormat="1" ht="23" x14ac:dyDescent="0.25">
      <c r="A2" s="80" t="s">
        <v>150</v>
      </c>
      <c r="B2" s="120" t="s">
        <v>135</v>
      </c>
    </row>
    <row r="3" spans="1:11" s="31" customFormat="1" x14ac:dyDescent="0.15">
      <c r="A3" s="84"/>
      <c r="C3" s="40">
        <v>40878</v>
      </c>
      <c r="D3" s="32" t="s">
        <v>7</v>
      </c>
      <c r="E3" s="32" t="s">
        <v>9</v>
      </c>
      <c r="F3" s="12" t="s">
        <v>10</v>
      </c>
      <c r="G3" s="42" t="s">
        <v>11</v>
      </c>
      <c r="H3" s="12" t="s">
        <v>12</v>
      </c>
      <c r="I3" s="12" t="s">
        <v>13</v>
      </c>
      <c r="J3" s="10" t="s">
        <v>14</v>
      </c>
      <c r="K3" s="10" t="s">
        <v>15</v>
      </c>
    </row>
    <row r="4" spans="1:11" s="31" customFormat="1" x14ac:dyDescent="0.15">
      <c r="A4" s="84"/>
      <c r="B4" s="101" t="s">
        <v>117</v>
      </c>
    </row>
    <row r="5" spans="1:11" s="31" customFormat="1" x14ac:dyDescent="0.15">
      <c r="A5" s="84"/>
      <c r="B5" s="73" t="s">
        <v>113</v>
      </c>
      <c r="C5" s="37">
        <v>81</v>
      </c>
      <c r="D5" s="37">
        <v>81</v>
      </c>
      <c r="E5" s="37">
        <v>84</v>
      </c>
      <c r="F5" s="31">
        <v>89</v>
      </c>
      <c r="G5" s="31">
        <v>109</v>
      </c>
      <c r="H5" s="31">
        <v>109</v>
      </c>
      <c r="I5" s="31">
        <v>109</v>
      </c>
      <c r="J5" s="31">
        <v>109</v>
      </c>
      <c r="K5" s="31">
        <v>109</v>
      </c>
    </row>
    <row r="6" spans="1:11" s="31" customFormat="1" ht="14" thickBot="1" x14ac:dyDescent="0.2">
      <c r="A6" s="84"/>
      <c r="B6" s="73" t="s">
        <v>114</v>
      </c>
      <c r="C6" s="89">
        <v>374</v>
      </c>
      <c r="D6" s="89">
        <v>403</v>
      </c>
      <c r="E6" s="89">
        <v>489</v>
      </c>
      <c r="F6" s="31">
        <v>534</v>
      </c>
      <c r="G6" s="31">
        <v>605</v>
      </c>
      <c r="H6" s="31">
        <v>675</v>
      </c>
      <c r="I6" s="31">
        <v>781</v>
      </c>
      <c r="J6" s="31">
        <v>925</v>
      </c>
      <c r="K6" s="86">
        <v>1100</v>
      </c>
    </row>
    <row r="7" spans="1:11" s="31" customFormat="1" ht="14" thickBot="1" x14ac:dyDescent="0.2">
      <c r="A7" s="84"/>
      <c r="B7" s="80"/>
      <c r="C7" s="91">
        <f>SUM(C5:C6)</f>
        <v>455</v>
      </c>
      <c r="D7" s="92">
        <f t="shared" ref="D7:E7" si="0">SUM(D5:D6)</f>
        <v>484</v>
      </c>
      <c r="E7" s="92">
        <f t="shared" si="0"/>
        <v>573</v>
      </c>
      <c r="F7" s="92">
        <f t="shared" ref="F7" si="1">SUM(F5:F6)</f>
        <v>623</v>
      </c>
      <c r="G7" s="92">
        <f t="shared" ref="G7" si="2">SUM(G5:G6)</f>
        <v>714</v>
      </c>
      <c r="H7" s="92">
        <f t="shared" ref="H7" si="3">SUM(H5:H6)</f>
        <v>784</v>
      </c>
      <c r="I7" s="92">
        <f t="shared" ref="I7" si="4">SUM(I5:I6)</f>
        <v>890</v>
      </c>
      <c r="J7" s="92">
        <f t="shared" ref="J7" si="5">SUM(J5:J6)</f>
        <v>1034</v>
      </c>
      <c r="K7" s="93">
        <f t="shared" ref="K7" si="6">SUM(K5:K6)</f>
        <v>1209</v>
      </c>
    </row>
    <row r="8" spans="1:11" s="31" customFormat="1" x14ac:dyDescent="0.15">
      <c r="A8" s="84"/>
      <c r="B8" s="101" t="s">
        <v>118</v>
      </c>
    </row>
    <row r="9" spans="1:11" s="31" customFormat="1" x14ac:dyDescent="0.15">
      <c r="A9" s="84"/>
      <c r="B9" s="74" t="s">
        <v>52</v>
      </c>
      <c r="C9" s="37">
        <v>0</v>
      </c>
      <c r="D9" s="37">
        <v>25</v>
      </c>
      <c r="E9" s="37">
        <v>30</v>
      </c>
      <c r="F9" s="7">
        <v>60</v>
      </c>
      <c r="G9" s="7">
        <v>60</v>
      </c>
      <c r="H9" s="7">
        <v>50</v>
      </c>
      <c r="I9" s="7">
        <v>40</v>
      </c>
      <c r="J9" s="7">
        <v>30</v>
      </c>
      <c r="K9" s="7">
        <v>20</v>
      </c>
    </row>
    <row r="10" spans="1:11" s="31" customFormat="1" x14ac:dyDescent="0.15">
      <c r="A10" s="84"/>
      <c r="B10" s="74" t="s">
        <v>53</v>
      </c>
      <c r="C10" s="37">
        <v>91</v>
      </c>
      <c r="D10" s="37">
        <v>96</v>
      </c>
      <c r="E10" s="37">
        <v>131</v>
      </c>
      <c r="F10" s="7">
        <v>110</v>
      </c>
      <c r="G10" s="7">
        <v>76</v>
      </c>
      <c r="H10" s="7">
        <v>0</v>
      </c>
      <c r="I10" s="7">
        <v>0</v>
      </c>
      <c r="J10" s="7">
        <v>0</v>
      </c>
      <c r="K10" s="7">
        <v>0</v>
      </c>
    </row>
    <row r="11" spans="1:11" s="31" customFormat="1" x14ac:dyDescent="0.15">
      <c r="A11" s="84"/>
      <c r="B11" s="74" t="s">
        <v>57</v>
      </c>
      <c r="C11" s="37">
        <v>12</v>
      </c>
      <c r="D11" s="37">
        <v>55</v>
      </c>
      <c r="E11" s="37">
        <v>59</v>
      </c>
      <c r="F11" s="7">
        <v>60</v>
      </c>
      <c r="G11" s="7">
        <v>60</v>
      </c>
      <c r="H11" s="7">
        <v>70</v>
      </c>
      <c r="I11" s="7">
        <v>80</v>
      </c>
      <c r="J11" s="7">
        <v>80</v>
      </c>
      <c r="K11" s="7">
        <v>90</v>
      </c>
    </row>
    <row r="12" spans="1:11" s="31" customFormat="1" x14ac:dyDescent="0.15">
      <c r="A12" s="84"/>
      <c r="B12" s="74" t="s">
        <v>61</v>
      </c>
      <c r="C12" s="37">
        <v>56</v>
      </c>
      <c r="D12" s="37">
        <v>71</v>
      </c>
      <c r="E12" s="37">
        <v>81</v>
      </c>
      <c r="F12" s="7">
        <v>109</v>
      </c>
      <c r="G12" s="7">
        <v>118</v>
      </c>
      <c r="H12" s="7">
        <v>280</v>
      </c>
      <c r="I12" s="7">
        <v>365</v>
      </c>
      <c r="J12" s="7">
        <v>465</v>
      </c>
      <c r="K12" s="7">
        <v>592</v>
      </c>
    </row>
    <row r="13" spans="1:11" s="31" customFormat="1" ht="14" thickBot="1" x14ac:dyDescent="0.2">
      <c r="A13" s="84"/>
      <c r="B13" s="74" t="s">
        <v>64</v>
      </c>
      <c r="C13" s="89">
        <v>168</v>
      </c>
      <c r="D13" s="89">
        <v>168</v>
      </c>
      <c r="E13" s="89">
        <v>200</v>
      </c>
      <c r="F13" s="90">
        <v>197</v>
      </c>
      <c r="G13" s="90">
        <v>215</v>
      </c>
      <c r="H13" s="90">
        <v>335</v>
      </c>
      <c r="I13" s="90">
        <v>400</v>
      </c>
      <c r="J13" s="90">
        <v>450</v>
      </c>
      <c r="K13" s="90">
        <v>514</v>
      </c>
    </row>
    <row r="14" spans="1:11" s="31" customFormat="1" ht="14" thickBot="1" x14ac:dyDescent="0.2">
      <c r="A14" s="84"/>
      <c r="B14" s="80"/>
      <c r="C14" s="91">
        <f t="shared" ref="C14:K14" si="7">SUM(C9:C13)</f>
        <v>327</v>
      </c>
      <c r="D14" s="92">
        <f t="shared" si="7"/>
        <v>415</v>
      </c>
      <c r="E14" s="92">
        <f t="shared" si="7"/>
        <v>501</v>
      </c>
      <c r="F14" s="92">
        <f t="shared" si="7"/>
        <v>536</v>
      </c>
      <c r="G14" s="92">
        <f t="shared" si="7"/>
        <v>529</v>
      </c>
      <c r="H14" s="92">
        <f t="shared" si="7"/>
        <v>735</v>
      </c>
      <c r="I14" s="92">
        <f t="shared" si="7"/>
        <v>885</v>
      </c>
      <c r="J14" s="92">
        <f t="shared" si="7"/>
        <v>1025</v>
      </c>
      <c r="K14" s="93">
        <f t="shared" si="7"/>
        <v>1216</v>
      </c>
    </row>
    <row r="15" spans="1:11" x14ac:dyDescent="0.15">
      <c r="B15" s="101" t="s">
        <v>116</v>
      </c>
    </row>
    <row r="16" spans="1:11" x14ac:dyDescent="0.15">
      <c r="B16" s="73" t="s">
        <v>119</v>
      </c>
      <c r="C16" s="37">
        <v>455</v>
      </c>
      <c r="D16" s="37">
        <v>484</v>
      </c>
      <c r="E16" s="37">
        <v>573</v>
      </c>
      <c r="F16">
        <f>F7</f>
        <v>623</v>
      </c>
      <c r="G16" s="31">
        <f t="shared" ref="G16:K16" si="8">G7</f>
        <v>714</v>
      </c>
      <c r="H16" s="31">
        <f t="shared" si="8"/>
        <v>784</v>
      </c>
      <c r="I16" s="31">
        <f t="shared" si="8"/>
        <v>890</v>
      </c>
      <c r="J16" s="31">
        <f t="shared" si="8"/>
        <v>1034</v>
      </c>
      <c r="K16" s="31">
        <f t="shared" si="8"/>
        <v>1209</v>
      </c>
    </row>
    <row r="17" spans="1:11" x14ac:dyDescent="0.15">
      <c r="B17" s="88" t="s">
        <v>120</v>
      </c>
      <c r="C17" s="97">
        <f t="shared" ref="C17:K17" si="9">C14/C16</f>
        <v>0.71868131868131868</v>
      </c>
      <c r="D17" s="97">
        <f t="shared" si="9"/>
        <v>0.8574380165289256</v>
      </c>
      <c r="E17" s="97">
        <f t="shared" si="9"/>
        <v>0.87434554973821987</v>
      </c>
      <c r="F17" s="97">
        <f t="shared" si="9"/>
        <v>0.8603531300160514</v>
      </c>
      <c r="G17" s="97">
        <f t="shared" si="9"/>
        <v>0.7408963585434174</v>
      </c>
      <c r="H17" s="97">
        <f t="shared" si="9"/>
        <v>0.9375</v>
      </c>
      <c r="I17" s="97">
        <f t="shared" si="9"/>
        <v>0.9943820224719101</v>
      </c>
      <c r="J17" s="97">
        <f t="shared" si="9"/>
        <v>0.99129593810444872</v>
      </c>
      <c r="K17" s="97">
        <f t="shared" si="9"/>
        <v>1.0057899090157154</v>
      </c>
    </row>
    <row r="18" spans="1:11" x14ac:dyDescent="0.15">
      <c r="B18" s="29" t="s">
        <v>69</v>
      </c>
      <c r="C18" s="96">
        <v>250</v>
      </c>
      <c r="D18" s="96">
        <v>290</v>
      </c>
      <c r="E18" s="96">
        <v>373</v>
      </c>
    </row>
    <row r="20" spans="1:11" s="31" customFormat="1" x14ac:dyDescent="0.15">
      <c r="A20" s="84"/>
      <c r="B20" s="101" t="s">
        <v>121</v>
      </c>
    </row>
    <row r="21" spans="1:11" s="31" customFormat="1" x14ac:dyDescent="0.15">
      <c r="A21" s="84"/>
      <c r="B21" s="73" t="s">
        <v>119</v>
      </c>
      <c r="C21" s="37">
        <v>455</v>
      </c>
      <c r="D21" s="37">
        <v>484</v>
      </c>
      <c r="E21" s="37">
        <v>573</v>
      </c>
      <c r="F21" s="31">
        <v>623</v>
      </c>
      <c r="G21" s="31">
        <v>714</v>
      </c>
      <c r="H21" s="31">
        <v>784</v>
      </c>
      <c r="I21" s="31">
        <v>890</v>
      </c>
      <c r="J21" s="31">
        <v>1034</v>
      </c>
      <c r="K21" s="31">
        <v>1209</v>
      </c>
    </row>
    <row r="22" spans="1:11" s="31" customFormat="1" x14ac:dyDescent="0.15">
      <c r="A22" s="84"/>
      <c r="B22" s="74" t="s">
        <v>122</v>
      </c>
      <c r="C22" s="69">
        <v>5</v>
      </c>
      <c r="D22" s="69">
        <v>52</v>
      </c>
      <c r="E22" s="69">
        <v>52</v>
      </c>
      <c r="F22" s="11">
        <v>52</v>
      </c>
      <c r="G22" s="11">
        <v>60</v>
      </c>
      <c r="H22" s="11">
        <v>60</v>
      </c>
      <c r="I22" s="11">
        <v>65</v>
      </c>
      <c r="J22" s="11">
        <v>70</v>
      </c>
      <c r="K22" s="11">
        <v>75</v>
      </c>
    </row>
    <row r="23" spans="1:11" ht="14" thickBot="1" x14ac:dyDescent="0.2">
      <c r="B23" s="74" t="s">
        <v>123</v>
      </c>
      <c r="C23" s="94">
        <v>59</v>
      </c>
      <c r="D23" s="94">
        <v>28</v>
      </c>
      <c r="E23" s="94">
        <v>13</v>
      </c>
      <c r="F23" s="95">
        <v>0</v>
      </c>
      <c r="G23" s="95">
        <v>14</v>
      </c>
      <c r="H23" s="95">
        <v>15</v>
      </c>
      <c r="I23" s="95">
        <v>20</v>
      </c>
      <c r="J23" s="95">
        <v>25</v>
      </c>
      <c r="K23" s="95">
        <v>30</v>
      </c>
    </row>
    <row r="24" spans="1:11" ht="14" thickBot="1" x14ac:dyDescent="0.2">
      <c r="C24" s="91">
        <f>C21-C22-C23</f>
        <v>391</v>
      </c>
      <c r="D24" s="92">
        <f t="shared" ref="D24:K24" si="10">D21-D22-D23</f>
        <v>404</v>
      </c>
      <c r="E24" s="92">
        <f t="shared" si="10"/>
        <v>508</v>
      </c>
      <c r="F24" s="92">
        <f t="shared" si="10"/>
        <v>571</v>
      </c>
      <c r="G24" s="92">
        <f t="shared" si="10"/>
        <v>640</v>
      </c>
      <c r="H24" s="92">
        <f t="shared" si="10"/>
        <v>709</v>
      </c>
      <c r="I24" s="92">
        <f t="shared" si="10"/>
        <v>805</v>
      </c>
      <c r="J24" s="92">
        <f t="shared" si="10"/>
        <v>939</v>
      </c>
      <c r="K24" s="93">
        <f t="shared" si="10"/>
        <v>1104</v>
      </c>
    </row>
    <row r="25" spans="1:11" s="31" customFormat="1" x14ac:dyDescent="0.15">
      <c r="A25" s="84"/>
    </row>
    <row r="26" spans="1:11" s="31" customFormat="1" x14ac:dyDescent="0.15">
      <c r="A26" s="84"/>
      <c r="B26" s="101" t="s">
        <v>124</v>
      </c>
    </row>
    <row r="27" spans="1:11" s="31" customFormat="1" x14ac:dyDescent="0.15">
      <c r="A27" s="84"/>
      <c r="B27" s="73" t="s">
        <v>125</v>
      </c>
      <c r="C27" s="97">
        <f t="shared" ref="C27:K27" si="11">C14/C24</f>
        <v>0.83631713554987208</v>
      </c>
      <c r="D27" s="97">
        <f t="shared" si="11"/>
        <v>1.0272277227722773</v>
      </c>
      <c r="E27" s="97">
        <f t="shared" si="11"/>
        <v>0.98622047244094491</v>
      </c>
      <c r="F27" s="97">
        <f t="shared" si="11"/>
        <v>0.93870402802101571</v>
      </c>
      <c r="G27" s="97">
        <f t="shared" si="11"/>
        <v>0.82656249999999998</v>
      </c>
      <c r="H27" s="97">
        <f t="shared" si="11"/>
        <v>1.0366713681241184</v>
      </c>
      <c r="I27" s="97">
        <f t="shared" si="11"/>
        <v>1.0993788819875776</v>
      </c>
      <c r="J27" s="97">
        <f t="shared" si="11"/>
        <v>1.0915867944621938</v>
      </c>
      <c r="K27" s="97">
        <f t="shared" si="11"/>
        <v>1.1014492753623188</v>
      </c>
    </row>
    <row r="28" spans="1:11" s="31" customFormat="1" x14ac:dyDescent="0.15">
      <c r="A28" s="84"/>
    </row>
    <row r="30" spans="1:11" x14ac:dyDescent="0.15">
      <c r="B30" s="102" t="s">
        <v>93</v>
      </c>
    </row>
    <row r="31" spans="1:11" x14ac:dyDescent="0.15">
      <c r="B31" s="55" t="s">
        <v>93</v>
      </c>
      <c r="C31" s="57">
        <v>118</v>
      </c>
      <c r="D31" s="57">
        <v>53</v>
      </c>
      <c r="E31" s="57">
        <v>92</v>
      </c>
      <c r="F31">
        <v>61</v>
      </c>
      <c r="G31">
        <v>101</v>
      </c>
      <c r="H31">
        <v>133</v>
      </c>
      <c r="I31">
        <v>143</v>
      </c>
      <c r="J31">
        <v>176</v>
      </c>
      <c r="K31">
        <v>195</v>
      </c>
    </row>
    <row r="32" spans="1:11" x14ac:dyDescent="0.15">
      <c r="D32" s="100">
        <f>(D31-C31)/C31</f>
        <v>-0.55084745762711862</v>
      </c>
      <c r="E32" s="85">
        <f>(E31-D31)/D31</f>
        <v>0.73584905660377353</v>
      </c>
      <c r="F32" s="100">
        <f t="shared" ref="F32:K32" si="12">(F31-E31)/E31</f>
        <v>-0.33695652173913043</v>
      </c>
      <c r="G32" s="81">
        <f t="shared" si="12"/>
        <v>0.65573770491803274</v>
      </c>
      <c r="H32" s="81">
        <f t="shared" si="12"/>
        <v>0.31683168316831684</v>
      </c>
      <c r="I32" s="81">
        <f t="shared" si="12"/>
        <v>7.5187969924812026E-2</v>
      </c>
      <c r="J32" s="81">
        <f t="shared" si="12"/>
        <v>0.23076923076923078</v>
      </c>
      <c r="K32" s="81">
        <f t="shared" si="12"/>
        <v>0.10795454545454546</v>
      </c>
    </row>
    <row r="33" spans="1:14" s="31" customFormat="1" x14ac:dyDescent="0.15">
      <c r="A33" s="84"/>
      <c r="C33" s="81">
        <f>C31/C36</f>
        <v>0.68208092485549132</v>
      </c>
      <c r="D33" s="81">
        <f t="shared" ref="D33:K33" si="13">D31/D36</f>
        <v>0.55208333333333337</v>
      </c>
      <c r="E33" s="81">
        <f t="shared" si="13"/>
        <v>0.54117647058823526</v>
      </c>
      <c r="F33" s="81">
        <f t="shared" si="13"/>
        <v>0.45185185185185184</v>
      </c>
      <c r="G33" s="81">
        <f t="shared" si="13"/>
        <v>0.52061855670103097</v>
      </c>
      <c r="H33" s="81">
        <f t="shared" si="13"/>
        <v>0.40923076923076923</v>
      </c>
      <c r="I33" s="81">
        <f t="shared" si="13"/>
        <v>0.40740740740740738</v>
      </c>
      <c r="J33" s="81">
        <f t="shared" si="13"/>
        <v>0.43672456575682383</v>
      </c>
      <c r="K33" s="81">
        <f t="shared" si="13"/>
        <v>0.42391304347826086</v>
      </c>
    </row>
    <row r="35" spans="1:14" x14ac:dyDescent="0.15">
      <c r="B35" s="102" t="s">
        <v>115</v>
      </c>
    </row>
    <row r="36" spans="1:14" ht="39" x14ac:dyDescent="0.15">
      <c r="B36" s="55" t="s">
        <v>100</v>
      </c>
      <c r="C36" s="57">
        <v>173</v>
      </c>
      <c r="D36" s="57">
        <v>96</v>
      </c>
      <c r="E36" s="57">
        <v>170</v>
      </c>
      <c r="F36">
        <v>135</v>
      </c>
      <c r="G36">
        <v>194</v>
      </c>
      <c r="H36">
        <v>325</v>
      </c>
      <c r="I36">
        <v>351</v>
      </c>
      <c r="J36">
        <v>403</v>
      </c>
      <c r="K36">
        <v>460</v>
      </c>
    </row>
    <row r="37" spans="1:14" x14ac:dyDescent="0.15">
      <c r="D37" s="100">
        <f>(D36-C36)/C36</f>
        <v>-0.44508670520231214</v>
      </c>
      <c r="E37" s="87">
        <f t="shared" ref="E37" si="14">(E36-D36)/D36</f>
        <v>0.77083333333333337</v>
      </c>
      <c r="F37" s="100">
        <v>-0.20588235294117646</v>
      </c>
      <c r="G37" s="81">
        <v>0.43703703703703706</v>
      </c>
      <c r="H37" s="81">
        <v>0.67525773195876293</v>
      </c>
      <c r="I37" s="81">
        <v>0.08</v>
      </c>
      <c r="J37" s="81">
        <v>0.14814814814814814</v>
      </c>
      <c r="K37" s="81">
        <v>0.14143920595533499</v>
      </c>
    </row>
    <row r="38" spans="1:14" s="84" customFormat="1" x14ac:dyDescent="0.15">
      <c r="B38" s="80" t="s">
        <v>151</v>
      </c>
    </row>
    <row r="39" spans="1:14" s="84" customFormat="1" x14ac:dyDescent="0.15">
      <c r="B39" s="55" t="s">
        <v>38</v>
      </c>
      <c r="C39" s="57">
        <v>1157</v>
      </c>
      <c r="D39" s="57">
        <v>1194</v>
      </c>
      <c r="E39" s="57">
        <v>1588</v>
      </c>
      <c r="F39" s="84">
        <v>1871</v>
      </c>
      <c r="G39" s="84">
        <v>2112</v>
      </c>
      <c r="H39" s="84">
        <v>2640</v>
      </c>
      <c r="I39" s="84">
        <v>3300</v>
      </c>
      <c r="J39" s="84">
        <v>4125</v>
      </c>
      <c r="K39" s="84">
        <v>5156</v>
      </c>
    </row>
    <row r="40" spans="1:14" s="84" customFormat="1" x14ac:dyDescent="0.15">
      <c r="B40" s="80" t="s">
        <v>152</v>
      </c>
      <c r="C40" s="119">
        <f>C31/C39</f>
        <v>0.10198789974070872</v>
      </c>
      <c r="D40" s="119">
        <f t="shared" ref="D40:K40" si="15">D31/D39</f>
        <v>4.4388609715242881E-2</v>
      </c>
      <c r="E40" s="119">
        <f t="shared" si="15"/>
        <v>5.793450881612091E-2</v>
      </c>
      <c r="F40" s="119">
        <f t="shared" si="15"/>
        <v>3.2602886157135219E-2</v>
      </c>
      <c r="G40" s="119">
        <f t="shared" si="15"/>
        <v>4.7821969696969696E-2</v>
      </c>
      <c r="H40" s="119">
        <f t="shared" si="15"/>
        <v>5.0378787878787877E-2</v>
      </c>
      <c r="I40" s="119">
        <f t="shared" si="15"/>
        <v>4.3333333333333335E-2</v>
      </c>
      <c r="J40" s="119">
        <f t="shared" si="15"/>
        <v>4.2666666666666665E-2</v>
      </c>
      <c r="K40" s="119">
        <f t="shared" si="15"/>
        <v>3.7820015515903804E-2</v>
      </c>
    </row>
    <row r="41" spans="1:14" s="84" customFormat="1" x14ac:dyDescent="0.15">
      <c r="B41" s="88" t="s">
        <v>153</v>
      </c>
      <c r="C41" s="119">
        <f>C36/C39</f>
        <v>0.1495246326707001</v>
      </c>
      <c r="D41" s="119">
        <f t="shared" ref="D41:K41" si="16">D36/D39</f>
        <v>8.0402010050251257E-2</v>
      </c>
      <c r="E41" s="119">
        <f t="shared" si="16"/>
        <v>0.1070528967254408</v>
      </c>
      <c r="F41" s="119">
        <f t="shared" si="16"/>
        <v>7.2153928380545157E-2</v>
      </c>
      <c r="G41" s="119">
        <f t="shared" si="16"/>
        <v>9.1856060606060608E-2</v>
      </c>
      <c r="H41" s="119">
        <f t="shared" si="16"/>
        <v>0.12310606060606061</v>
      </c>
      <c r="I41" s="119">
        <f t="shared" si="16"/>
        <v>0.10636363636363637</v>
      </c>
      <c r="J41" s="119">
        <f t="shared" si="16"/>
        <v>9.7696969696969699E-2</v>
      </c>
      <c r="K41" s="119">
        <f t="shared" si="16"/>
        <v>8.9216446858029486E-2</v>
      </c>
    </row>
    <row r="43" spans="1:14" x14ac:dyDescent="0.15">
      <c r="B43" s="101" t="s">
        <v>126</v>
      </c>
      <c r="N43" s="80" t="s">
        <v>128</v>
      </c>
    </row>
    <row r="44" spans="1:14" ht="39" x14ac:dyDescent="0.15">
      <c r="B44" s="55" t="s">
        <v>100</v>
      </c>
      <c r="C44" s="57">
        <v>173</v>
      </c>
      <c r="D44" s="57">
        <v>96</v>
      </c>
      <c r="E44" s="57">
        <v>170</v>
      </c>
      <c r="F44" s="31">
        <v>135</v>
      </c>
      <c r="G44" s="31">
        <v>194</v>
      </c>
      <c r="H44" s="31">
        <v>325</v>
      </c>
      <c r="I44" s="31">
        <v>351</v>
      </c>
      <c r="J44" s="31">
        <v>403</v>
      </c>
      <c r="K44" s="31">
        <v>460</v>
      </c>
    </row>
    <row r="45" spans="1:14" ht="26" x14ac:dyDescent="0.15">
      <c r="B45" s="51" t="s">
        <v>91</v>
      </c>
      <c r="C45" s="37">
        <v>10</v>
      </c>
      <c r="D45" s="37">
        <v>18</v>
      </c>
      <c r="E45" s="37">
        <v>24</v>
      </c>
      <c r="F45" s="7">
        <v>24</v>
      </c>
      <c r="G45" s="46">
        <v>23</v>
      </c>
      <c r="H45" s="7">
        <v>25</v>
      </c>
      <c r="I45" s="7">
        <v>28</v>
      </c>
      <c r="J45" s="7">
        <v>28</v>
      </c>
      <c r="K45" s="7">
        <v>35</v>
      </c>
    </row>
    <row r="46" spans="1:14" x14ac:dyDescent="0.15">
      <c r="B46" s="88" t="s">
        <v>127</v>
      </c>
      <c r="C46" s="99">
        <f>C44/C45</f>
        <v>17.3</v>
      </c>
      <c r="D46" s="99">
        <f t="shared" ref="D46:K46" si="17">D44/D45</f>
        <v>5.333333333333333</v>
      </c>
      <c r="E46" s="99">
        <f t="shared" si="17"/>
        <v>7.083333333333333</v>
      </c>
      <c r="F46" s="99">
        <f t="shared" si="17"/>
        <v>5.625</v>
      </c>
      <c r="G46" s="99">
        <f t="shared" si="17"/>
        <v>8.4347826086956523</v>
      </c>
      <c r="H46" s="99">
        <f t="shared" si="17"/>
        <v>13</v>
      </c>
      <c r="I46" s="99">
        <f t="shared" si="17"/>
        <v>12.535714285714286</v>
      </c>
      <c r="J46" s="99">
        <f t="shared" si="17"/>
        <v>14.392857142857142</v>
      </c>
      <c r="K46" s="99">
        <f t="shared" si="17"/>
        <v>13.142857142857142</v>
      </c>
    </row>
    <row r="48" spans="1:14" x14ac:dyDescent="0.15">
      <c r="B48" s="102" t="s">
        <v>129</v>
      </c>
    </row>
    <row r="49" spans="1:11" x14ac:dyDescent="0.15">
      <c r="B49" s="55" t="s">
        <v>130</v>
      </c>
      <c r="C49" s="55">
        <v>327</v>
      </c>
      <c r="D49" s="55">
        <v>415</v>
      </c>
      <c r="E49" s="55">
        <v>501</v>
      </c>
      <c r="F49">
        <v>536</v>
      </c>
      <c r="G49">
        <v>529</v>
      </c>
      <c r="H49">
        <v>735</v>
      </c>
      <c r="I49">
        <v>885</v>
      </c>
      <c r="J49">
        <v>1025</v>
      </c>
      <c r="K49">
        <v>1216</v>
      </c>
    </row>
    <row r="50" spans="1:11" ht="39" x14ac:dyDescent="0.15">
      <c r="B50" s="55" t="s">
        <v>100</v>
      </c>
      <c r="C50" s="55">
        <v>173</v>
      </c>
      <c r="D50" s="55">
        <v>96</v>
      </c>
      <c r="E50" s="55">
        <v>170</v>
      </c>
      <c r="F50">
        <v>135</v>
      </c>
      <c r="G50">
        <v>194</v>
      </c>
      <c r="H50">
        <v>325</v>
      </c>
      <c r="I50">
        <v>351</v>
      </c>
      <c r="J50">
        <v>403</v>
      </c>
      <c r="K50">
        <v>460</v>
      </c>
    </row>
    <row r="51" spans="1:11" x14ac:dyDescent="0.15">
      <c r="C51" s="98">
        <f>C49/C50</f>
        <v>1.8901734104046244</v>
      </c>
      <c r="D51" s="98">
        <f t="shared" ref="D51:K51" si="18">D49/D50</f>
        <v>4.322916666666667</v>
      </c>
      <c r="E51" s="98">
        <f t="shared" si="18"/>
        <v>2.947058823529412</v>
      </c>
      <c r="F51" s="98">
        <f t="shared" si="18"/>
        <v>3.9703703703703703</v>
      </c>
      <c r="G51" s="98">
        <f t="shared" si="18"/>
        <v>2.7268041237113403</v>
      </c>
      <c r="H51" s="98">
        <f t="shared" si="18"/>
        <v>2.2615384615384615</v>
      </c>
      <c r="I51" s="98">
        <f t="shared" si="18"/>
        <v>2.5213675213675213</v>
      </c>
      <c r="J51" s="98">
        <f t="shared" si="18"/>
        <v>2.5434243176178661</v>
      </c>
      <c r="K51" s="98">
        <f t="shared" si="18"/>
        <v>2.6434782608695651</v>
      </c>
    </row>
    <row r="54" spans="1:11" x14ac:dyDescent="0.15">
      <c r="B54" s="101" t="s">
        <v>131</v>
      </c>
    </row>
    <row r="55" spans="1:11" x14ac:dyDescent="0.15">
      <c r="B55" s="71" t="s">
        <v>21</v>
      </c>
      <c r="C55" s="57">
        <v>337</v>
      </c>
      <c r="D55" s="57">
        <v>374</v>
      </c>
      <c r="E55" s="57">
        <v>492</v>
      </c>
      <c r="F55" s="31">
        <v>659</v>
      </c>
      <c r="G55" s="31">
        <v>704</v>
      </c>
      <c r="H55" s="31">
        <v>924</v>
      </c>
      <c r="I55" s="31">
        <v>1155</v>
      </c>
      <c r="J55" s="31">
        <v>1444</v>
      </c>
      <c r="K55" s="31">
        <v>1805</v>
      </c>
    </row>
    <row r="56" spans="1:11" x14ac:dyDescent="0.15">
      <c r="B56" s="74" t="s">
        <v>57</v>
      </c>
      <c r="C56" s="37">
        <v>12</v>
      </c>
      <c r="D56" s="37">
        <v>55</v>
      </c>
      <c r="E56" s="37">
        <v>59</v>
      </c>
      <c r="F56" s="7">
        <v>60</v>
      </c>
      <c r="G56" s="7">
        <v>60</v>
      </c>
      <c r="H56" s="7">
        <v>70</v>
      </c>
      <c r="I56" s="7">
        <v>80</v>
      </c>
      <c r="J56" s="7">
        <v>80</v>
      </c>
      <c r="K56" s="7">
        <v>90</v>
      </c>
    </row>
    <row r="57" spans="1:11" x14ac:dyDescent="0.15">
      <c r="B57" s="74" t="s">
        <v>61</v>
      </c>
      <c r="C57" s="37">
        <v>56</v>
      </c>
      <c r="D57" s="37">
        <v>71</v>
      </c>
      <c r="E57" s="37">
        <v>81</v>
      </c>
      <c r="F57" s="7">
        <v>109</v>
      </c>
      <c r="G57" s="7">
        <v>118</v>
      </c>
      <c r="H57" s="7">
        <v>280</v>
      </c>
      <c r="I57" s="7">
        <v>365</v>
      </c>
      <c r="J57" s="7">
        <v>465</v>
      </c>
      <c r="K57" s="7">
        <v>592</v>
      </c>
    </row>
    <row r="58" spans="1:11" x14ac:dyDescent="0.15">
      <c r="B58" s="75" t="s">
        <v>64</v>
      </c>
      <c r="C58" s="37">
        <v>168</v>
      </c>
      <c r="D58" s="37">
        <v>168</v>
      </c>
      <c r="E58" s="37">
        <v>200</v>
      </c>
      <c r="F58" s="7">
        <v>197</v>
      </c>
      <c r="G58" s="7">
        <v>215</v>
      </c>
      <c r="H58" s="7">
        <v>335</v>
      </c>
      <c r="I58" s="7">
        <v>400</v>
      </c>
      <c r="J58" s="7">
        <v>450</v>
      </c>
      <c r="K58" s="7">
        <v>514</v>
      </c>
    </row>
    <row r="59" spans="1:11" x14ac:dyDescent="0.15">
      <c r="C59">
        <f>SUM(C56:C58)</f>
        <v>236</v>
      </c>
      <c r="D59" s="84">
        <f t="shared" ref="D59:K59" si="19">SUM(D56:D58)</f>
        <v>294</v>
      </c>
      <c r="E59" s="84">
        <f t="shared" si="19"/>
        <v>340</v>
      </c>
      <c r="F59" s="84">
        <f t="shared" si="19"/>
        <v>366</v>
      </c>
      <c r="G59" s="84">
        <f t="shared" si="19"/>
        <v>393</v>
      </c>
      <c r="H59" s="84">
        <f t="shared" si="19"/>
        <v>685</v>
      </c>
      <c r="I59" s="84">
        <f t="shared" si="19"/>
        <v>845</v>
      </c>
      <c r="J59" s="84">
        <f t="shared" si="19"/>
        <v>995</v>
      </c>
      <c r="K59" s="84">
        <f t="shared" si="19"/>
        <v>1196</v>
      </c>
    </row>
    <row r="60" spans="1:11" s="84" customFormat="1" x14ac:dyDescent="0.15">
      <c r="C60" s="98">
        <f>C55/C59</f>
        <v>1.4279661016949152</v>
      </c>
      <c r="D60" s="98">
        <f t="shared" ref="D60:K60" si="20">D55/D59</f>
        <v>1.272108843537415</v>
      </c>
      <c r="E60" s="98">
        <f t="shared" si="20"/>
        <v>1.4470588235294117</v>
      </c>
      <c r="F60" s="98">
        <f t="shared" si="20"/>
        <v>1.8005464480874316</v>
      </c>
      <c r="G60" s="98">
        <f t="shared" si="20"/>
        <v>1.7913486005089059</v>
      </c>
      <c r="H60" s="98">
        <f t="shared" si="20"/>
        <v>1.3489051094890512</v>
      </c>
      <c r="I60" s="98">
        <f t="shared" si="20"/>
        <v>1.3668639053254439</v>
      </c>
      <c r="J60" s="98">
        <f t="shared" si="20"/>
        <v>1.4512562814070351</v>
      </c>
      <c r="K60" s="98">
        <f t="shared" si="20"/>
        <v>1.5091973244147157</v>
      </c>
    </row>
    <row r="62" spans="1:11" ht="23" x14ac:dyDescent="0.25">
      <c r="A62" s="80" t="s">
        <v>150</v>
      </c>
      <c r="B62" s="120" t="s">
        <v>136</v>
      </c>
    </row>
    <row r="63" spans="1:11" x14ac:dyDescent="0.15">
      <c r="B63" s="101" t="s">
        <v>132</v>
      </c>
    </row>
    <row r="64" spans="1:11" x14ac:dyDescent="0.15">
      <c r="B64" s="104" t="s">
        <v>133</v>
      </c>
      <c r="C64" s="57">
        <v>496</v>
      </c>
      <c r="D64" s="57">
        <v>549</v>
      </c>
      <c r="E64" s="57">
        <v>714</v>
      </c>
      <c r="F64">
        <v>819</v>
      </c>
      <c r="G64">
        <v>884</v>
      </c>
      <c r="H64">
        <v>1122</v>
      </c>
      <c r="I64">
        <v>1459</v>
      </c>
      <c r="J64">
        <v>1858</v>
      </c>
      <c r="K64">
        <v>2367</v>
      </c>
    </row>
    <row r="65" spans="2:11" x14ac:dyDescent="0.15">
      <c r="B65" s="104" t="s">
        <v>134</v>
      </c>
      <c r="C65" s="57">
        <v>50</v>
      </c>
      <c r="D65" s="57">
        <v>75</v>
      </c>
      <c r="E65" s="57">
        <v>82</v>
      </c>
      <c r="F65" s="84">
        <v>90</v>
      </c>
      <c r="G65" s="84">
        <v>99</v>
      </c>
      <c r="H65" s="84">
        <v>139</v>
      </c>
      <c r="I65" s="84">
        <v>173</v>
      </c>
      <c r="J65" s="84">
        <v>217</v>
      </c>
      <c r="K65" s="84">
        <v>271</v>
      </c>
    </row>
    <row r="66" spans="2:11" x14ac:dyDescent="0.15">
      <c r="C66" s="98"/>
      <c r="D66" s="98">
        <f>D64/AVERAGE(D65,C65)</f>
        <v>8.7840000000000007</v>
      </c>
      <c r="E66" s="98">
        <f t="shared" ref="E66:K66" si="21">E64/AVERAGE(E65,D65)</f>
        <v>9.095541401273886</v>
      </c>
      <c r="F66" s="98">
        <f t="shared" si="21"/>
        <v>9.5232558139534884</v>
      </c>
      <c r="G66" s="98">
        <f t="shared" si="21"/>
        <v>9.3544973544973544</v>
      </c>
      <c r="H66" s="98">
        <f t="shared" si="21"/>
        <v>9.4285714285714288</v>
      </c>
      <c r="I66" s="98">
        <f t="shared" si="21"/>
        <v>9.3525641025641022</v>
      </c>
      <c r="J66" s="98">
        <f t="shared" si="21"/>
        <v>9.5282051282051281</v>
      </c>
      <c r="K66" s="98">
        <f t="shared" si="21"/>
        <v>9.7008196721311482</v>
      </c>
    </row>
    <row r="67" spans="2:11" x14ac:dyDescent="0.15">
      <c r="D67" s="81"/>
      <c r="E67" s="81"/>
      <c r="F67" s="81"/>
      <c r="G67" s="81"/>
      <c r="H67" s="81"/>
      <c r="I67" s="81"/>
      <c r="J67" s="81"/>
      <c r="K67" s="81"/>
    </row>
    <row r="69" spans="2:11" x14ac:dyDescent="0.15">
      <c r="B69" s="130" t="s">
        <v>137</v>
      </c>
    </row>
    <row r="70" spans="2:11" x14ac:dyDescent="0.15">
      <c r="B70" s="104" t="s">
        <v>48</v>
      </c>
      <c r="C70" s="57">
        <v>1083</v>
      </c>
      <c r="D70" s="57">
        <v>1094</v>
      </c>
      <c r="E70" s="57">
        <v>1454</v>
      </c>
      <c r="F70">
        <v>1566</v>
      </c>
      <c r="G70">
        <v>1767</v>
      </c>
      <c r="H70">
        <v>2244</v>
      </c>
      <c r="I70">
        <v>2805</v>
      </c>
      <c r="J70">
        <v>3506</v>
      </c>
      <c r="K70">
        <v>4383</v>
      </c>
    </row>
    <row r="71" spans="2:11" x14ac:dyDescent="0.15">
      <c r="B71" s="104" t="s">
        <v>37</v>
      </c>
      <c r="C71" s="57">
        <v>151</v>
      </c>
      <c r="D71" s="57">
        <v>157</v>
      </c>
      <c r="E71" s="57">
        <v>257</v>
      </c>
      <c r="F71" s="84">
        <v>339</v>
      </c>
      <c r="G71" s="84">
        <v>375</v>
      </c>
      <c r="H71" s="84">
        <v>508</v>
      </c>
      <c r="I71" s="84">
        <v>635</v>
      </c>
      <c r="J71" s="84">
        <v>794</v>
      </c>
      <c r="K71" s="84">
        <v>993</v>
      </c>
    </row>
    <row r="72" spans="2:11" x14ac:dyDescent="0.15">
      <c r="B72" s="104" t="s">
        <v>41</v>
      </c>
      <c r="C72" s="57">
        <v>0</v>
      </c>
      <c r="D72" s="57">
        <v>0</v>
      </c>
      <c r="E72" s="57">
        <v>0</v>
      </c>
      <c r="F72" s="84">
        <v>0</v>
      </c>
      <c r="G72" s="84">
        <v>0</v>
      </c>
      <c r="H72" s="84">
        <v>0</v>
      </c>
      <c r="I72" s="84">
        <v>0</v>
      </c>
      <c r="J72" s="84">
        <v>0</v>
      </c>
      <c r="K72" s="84">
        <v>0</v>
      </c>
    </row>
    <row r="73" spans="2:11" s="98" customFormat="1" x14ac:dyDescent="0.15">
      <c r="C73" s="103">
        <f>C71/C70</f>
        <v>0.1394275161588181</v>
      </c>
      <c r="D73" s="103">
        <f t="shared" ref="D73:K73" si="22">D71/D70</f>
        <v>0.14351005484460694</v>
      </c>
      <c r="E73" s="103">
        <f t="shared" si="22"/>
        <v>0.1767537826685007</v>
      </c>
      <c r="F73" s="103">
        <f t="shared" si="22"/>
        <v>0.21647509578544061</v>
      </c>
      <c r="G73" s="103">
        <f t="shared" si="22"/>
        <v>0.21222410865874364</v>
      </c>
      <c r="H73" s="103">
        <f t="shared" si="22"/>
        <v>0.22638146167557932</v>
      </c>
      <c r="I73" s="103">
        <f t="shared" si="22"/>
        <v>0.22638146167557932</v>
      </c>
      <c r="J73" s="103">
        <f t="shared" si="22"/>
        <v>0.226468910439247</v>
      </c>
      <c r="K73" s="103">
        <f t="shared" si="22"/>
        <v>0.22655715263518139</v>
      </c>
    </row>
    <row r="75" spans="2:11" x14ac:dyDescent="0.15">
      <c r="B75" s="101" t="s">
        <v>138</v>
      </c>
    </row>
    <row r="76" spans="2:11" x14ac:dyDescent="0.15">
      <c r="B76" s="104" t="s">
        <v>48</v>
      </c>
      <c r="C76" s="57">
        <v>1083</v>
      </c>
      <c r="D76" s="57">
        <v>1094</v>
      </c>
      <c r="E76" s="57">
        <v>1454</v>
      </c>
      <c r="F76">
        <v>1566</v>
      </c>
      <c r="G76">
        <v>1767</v>
      </c>
      <c r="H76">
        <v>2244</v>
      </c>
      <c r="I76">
        <v>2805</v>
      </c>
      <c r="J76">
        <v>3506</v>
      </c>
      <c r="K76">
        <v>4383</v>
      </c>
    </row>
    <row r="77" spans="2:11" x14ac:dyDescent="0.15">
      <c r="B77" s="104" t="s">
        <v>38</v>
      </c>
      <c r="C77" s="57">
        <v>1157</v>
      </c>
      <c r="D77" s="57">
        <v>1194</v>
      </c>
      <c r="E77" s="57">
        <v>1588</v>
      </c>
      <c r="F77">
        <v>1871</v>
      </c>
      <c r="G77">
        <v>2112</v>
      </c>
      <c r="H77">
        <v>2640</v>
      </c>
      <c r="I77">
        <v>3300</v>
      </c>
      <c r="J77">
        <v>4125</v>
      </c>
      <c r="K77">
        <v>5156</v>
      </c>
    </row>
    <row r="78" spans="2:11" x14ac:dyDescent="0.15">
      <c r="C78">
        <f>C76/C77</f>
        <v>0.93604148660328435</v>
      </c>
      <c r="D78" s="84">
        <f t="shared" ref="D78:K78" si="23">D76/D77</f>
        <v>0.91624790619765495</v>
      </c>
      <c r="E78" s="84">
        <f t="shared" si="23"/>
        <v>0.91561712846347609</v>
      </c>
      <c r="F78" s="84">
        <f t="shared" si="23"/>
        <v>0.83698556921432388</v>
      </c>
      <c r="G78" s="84">
        <f t="shared" si="23"/>
        <v>0.83664772727272729</v>
      </c>
      <c r="H78" s="84">
        <f t="shared" si="23"/>
        <v>0.85</v>
      </c>
      <c r="I78" s="84">
        <f t="shared" si="23"/>
        <v>0.85</v>
      </c>
      <c r="J78" s="84">
        <f t="shared" si="23"/>
        <v>0.84993939393939399</v>
      </c>
      <c r="K78" s="84">
        <f t="shared" si="23"/>
        <v>0.85007757951900698</v>
      </c>
    </row>
    <row r="80" spans="2:11" x14ac:dyDescent="0.15">
      <c r="B80" s="101" t="s">
        <v>139</v>
      </c>
    </row>
    <row r="81" spans="1:12" x14ac:dyDescent="0.15">
      <c r="C81">
        <f>365/C78</f>
        <v>389.93998153277931</v>
      </c>
      <c r="D81" s="84">
        <f t="shared" ref="D81:K81" si="24">365/D78</f>
        <v>398.36380255941498</v>
      </c>
      <c r="E81" s="84">
        <f t="shared" si="24"/>
        <v>398.63823933975237</v>
      </c>
      <c r="F81" s="84">
        <f t="shared" si="24"/>
        <v>436.08876117496806</v>
      </c>
      <c r="G81" s="84">
        <f t="shared" si="24"/>
        <v>436.26485568760609</v>
      </c>
      <c r="H81" s="84">
        <f t="shared" si="24"/>
        <v>429.41176470588238</v>
      </c>
      <c r="I81" s="84">
        <f t="shared" si="24"/>
        <v>429.41176470588238</v>
      </c>
      <c r="J81" s="84">
        <f t="shared" si="24"/>
        <v>429.4423844837421</v>
      </c>
      <c r="K81" s="84">
        <f t="shared" si="24"/>
        <v>429.37257586128226</v>
      </c>
    </row>
    <row r="83" spans="1:12" x14ac:dyDescent="0.15">
      <c r="B83" s="101" t="s">
        <v>140</v>
      </c>
    </row>
    <row r="84" spans="1:12" x14ac:dyDescent="0.15">
      <c r="B84" s="104" t="s">
        <v>59</v>
      </c>
      <c r="C84" s="57">
        <v>496</v>
      </c>
      <c r="D84" s="57">
        <v>549</v>
      </c>
      <c r="E84" s="121">
        <v>714</v>
      </c>
      <c r="F84" s="82">
        <v>819</v>
      </c>
      <c r="G84" s="82">
        <v>884</v>
      </c>
      <c r="H84" s="122">
        <v>1122</v>
      </c>
      <c r="I84" s="122">
        <v>1459</v>
      </c>
      <c r="J84" s="122">
        <v>1858</v>
      </c>
      <c r="K84" s="122">
        <v>2367</v>
      </c>
    </row>
    <row r="85" spans="1:12" x14ac:dyDescent="0.15">
      <c r="B85" s="104" t="s">
        <v>57</v>
      </c>
      <c r="C85" s="57">
        <v>12</v>
      </c>
      <c r="D85" s="57">
        <v>55</v>
      </c>
      <c r="E85" s="121">
        <v>59</v>
      </c>
      <c r="F85" s="123">
        <v>60</v>
      </c>
      <c r="G85" s="123">
        <v>60</v>
      </c>
      <c r="H85" s="123">
        <v>70</v>
      </c>
      <c r="I85" s="123">
        <v>80</v>
      </c>
      <c r="J85" s="123">
        <v>80</v>
      </c>
      <c r="K85" s="123">
        <v>90</v>
      </c>
    </row>
    <row r="86" spans="1:12" x14ac:dyDescent="0.15">
      <c r="B86" s="104" t="s">
        <v>61</v>
      </c>
      <c r="C86" s="57">
        <v>56</v>
      </c>
      <c r="D86" s="57">
        <v>71</v>
      </c>
      <c r="E86" s="121">
        <v>81</v>
      </c>
      <c r="F86" s="123">
        <v>109</v>
      </c>
      <c r="G86" s="123">
        <v>118</v>
      </c>
      <c r="H86" s="123">
        <v>280</v>
      </c>
      <c r="I86" s="123">
        <v>365</v>
      </c>
      <c r="J86" s="123">
        <v>465</v>
      </c>
      <c r="K86" s="123">
        <v>592</v>
      </c>
    </row>
    <row r="87" spans="1:12" x14ac:dyDescent="0.15">
      <c r="B87" s="104" t="s">
        <v>64</v>
      </c>
      <c r="C87" s="57">
        <v>168</v>
      </c>
      <c r="D87" s="57">
        <v>168</v>
      </c>
      <c r="E87" s="121">
        <v>200</v>
      </c>
      <c r="F87" s="123">
        <v>197</v>
      </c>
      <c r="G87" s="123">
        <v>215</v>
      </c>
      <c r="H87" s="123">
        <v>335</v>
      </c>
      <c r="I87" s="123">
        <v>400</v>
      </c>
      <c r="J87" s="123">
        <v>450</v>
      </c>
      <c r="K87" s="123">
        <v>514</v>
      </c>
    </row>
    <row r="88" spans="1:12" x14ac:dyDescent="0.15">
      <c r="B88" s="104" t="s">
        <v>141</v>
      </c>
      <c r="C88" s="57">
        <f>SUM(C85:C87)</f>
        <v>236</v>
      </c>
      <c r="D88" s="57">
        <f t="shared" ref="D88:K88" si="25">SUM(D85:D87)</f>
        <v>294</v>
      </c>
      <c r="E88" s="121">
        <f t="shared" si="25"/>
        <v>340</v>
      </c>
      <c r="F88" s="82">
        <f t="shared" si="25"/>
        <v>366</v>
      </c>
      <c r="G88" s="82">
        <f t="shared" si="25"/>
        <v>393</v>
      </c>
      <c r="H88" s="82">
        <f t="shared" si="25"/>
        <v>685</v>
      </c>
      <c r="I88" s="82">
        <f t="shared" si="25"/>
        <v>845</v>
      </c>
      <c r="J88" s="82">
        <f t="shared" si="25"/>
        <v>995</v>
      </c>
      <c r="K88" s="82">
        <f t="shared" si="25"/>
        <v>1196</v>
      </c>
    </row>
    <row r="89" spans="1:12" x14ac:dyDescent="0.15">
      <c r="D89" s="98">
        <f>D84/AVERAGE(D88,C88)</f>
        <v>2.0716981132075474</v>
      </c>
      <c r="E89" s="98">
        <f t="shared" ref="E89:K89" si="26">E84/AVERAGE(E88,D88)</f>
        <v>2.2523659305993693</v>
      </c>
      <c r="F89" s="98">
        <f t="shared" si="26"/>
        <v>2.3201133144475921</v>
      </c>
      <c r="G89" s="98">
        <f t="shared" si="26"/>
        <v>2.329380764163373</v>
      </c>
      <c r="H89" s="98">
        <f t="shared" si="26"/>
        <v>2.0816326530612246</v>
      </c>
      <c r="I89" s="98">
        <f t="shared" si="26"/>
        <v>1.9071895424836602</v>
      </c>
      <c r="J89" s="98">
        <f t="shared" si="26"/>
        <v>2.0195652173913046</v>
      </c>
      <c r="K89" s="98">
        <f t="shared" si="26"/>
        <v>2.1606572341396624</v>
      </c>
    </row>
    <row r="91" spans="1:12" x14ac:dyDescent="0.15">
      <c r="A91" s="80" t="s">
        <v>150</v>
      </c>
      <c r="B91" s="124" t="s">
        <v>142</v>
      </c>
    </row>
    <row r="92" spans="1:12" x14ac:dyDescent="0.15">
      <c r="B92" s="80" t="s">
        <v>132</v>
      </c>
      <c r="D92" s="98">
        <f>D66</f>
        <v>8.7840000000000007</v>
      </c>
      <c r="E92" s="98">
        <f t="shared" ref="E92:K92" si="27">E66</f>
        <v>9.095541401273886</v>
      </c>
      <c r="F92" s="98">
        <f t="shared" si="27"/>
        <v>9.5232558139534884</v>
      </c>
      <c r="G92" s="98">
        <f t="shared" si="27"/>
        <v>9.3544973544973544</v>
      </c>
      <c r="H92" s="98">
        <f t="shared" si="27"/>
        <v>9.4285714285714288</v>
      </c>
      <c r="I92" s="98">
        <f t="shared" si="27"/>
        <v>9.3525641025641022</v>
      </c>
      <c r="J92" s="98">
        <f t="shared" si="27"/>
        <v>9.5282051282051281</v>
      </c>
      <c r="K92" s="98">
        <f t="shared" si="27"/>
        <v>9.7008196721311482</v>
      </c>
    </row>
    <row r="93" spans="1:12" x14ac:dyDescent="0.15">
      <c r="B93" s="104" t="s">
        <v>144</v>
      </c>
      <c r="C93" s="84"/>
      <c r="D93" s="84">
        <f t="shared" ref="D93:K93" si="28">365/D92</f>
        <v>41.552823315118395</v>
      </c>
      <c r="E93" s="84">
        <f t="shared" si="28"/>
        <v>40.129551820728288</v>
      </c>
      <c r="F93" s="84">
        <f t="shared" si="28"/>
        <v>38.327228327228326</v>
      </c>
      <c r="G93" s="84">
        <f t="shared" si="28"/>
        <v>39.018665158371043</v>
      </c>
      <c r="H93" s="84">
        <f t="shared" si="28"/>
        <v>38.712121212121211</v>
      </c>
      <c r="I93" s="84">
        <f t="shared" si="28"/>
        <v>39.026730637422894</v>
      </c>
      <c r="J93" s="84">
        <f t="shared" si="28"/>
        <v>38.307319698600644</v>
      </c>
      <c r="K93" s="84">
        <f t="shared" si="28"/>
        <v>37.625686523024925</v>
      </c>
    </row>
    <row r="94" spans="1:12" x14ac:dyDescent="0.15">
      <c r="B94" s="80" t="s">
        <v>143</v>
      </c>
      <c r="C94" s="84"/>
      <c r="D94" s="127">
        <v>0.14351005484460694</v>
      </c>
      <c r="E94" s="127">
        <v>0.1767537826685007</v>
      </c>
      <c r="F94" s="127">
        <v>0.21647509578544061</v>
      </c>
      <c r="G94" s="127">
        <v>0.21222410865874364</v>
      </c>
      <c r="H94" s="127">
        <v>0.22638146167557932</v>
      </c>
      <c r="I94" s="127">
        <v>0.22638146167557932</v>
      </c>
      <c r="J94" s="127">
        <v>0.226468910439247</v>
      </c>
      <c r="K94" s="127">
        <v>0.22655715263518139</v>
      </c>
    </row>
    <row r="95" spans="1:12" ht="14" thickBot="1" x14ac:dyDescent="0.2">
      <c r="B95" s="125" t="s">
        <v>145</v>
      </c>
      <c r="C95" s="84"/>
      <c r="D95" s="128">
        <f t="shared" ref="D95:J95" si="29">365/D94</f>
        <v>2543.375796178344</v>
      </c>
      <c r="E95" s="128">
        <f t="shared" si="29"/>
        <v>2065.0194552529183</v>
      </c>
      <c r="F95" s="128">
        <f t="shared" si="29"/>
        <v>1686.1061946902655</v>
      </c>
      <c r="G95" s="128">
        <f t="shared" si="29"/>
        <v>1719.8799999999999</v>
      </c>
      <c r="H95" s="128">
        <f t="shared" si="29"/>
        <v>1612.3228346456692</v>
      </c>
      <c r="I95" s="128">
        <f t="shared" si="29"/>
        <v>1612.3228346456692</v>
      </c>
      <c r="J95" s="128">
        <f t="shared" si="29"/>
        <v>1611.7002518891688</v>
      </c>
      <c r="K95" s="128">
        <f>365/K94</f>
        <v>1611.0725075528701</v>
      </c>
      <c r="L95" s="80" t="s">
        <v>147</v>
      </c>
    </row>
    <row r="96" spans="1:12" ht="14" thickTop="1" x14ac:dyDescent="0.15">
      <c r="B96" s="80" t="s">
        <v>146</v>
      </c>
      <c r="C96" s="84"/>
      <c r="D96" s="84">
        <f>D93</f>
        <v>41.552823315118395</v>
      </c>
      <c r="E96" s="84">
        <f t="shared" ref="E96:K96" si="30">E93</f>
        <v>40.129551820728288</v>
      </c>
      <c r="F96" s="84">
        <f t="shared" si="30"/>
        <v>38.327228327228326</v>
      </c>
      <c r="G96" s="84">
        <f t="shared" si="30"/>
        <v>39.018665158371043</v>
      </c>
      <c r="H96" s="84">
        <f t="shared" si="30"/>
        <v>38.712121212121211</v>
      </c>
      <c r="I96" s="84">
        <f t="shared" si="30"/>
        <v>39.026730637422894</v>
      </c>
      <c r="J96" s="84">
        <f t="shared" si="30"/>
        <v>38.307319698600644</v>
      </c>
      <c r="K96" s="84">
        <f t="shared" si="30"/>
        <v>37.625686523024925</v>
      </c>
    </row>
    <row r="97" spans="2:11" ht="14" thickBot="1" x14ac:dyDescent="0.2">
      <c r="B97" s="125" t="s">
        <v>148</v>
      </c>
      <c r="C97" s="84"/>
      <c r="D97" s="98">
        <f>D89</f>
        <v>2.0716981132075474</v>
      </c>
      <c r="E97" s="98">
        <f t="shared" ref="E97:K97" si="31">E89</f>
        <v>2.2523659305993693</v>
      </c>
      <c r="F97" s="98">
        <f t="shared" si="31"/>
        <v>2.3201133144475921</v>
      </c>
      <c r="G97" s="98">
        <f t="shared" si="31"/>
        <v>2.329380764163373</v>
      </c>
      <c r="H97" s="98">
        <f t="shared" si="31"/>
        <v>2.0816326530612246</v>
      </c>
      <c r="I97" s="98">
        <f t="shared" si="31"/>
        <v>1.9071895424836602</v>
      </c>
      <c r="J97" s="98">
        <f t="shared" si="31"/>
        <v>2.0195652173913046</v>
      </c>
      <c r="K97" s="98">
        <f t="shared" si="31"/>
        <v>2.1606572341396624</v>
      </c>
    </row>
    <row r="98" spans="2:11" ht="15" thickTop="1" thickBot="1" x14ac:dyDescent="0.2">
      <c r="B98" s="129" t="s">
        <v>149</v>
      </c>
      <c r="C98" s="84"/>
      <c r="D98" s="126">
        <f t="shared" ref="D98:K98" si="32">365/D97</f>
        <v>176.18397085610198</v>
      </c>
      <c r="E98" s="126">
        <f t="shared" si="32"/>
        <v>162.05182072829129</v>
      </c>
      <c r="F98" s="126">
        <f t="shared" si="32"/>
        <v>157.31990231990233</v>
      </c>
      <c r="G98" s="126">
        <f t="shared" si="32"/>
        <v>156.69400452488688</v>
      </c>
      <c r="H98" s="126">
        <f t="shared" si="32"/>
        <v>175.34313725490196</v>
      </c>
      <c r="I98" s="126">
        <f t="shared" si="32"/>
        <v>191.3810829335161</v>
      </c>
      <c r="J98" s="126">
        <f t="shared" si="32"/>
        <v>180.73196986006457</v>
      </c>
      <c r="K98" s="126">
        <f t="shared" si="32"/>
        <v>168.93008027038445</v>
      </c>
    </row>
    <row r="99" spans="2:11" ht="14" thickTop="1" x14ac:dyDescent="0.15">
      <c r="B99" s="88" t="s">
        <v>154</v>
      </c>
      <c r="C99" s="84"/>
      <c r="D99" s="84">
        <f>D98-D93</f>
        <v>134.63114754098359</v>
      </c>
      <c r="E99" s="84">
        <f t="shared" ref="E99:K99" si="33">E98-E93</f>
        <v>121.92226890756299</v>
      </c>
      <c r="F99" s="84">
        <f t="shared" si="33"/>
        <v>118.992673992674</v>
      </c>
      <c r="G99" s="84">
        <f t="shared" si="33"/>
        <v>117.67533936651583</v>
      </c>
      <c r="H99" s="84">
        <f t="shared" si="33"/>
        <v>136.63101604278074</v>
      </c>
      <c r="I99" s="84">
        <f t="shared" si="33"/>
        <v>152.3543522960932</v>
      </c>
      <c r="J99" s="84">
        <f t="shared" si="33"/>
        <v>142.42465016146392</v>
      </c>
      <c r="K99" s="84">
        <f t="shared" si="33"/>
        <v>131.30439374735954</v>
      </c>
    </row>
    <row r="100" spans="2:11" x14ac:dyDescent="0.15">
      <c r="B100" s="88"/>
      <c r="C100" s="84"/>
    </row>
    <row r="101" spans="2:11" x14ac:dyDescent="0.15">
      <c r="C101" s="84"/>
    </row>
    <row r="102" spans="2:11" x14ac:dyDescent="0.15">
      <c r="B102" s="101" t="s">
        <v>195</v>
      </c>
      <c r="C102" s="80" t="s">
        <v>197</v>
      </c>
    </row>
    <row r="103" spans="2:11" x14ac:dyDescent="0.15">
      <c r="B103" s="80" t="s">
        <v>196</v>
      </c>
      <c r="C103">
        <f>5/35</f>
        <v>0.14285714285714285</v>
      </c>
      <c r="D103" s="80" t="s">
        <v>201</v>
      </c>
      <c r="E103">
        <v>10800000</v>
      </c>
    </row>
    <row r="105" spans="2:11" x14ac:dyDescent="0.15">
      <c r="B105" s="80" t="s">
        <v>198</v>
      </c>
      <c r="C105" s="80" t="s">
        <v>199</v>
      </c>
      <c r="D105" s="80" t="s">
        <v>200</v>
      </c>
    </row>
    <row r="106" spans="2:11" x14ac:dyDescent="0.15">
      <c r="B106" s="80">
        <v>1</v>
      </c>
      <c r="C106">
        <f>C103*EXP(-C103)</f>
        <v>0.12383969996431166</v>
      </c>
      <c r="D106" s="98">
        <v>1337468.7596145659</v>
      </c>
    </row>
    <row r="107" spans="2:11" x14ac:dyDescent="0.15">
      <c r="B107">
        <v>2</v>
      </c>
      <c r="C107">
        <f>C103^2 * EXP(-C103) /2</f>
        <v>8.8456928545936897E-3</v>
      </c>
      <c r="D107" s="98">
        <v>191066.9656592237</v>
      </c>
    </row>
    <row r="108" spans="2:11" x14ac:dyDescent="0.15">
      <c r="B108">
        <v>3</v>
      </c>
      <c r="C108">
        <f>C103^3*EXP(-C103)/6</f>
        <v>4.2122346926636608E-4</v>
      </c>
      <c r="D108" s="98">
        <v>13647.640404230262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5704-A89D-7641-A169-2406DED9D005}">
  <dimension ref="A1:U138"/>
  <sheetViews>
    <sheetView workbookViewId="0">
      <selection activeCell="X62" sqref="X62"/>
    </sheetView>
  </sheetViews>
  <sheetFormatPr baseColWidth="10" defaultRowHeight="13" x14ac:dyDescent="0.15"/>
  <cols>
    <col min="1" max="1" width="15.83203125" customWidth="1"/>
    <col min="2" max="2" width="11.1640625" bestFit="1" customWidth="1"/>
    <col min="3" max="4" width="10.83203125" style="81"/>
    <col min="16" max="16" width="13" customWidth="1"/>
    <col min="17" max="17" width="11.1640625" bestFit="1" customWidth="1"/>
    <col min="20" max="20" width="12.6640625" bestFit="1" customWidth="1"/>
  </cols>
  <sheetData>
    <row r="1" spans="1:7" x14ac:dyDescent="0.15">
      <c r="A1" s="77" t="s">
        <v>108</v>
      </c>
      <c r="B1" s="78" t="s">
        <v>58</v>
      </c>
      <c r="D1" s="83" t="s">
        <v>180</v>
      </c>
      <c r="E1" s="80" t="s">
        <v>179</v>
      </c>
    </row>
    <row r="2" spans="1:7" x14ac:dyDescent="0.15">
      <c r="A2" s="77" t="s">
        <v>109</v>
      </c>
      <c r="B2" s="79">
        <v>365</v>
      </c>
      <c r="D2" s="81">
        <f>STDEV(C6:C137)</f>
        <v>3.6714188869035769E-2</v>
      </c>
      <c r="E2">
        <f>D2^2</f>
        <v>1.3479316643112299E-3</v>
      </c>
    </row>
    <row r="3" spans="1:7" x14ac:dyDescent="0.15">
      <c r="A3" s="77" t="s">
        <v>181</v>
      </c>
      <c r="B3" s="79">
        <v>1000000000</v>
      </c>
    </row>
    <row r="5" spans="1:7" x14ac:dyDescent="0.15">
      <c r="A5" s="149" t="s">
        <v>97</v>
      </c>
      <c r="B5" s="149" t="s">
        <v>98</v>
      </c>
      <c r="C5" s="151" t="s">
        <v>112</v>
      </c>
      <c r="D5" s="151" t="s">
        <v>177</v>
      </c>
      <c r="E5" s="149" t="s">
        <v>110</v>
      </c>
      <c r="F5" s="149" t="s">
        <v>178</v>
      </c>
      <c r="G5" s="149" t="s">
        <v>111</v>
      </c>
    </row>
    <row r="6" spans="1:7" x14ac:dyDescent="0.15">
      <c r="A6" s="150">
        <v>42020</v>
      </c>
      <c r="B6" s="149">
        <v>303.75</v>
      </c>
      <c r="C6" s="151">
        <v>1.81234E-3</v>
      </c>
      <c r="D6" s="151">
        <v>5.1828400000000002E-3</v>
      </c>
      <c r="E6" s="149">
        <v>3.7687529999999997E-2</v>
      </c>
      <c r="F6" s="149">
        <v>3.6686762999999997E-2</v>
      </c>
      <c r="G6" s="149">
        <v>3.7203398999999998E-2</v>
      </c>
    </row>
    <row r="7" spans="1:7" x14ac:dyDescent="0.15">
      <c r="A7" s="150">
        <v>42019</v>
      </c>
      <c r="B7" s="149">
        <v>303.2</v>
      </c>
      <c r="C7" s="151">
        <v>3.8000899999999999E-3</v>
      </c>
      <c r="D7" s="151">
        <v>5.1828400000000002E-3</v>
      </c>
      <c r="E7" s="149">
        <v>3.7820960000000001E-2</v>
      </c>
      <c r="F7" s="149">
        <v>3.7130213000000002E-2</v>
      </c>
      <c r="G7" s="149">
        <v>3.7203398999999998E-2</v>
      </c>
    </row>
    <row r="8" spans="1:7" x14ac:dyDescent="0.15">
      <c r="A8" s="150">
        <v>42018</v>
      </c>
      <c r="B8" s="149">
        <v>302.05</v>
      </c>
      <c r="C8" s="151">
        <v>7.4769800000000003E-3</v>
      </c>
      <c r="D8" s="151">
        <v>5.1828400000000002E-3</v>
      </c>
      <c r="E8" s="149">
        <v>3.8276839999999999E-2</v>
      </c>
      <c r="F8" s="149">
        <v>3.7207732E-2</v>
      </c>
      <c r="G8" s="149">
        <v>3.7203398999999998E-2</v>
      </c>
    </row>
    <row r="9" spans="1:7" x14ac:dyDescent="0.15">
      <c r="A9" s="150">
        <v>42017</v>
      </c>
      <c r="B9" s="149">
        <v>299.8</v>
      </c>
      <c r="C9" s="151">
        <v>-4.8980750000000003E-2</v>
      </c>
      <c r="D9" s="151">
        <v>5.1828400000000002E-3</v>
      </c>
      <c r="E9" s="149">
        <v>3.8284289999999999E-2</v>
      </c>
      <c r="F9" s="149">
        <v>3.6610107000000003E-2</v>
      </c>
      <c r="G9" s="149">
        <v>3.7203398999999998E-2</v>
      </c>
    </row>
    <row r="10" spans="1:7" x14ac:dyDescent="0.15">
      <c r="A10" s="150">
        <v>42016</v>
      </c>
      <c r="B10" s="149">
        <v>314.85000000000002</v>
      </c>
      <c r="C10" s="151">
        <v>-4.5947999999999996E-3</v>
      </c>
      <c r="D10" s="151">
        <v>5.1828400000000002E-3</v>
      </c>
      <c r="E10" s="149">
        <v>3.7741730000000001E-2</v>
      </c>
      <c r="F10" s="149">
        <v>3.7309885000000001E-2</v>
      </c>
      <c r="G10" s="149">
        <v>3.7203398999999998E-2</v>
      </c>
    </row>
    <row r="11" spans="1:7" x14ac:dyDescent="0.15">
      <c r="A11" s="150">
        <v>42013</v>
      </c>
      <c r="B11" s="149">
        <v>316.3</v>
      </c>
      <c r="C11" s="151">
        <v>-3.15657E-3</v>
      </c>
      <c r="D11" s="151">
        <v>5.1828400000000002E-3</v>
      </c>
      <c r="E11" s="149">
        <v>3.8463490000000003E-2</v>
      </c>
      <c r="F11" s="149">
        <v>3.7461722000000003E-2</v>
      </c>
      <c r="G11" s="149">
        <v>3.7203398999999998E-2</v>
      </c>
    </row>
    <row r="12" spans="1:7" x14ac:dyDescent="0.15">
      <c r="A12" s="150">
        <v>42012</v>
      </c>
      <c r="B12" s="149">
        <v>317.3</v>
      </c>
      <c r="C12" s="151">
        <v>5.1741250000000003E-2</v>
      </c>
      <c r="D12" s="151">
        <v>5.1828400000000002E-3</v>
      </c>
      <c r="E12" s="149">
        <v>3.853753E-2</v>
      </c>
      <c r="F12" s="149">
        <v>3.7455378999999997E-2</v>
      </c>
      <c r="G12" s="149">
        <v>3.7203398999999998E-2</v>
      </c>
    </row>
    <row r="13" spans="1:7" x14ac:dyDescent="0.15">
      <c r="A13" s="150">
        <v>42011</v>
      </c>
      <c r="B13" s="149">
        <v>301.3</v>
      </c>
      <c r="C13" s="151">
        <v>7.3852699999999993E-2</v>
      </c>
      <c r="D13" s="151">
        <v>5.1828400000000002E-3</v>
      </c>
      <c r="E13" s="149">
        <v>3.8445109999999998E-2</v>
      </c>
      <c r="F13" s="149">
        <v>3.6120173999999998E-2</v>
      </c>
      <c r="G13" s="149">
        <v>3.7203398999999998E-2</v>
      </c>
    </row>
    <row r="14" spans="1:7" x14ac:dyDescent="0.15">
      <c r="A14" s="150">
        <v>42010</v>
      </c>
      <c r="B14" s="149">
        <v>279.85000000000002</v>
      </c>
      <c r="C14" s="151">
        <v>-5.4922579999999999E-2</v>
      </c>
      <c r="D14" s="151">
        <v>5.1828400000000002E-3</v>
      </c>
      <c r="E14" s="149">
        <v>3.7144000000000003E-2</v>
      </c>
      <c r="F14" s="149">
        <v>3.5200918999999997E-2</v>
      </c>
      <c r="G14" s="149">
        <v>3.7203398999999998E-2</v>
      </c>
    </row>
    <row r="15" spans="1:7" x14ac:dyDescent="0.15">
      <c r="A15" s="150">
        <v>42009</v>
      </c>
      <c r="B15" s="149">
        <v>295.64999999999998</v>
      </c>
      <c r="C15" s="151">
        <v>2.1366509999999998E-2</v>
      </c>
      <c r="D15" s="151">
        <v>5.1828400000000002E-3</v>
      </c>
      <c r="E15" s="149">
        <v>3.6275490000000001E-2</v>
      </c>
      <c r="F15" s="149">
        <v>3.5664850999999997E-2</v>
      </c>
      <c r="G15" s="149">
        <v>3.7203398999999998E-2</v>
      </c>
    </row>
    <row r="16" spans="1:7" x14ac:dyDescent="0.15">
      <c r="A16" s="150">
        <v>42006</v>
      </c>
      <c r="B16" s="149">
        <v>289.39999999999998</v>
      </c>
      <c r="C16" s="151">
        <v>3.6598029999999997E-2</v>
      </c>
      <c r="D16" s="151">
        <v>5.1828400000000002E-3</v>
      </c>
      <c r="E16" s="149">
        <v>3.6726460000000002E-2</v>
      </c>
      <c r="F16" s="149">
        <v>3.5926619999999999E-2</v>
      </c>
      <c r="G16" s="149">
        <v>3.7203398999999998E-2</v>
      </c>
    </row>
    <row r="17" spans="1:7" x14ac:dyDescent="0.15">
      <c r="A17" s="150">
        <v>42005</v>
      </c>
      <c r="B17" s="149">
        <v>279</v>
      </c>
      <c r="C17" s="151">
        <v>4.5274839999999997E-2</v>
      </c>
      <c r="D17" s="151">
        <v>5.1828400000000002E-3</v>
      </c>
      <c r="E17" s="149">
        <v>3.6974359999999998E-2</v>
      </c>
      <c r="F17" s="149">
        <v>3.5887163E-2</v>
      </c>
      <c r="G17" s="149">
        <v>3.7203398999999998E-2</v>
      </c>
    </row>
    <row r="18" spans="1:7" x14ac:dyDescent="0.15">
      <c r="A18" s="150">
        <v>42004</v>
      </c>
      <c r="B18" s="149">
        <v>266.64999999999998</v>
      </c>
      <c r="C18" s="151">
        <v>-9.5176600000000007E-3</v>
      </c>
      <c r="D18" s="151">
        <v>5.1828400000000002E-3</v>
      </c>
      <c r="E18" s="149">
        <v>3.6994270000000003E-2</v>
      </c>
      <c r="F18" s="149">
        <v>3.5941902999999997E-2</v>
      </c>
      <c r="G18" s="149">
        <v>3.7203398999999998E-2</v>
      </c>
    </row>
    <row r="19" spans="1:7" x14ac:dyDescent="0.15">
      <c r="A19" s="150">
        <v>42003</v>
      </c>
      <c r="B19" s="149">
        <v>269.2</v>
      </c>
      <c r="C19" s="151">
        <v>-2.1134670000000001E-2</v>
      </c>
      <c r="D19" s="151">
        <v>5.1828400000000002E-3</v>
      </c>
      <c r="E19" s="149">
        <v>3.703969E-2</v>
      </c>
      <c r="F19" s="149">
        <v>3.5855637000000003E-2</v>
      </c>
      <c r="G19" s="149">
        <v>3.7203398999999998E-2</v>
      </c>
    </row>
    <row r="20" spans="1:7" x14ac:dyDescent="0.15">
      <c r="A20" s="150">
        <v>42002</v>
      </c>
      <c r="B20" s="149">
        <v>274.95</v>
      </c>
      <c r="C20" s="151">
        <v>8.0336399999999999E-3</v>
      </c>
      <c r="D20" s="151">
        <v>5.1828400000000002E-3</v>
      </c>
      <c r="E20" s="149">
        <v>3.6962580000000002E-2</v>
      </c>
      <c r="F20" s="149">
        <v>3.5865540000000001E-2</v>
      </c>
      <c r="G20" s="149">
        <v>3.7203398999999998E-2</v>
      </c>
    </row>
    <row r="21" spans="1:7" x14ac:dyDescent="0.15">
      <c r="A21" s="150">
        <v>41999</v>
      </c>
      <c r="B21" s="149">
        <v>272.75</v>
      </c>
      <c r="C21" s="151">
        <v>-3.4769900000000001E-3</v>
      </c>
      <c r="D21" s="151">
        <v>5.1828400000000002E-3</v>
      </c>
      <c r="E21" s="149">
        <v>3.6974409999999999E-2</v>
      </c>
      <c r="F21" s="149">
        <v>3.6223445E-2</v>
      </c>
      <c r="G21" s="149">
        <v>3.7203398999999998E-2</v>
      </c>
    </row>
    <row r="22" spans="1:7" x14ac:dyDescent="0.15">
      <c r="A22" s="150">
        <v>41997</v>
      </c>
      <c r="B22" s="149">
        <v>273.7</v>
      </c>
      <c r="C22" s="151">
        <v>0</v>
      </c>
      <c r="D22" s="151">
        <v>5.1828400000000002E-3</v>
      </c>
      <c r="E22" s="149">
        <v>3.7343759999999997E-2</v>
      </c>
      <c r="F22" s="149">
        <v>3.6664695999999997E-2</v>
      </c>
      <c r="G22" s="149">
        <v>3.7203398999999998E-2</v>
      </c>
    </row>
    <row r="23" spans="1:7" x14ac:dyDescent="0.15">
      <c r="A23" s="150">
        <v>41996</v>
      </c>
      <c r="B23" s="149">
        <v>273.7</v>
      </c>
      <c r="C23" s="151">
        <v>4.1400649999999997E-2</v>
      </c>
      <c r="D23" s="151">
        <v>5.1828400000000002E-3</v>
      </c>
      <c r="E23" s="149">
        <v>3.7745639999999997E-2</v>
      </c>
      <c r="F23" s="149">
        <v>3.6745908000000001E-2</v>
      </c>
      <c r="G23" s="149">
        <v>3.7203398999999998E-2</v>
      </c>
    </row>
    <row r="24" spans="1:7" x14ac:dyDescent="0.15">
      <c r="A24" s="150">
        <v>41995</v>
      </c>
      <c r="B24" s="149">
        <v>262.60000000000002</v>
      </c>
      <c r="C24" s="151">
        <v>-1.286435E-2</v>
      </c>
      <c r="D24" s="151">
        <v>5.1828400000000002E-3</v>
      </c>
      <c r="E24" s="149">
        <v>3.7877260000000003E-2</v>
      </c>
      <c r="F24" s="149">
        <v>3.7475762000000003E-2</v>
      </c>
      <c r="G24" s="149">
        <v>3.7203398999999998E-2</v>
      </c>
    </row>
    <row r="25" spans="1:7" x14ac:dyDescent="0.15">
      <c r="A25" s="150">
        <v>41992</v>
      </c>
      <c r="B25" s="149">
        <v>266</v>
      </c>
      <c r="C25" s="151">
        <v>2.2622389999999999E-2</v>
      </c>
      <c r="D25" s="151">
        <v>5.1828400000000002E-3</v>
      </c>
      <c r="E25" s="149">
        <v>3.8618979999999997E-2</v>
      </c>
      <c r="F25" s="149">
        <v>3.7458216000000003E-2</v>
      </c>
      <c r="G25" s="149">
        <v>3.7203398999999998E-2</v>
      </c>
    </row>
    <row r="26" spans="1:7" x14ac:dyDescent="0.15">
      <c r="A26" s="150">
        <v>41991</v>
      </c>
      <c r="B26" s="149">
        <v>260.05</v>
      </c>
      <c r="C26" s="151">
        <v>4.5229890000000002E-2</v>
      </c>
      <c r="D26" s="151">
        <v>5.1828400000000002E-3</v>
      </c>
      <c r="E26" s="149">
        <v>3.8553450000000003E-2</v>
      </c>
      <c r="F26" s="149">
        <v>3.6965943000000001E-2</v>
      </c>
      <c r="G26" s="149">
        <v>3.7203398999999998E-2</v>
      </c>
    </row>
    <row r="27" spans="1:7" x14ac:dyDescent="0.15">
      <c r="A27" s="150">
        <v>41990</v>
      </c>
      <c r="B27" s="149">
        <v>248.55</v>
      </c>
      <c r="C27" s="151">
        <v>-1.259387E-2</v>
      </c>
      <c r="D27" s="151">
        <v>5.1828400000000002E-3</v>
      </c>
      <c r="E27" s="149">
        <v>3.8104310000000002E-2</v>
      </c>
      <c r="F27" s="149">
        <v>3.7554072000000001E-2</v>
      </c>
      <c r="G27" s="149">
        <v>3.7203398999999998E-2</v>
      </c>
    </row>
    <row r="28" spans="1:7" x14ac:dyDescent="0.15">
      <c r="A28" s="150">
        <v>41989</v>
      </c>
      <c r="B28" s="149">
        <v>251.7</v>
      </c>
      <c r="C28" s="151">
        <v>-7.2219019999999995E-2</v>
      </c>
      <c r="D28" s="151">
        <v>5.1828400000000002E-3</v>
      </c>
      <c r="E28" s="149">
        <v>3.8554230000000002E-2</v>
      </c>
      <c r="F28" s="149">
        <v>3.5810778000000001E-2</v>
      </c>
      <c r="G28" s="149">
        <v>3.7203398999999998E-2</v>
      </c>
    </row>
    <row r="29" spans="1:7" x14ac:dyDescent="0.15">
      <c r="A29" s="150">
        <v>41988</v>
      </c>
      <c r="B29" s="149">
        <v>270.55</v>
      </c>
      <c r="C29" s="151">
        <v>-8.2819999999999994E-3</v>
      </c>
      <c r="D29" s="151">
        <v>5.1828400000000002E-3</v>
      </c>
      <c r="E29" s="149">
        <v>3.6916209999999998E-2</v>
      </c>
      <c r="F29" s="149">
        <v>3.6242071000000001E-2</v>
      </c>
      <c r="G29" s="149">
        <v>3.7203398999999998E-2</v>
      </c>
    </row>
    <row r="30" spans="1:7" x14ac:dyDescent="0.15">
      <c r="A30" s="150">
        <v>41985</v>
      </c>
      <c r="B30" s="149">
        <v>272.8</v>
      </c>
      <c r="C30" s="151">
        <v>-2.3798600000000001E-3</v>
      </c>
      <c r="D30" s="151">
        <v>5.1828400000000002E-3</v>
      </c>
      <c r="E30" s="149">
        <v>3.7362779999999998E-2</v>
      </c>
      <c r="F30" s="149">
        <v>3.6422651E-2</v>
      </c>
      <c r="G30" s="149">
        <v>3.7203398999999998E-2</v>
      </c>
    </row>
    <row r="31" spans="1:7" x14ac:dyDescent="0.15">
      <c r="A31" s="150">
        <v>41984</v>
      </c>
      <c r="B31" s="149">
        <v>273.45</v>
      </c>
      <c r="C31" s="151">
        <v>-2.901366E-2</v>
      </c>
      <c r="D31" s="151">
        <v>5.1828400000000002E-3</v>
      </c>
      <c r="E31" s="149">
        <v>3.7523090000000002E-2</v>
      </c>
      <c r="F31" s="149">
        <v>3.6990749000000003E-2</v>
      </c>
      <c r="G31" s="149">
        <v>3.7203398999999998E-2</v>
      </c>
    </row>
    <row r="32" spans="1:7" x14ac:dyDescent="0.15">
      <c r="A32" s="150">
        <v>41983</v>
      </c>
      <c r="B32" s="149">
        <v>281.5</v>
      </c>
      <c r="C32" s="151">
        <v>5.0639120000000003E-2</v>
      </c>
      <c r="D32" s="151">
        <v>5.1828400000000002E-3</v>
      </c>
      <c r="E32" s="149">
        <v>3.8055480000000003E-2</v>
      </c>
      <c r="F32" s="149">
        <v>3.7134462E-2</v>
      </c>
      <c r="G32" s="149">
        <v>3.7203398999999998E-2</v>
      </c>
    </row>
    <row r="33" spans="1:7" x14ac:dyDescent="0.15">
      <c r="A33" s="150">
        <v>41982</v>
      </c>
      <c r="B33" s="149">
        <v>267.60000000000002</v>
      </c>
      <c r="C33" s="151">
        <v>-4.1001349999999999E-2</v>
      </c>
      <c r="D33" s="151">
        <v>5.1828400000000002E-3</v>
      </c>
      <c r="E33" s="149">
        <v>3.8230960000000001E-2</v>
      </c>
      <c r="F33" s="149">
        <v>3.8505217000000001E-2</v>
      </c>
      <c r="G33" s="149">
        <v>3.7203398999999998E-2</v>
      </c>
    </row>
    <row r="34" spans="1:7" x14ac:dyDescent="0.15">
      <c r="A34" s="150">
        <v>41981</v>
      </c>
      <c r="B34" s="149">
        <v>278.8</v>
      </c>
      <c r="C34" s="151">
        <v>-8.74927E-3</v>
      </c>
      <c r="D34" s="151">
        <v>5.1828400000000002E-3</v>
      </c>
      <c r="E34" s="149">
        <v>3.9693730000000003E-2</v>
      </c>
      <c r="F34" s="149">
        <v>4.0301664000000001E-2</v>
      </c>
      <c r="G34" s="149">
        <v>3.7203398999999998E-2</v>
      </c>
    </row>
    <row r="35" spans="1:7" x14ac:dyDescent="0.15">
      <c r="A35" s="150">
        <v>41978</v>
      </c>
      <c r="B35" s="149">
        <v>281.25</v>
      </c>
      <c r="C35" s="151">
        <v>4.6206839999999999E-2</v>
      </c>
      <c r="D35" s="151">
        <v>5.1828400000000002E-3</v>
      </c>
      <c r="E35" s="149">
        <v>4.1482070000000003E-2</v>
      </c>
      <c r="F35" s="149">
        <v>4.0286659000000002E-2</v>
      </c>
      <c r="G35" s="149">
        <v>3.7203398999999998E-2</v>
      </c>
    </row>
    <row r="36" spans="1:7" x14ac:dyDescent="0.15">
      <c r="A36" s="150">
        <v>41977</v>
      </c>
      <c r="B36" s="149">
        <v>268.55</v>
      </c>
      <c r="C36" s="151">
        <v>9.2391340000000002E-2</v>
      </c>
      <c r="D36" s="151">
        <v>5.1828400000000002E-3</v>
      </c>
      <c r="E36" s="149">
        <v>4.1268630000000001E-2</v>
      </c>
      <c r="F36" s="149">
        <v>3.8830973999999997E-2</v>
      </c>
      <c r="G36" s="149">
        <v>3.7203398999999998E-2</v>
      </c>
    </row>
    <row r="37" spans="1:7" x14ac:dyDescent="0.15">
      <c r="A37" s="150">
        <v>41976</v>
      </c>
      <c r="B37" s="149">
        <v>244.85</v>
      </c>
      <c r="C37" s="151">
        <v>1.150146E-2</v>
      </c>
      <c r="D37" s="151">
        <v>5.1828400000000002E-3</v>
      </c>
      <c r="E37" s="149">
        <v>4.0027840000000002E-2</v>
      </c>
      <c r="F37" s="149">
        <v>3.9026750999999998E-2</v>
      </c>
      <c r="G37" s="149">
        <v>3.7203398999999998E-2</v>
      </c>
    </row>
    <row r="38" spans="1:7" x14ac:dyDescent="0.15">
      <c r="A38" s="150">
        <v>41975</v>
      </c>
      <c r="B38" s="149">
        <v>242.05</v>
      </c>
      <c r="C38" s="151">
        <v>-1.9839079999999999E-2</v>
      </c>
      <c r="D38" s="151">
        <v>5.1828400000000002E-3</v>
      </c>
      <c r="E38" s="149">
        <v>4.0221590000000002E-2</v>
      </c>
      <c r="F38" s="149">
        <v>3.9720397999999997E-2</v>
      </c>
      <c r="G38" s="149">
        <v>3.7203398999999998E-2</v>
      </c>
    </row>
    <row r="39" spans="1:7" x14ac:dyDescent="0.15">
      <c r="A39" s="150">
        <v>41974</v>
      </c>
      <c r="B39" s="149">
        <v>246.9</v>
      </c>
      <c r="C39" s="151">
        <v>7.7251899999999998E-3</v>
      </c>
      <c r="D39" s="151">
        <v>5.1828400000000002E-3</v>
      </c>
      <c r="E39" s="149">
        <v>4.0947020000000001E-2</v>
      </c>
      <c r="F39" s="149">
        <v>3.9814226000000001E-2</v>
      </c>
      <c r="G39" s="149">
        <v>3.7203398999999998E-2</v>
      </c>
    </row>
    <row r="40" spans="1:7" x14ac:dyDescent="0.15">
      <c r="A40" s="150">
        <v>41971</v>
      </c>
      <c r="B40" s="149">
        <v>245</v>
      </c>
      <c r="C40" s="151">
        <v>-5.6980199999999998E-3</v>
      </c>
      <c r="D40" s="151">
        <v>5.1828400000000002E-3</v>
      </c>
      <c r="E40" s="149">
        <v>4.1044589999999999E-2</v>
      </c>
      <c r="F40" s="149">
        <v>3.9807121000000001E-2</v>
      </c>
      <c r="G40" s="149">
        <v>3.7203398999999998E-2</v>
      </c>
    </row>
    <row r="41" spans="1:7" x14ac:dyDescent="0.15">
      <c r="A41" s="150">
        <v>41970</v>
      </c>
      <c r="B41" s="149">
        <v>246.4</v>
      </c>
      <c r="C41" s="151">
        <v>1.987974E-2</v>
      </c>
      <c r="D41" s="151">
        <v>5.1828400000000002E-3</v>
      </c>
      <c r="E41" s="149">
        <v>4.1026050000000001E-2</v>
      </c>
      <c r="F41" s="149">
        <v>3.9800361999999999E-2</v>
      </c>
      <c r="G41" s="149">
        <v>3.7203398999999998E-2</v>
      </c>
    </row>
    <row r="42" spans="1:7" x14ac:dyDescent="0.15">
      <c r="A42" s="150">
        <v>41969</v>
      </c>
      <c r="B42" s="149">
        <v>241.55</v>
      </c>
      <c r="C42" s="151">
        <v>2.345657E-2</v>
      </c>
      <c r="D42" s="151">
        <v>5.1828400000000002E-3</v>
      </c>
      <c r="E42" s="149">
        <v>4.101428E-2</v>
      </c>
      <c r="F42" s="149">
        <v>4.0342177999999999E-2</v>
      </c>
      <c r="G42" s="149">
        <v>3.7203398999999998E-2</v>
      </c>
    </row>
    <row r="43" spans="1:7" x14ac:dyDescent="0.15">
      <c r="A43" s="150">
        <v>41968</v>
      </c>
      <c r="B43" s="149">
        <v>235.95</v>
      </c>
      <c r="C43" s="151">
        <v>-5.1017769999999997E-2</v>
      </c>
      <c r="D43" s="151">
        <v>5.1828400000000002E-3</v>
      </c>
      <c r="E43" s="149">
        <v>4.1509379999999999E-2</v>
      </c>
      <c r="F43" s="149">
        <v>4.0088117E-2</v>
      </c>
      <c r="G43" s="149">
        <v>3.7203398999999998E-2</v>
      </c>
    </row>
    <row r="44" spans="1:7" x14ac:dyDescent="0.15">
      <c r="A44" s="150">
        <v>41967</v>
      </c>
      <c r="B44" s="149">
        <v>248.3</v>
      </c>
      <c r="C44" s="151">
        <v>-5.0648699999999998E-2</v>
      </c>
      <c r="D44" s="151">
        <v>5.1828400000000002E-3</v>
      </c>
      <c r="E44" s="149">
        <v>4.124862E-2</v>
      </c>
      <c r="F44" s="149">
        <v>3.9364324999999999E-2</v>
      </c>
      <c r="G44" s="149">
        <v>3.7203398999999998E-2</v>
      </c>
    </row>
    <row r="45" spans="1:7" x14ac:dyDescent="0.15">
      <c r="A45" s="150">
        <v>41964</v>
      </c>
      <c r="B45" s="149">
        <v>261.2</v>
      </c>
      <c r="C45" s="151">
        <v>8.0696950000000003E-2</v>
      </c>
      <c r="D45" s="151">
        <v>5.1828400000000002E-3</v>
      </c>
      <c r="E45" s="149">
        <v>4.038038E-2</v>
      </c>
      <c r="F45" s="149">
        <v>3.8318194E-2</v>
      </c>
      <c r="G45" s="149">
        <v>3.7203398999999998E-2</v>
      </c>
    </row>
    <row r="46" spans="1:7" x14ac:dyDescent="0.15">
      <c r="A46" s="150">
        <v>41963</v>
      </c>
      <c r="B46" s="149">
        <v>240.95</v>
      </c>
      <c r="C46" s="151">
        <v>-2.7830730000000001E-2</v>
      </c>
      <c r="D46" s="151">
        <v>5.1828400000000002E-3</v>
      </c>
      <c r="E46" s="149">
        <v>3.9479340000000002E-2</v>
      </c>
      <c r="F46" s="149">
        <v>3.8374408999999998E-2</v>
      </c>
      <c r="G46" s="149">
        <v>3.7203398999999998E-2</v>
      </c>
    </row>
    <row r="47" spans="1:7" x14ac:dyDescent="0.15">
      <c r="A47" s="150">
        <v>41962</v>
      </c>
      <c r="B47" s="149">
        <v>247.75</v>
      </c>
      <c r="C47" s="151">
        <v>-3.0802240000000002E-2</v>
      </c>
      <c r="D47" s="151">
        <v>5.1828400000000002E-3</v>
      </c>
      <c r="E47" s="149">
        <v>3.9531900000000002E-2</v>
      </c>
      <c r="F47" s="149">
        <v>3.8230004999999997E-2</v>
      </c>
      <c r="G47" s="149">
        <v>3.7203398999999998E-2</v>
      </c>
    </row>
    <row r="48" spans="1:7" x14ac:dyDescent="0.15">
      <c r="A48" s="150">
        <v>41961</v>
      </c>
      <c r="B48" s="149">
        <v>255.5</v>
      </c>
      <c r="C48" s="151">
        <v>3.7281300000000003E-2</v>
      </c>
      <c r="D48" s="151">
        <v>5.1828400000000002E-3</v>
      </c>
      <c r="E48" s="149">
        <v>3.9369389999999997E-2</v>
      </c>
      <c r="F48" s="149">
        <v>3.8290050999999999E-2</v>
      </c>
      <c r="G48" s="149">
        <v>3.7203398999999998E-2</v>
      </c>
    </row>
    <row r="49" spans="1:21" x14ac:dyDescent="0.15">
      <c r="A49" s="150">
        <v>41960</v>
      </c>
      <c r="B49" s="149">
        <v>246.15</v>
      </c>
      <c r="C49" s="151">
        <v>9.5188309999999998E-2</v>
      </c>
      <c r="D49" s="151">
        <v>5.1828400000000002E-3</v>
      </c>
      <c r="E49" s="149">
        <v>3.9194050000000001E-2</v>
      </c>
      <c r="F49" s="149">
        <v>3.6217354E-2</v>
      </c>
      <c r="G49" s="149">
        <v>3.7203398999999998E-2</v>
      </c>
    </row>
    <row r="50" spans="1:21" x14ac:dyDescent="0.15">
      <c r="A50" s="150">
        <v>41957</v>
      </c>
      <c r="B50" s="149">
        <v>223.8</v>
      </c>
      <c r="C50" s="151">
        <v>-2.623897E-2</v>
      </c>
      <c r="D50" s="151">
        <v>5.1828400000000002E-3</v>
      </c>
      <c r="E50" s="149">
        <v>3.7316179999999997E-2</v>
      </c>
      <c r="F50" s="149">
        <v>3.5853077999999997E-2</v>
      </c>
      <c r="G50" s="149">
        <v>3.7203398999999998E-2</v>
      </c>
    </row>
    <row r="51" spans="1:21" x14ac:dyDescent="0.15">
      <c r="A51" s="150">
        <v>41956</v>
      </c>
      <c r="B51" s="149">
        <v>229.75</v>
      </c>
      <c r="C51" s="151">
        <v>2.61495E-3</v>
      </c>
      <c r="D51" s="151">
        <v>5.1828400000000002E-3</v>
      </c>
      <c r="E51" s="149">
        <v>3.6961720000000003E-2</v>
      </c>
      <c r="F51" s="149">
        <v>3.5843812000000003E-2</v>
      </c>
      <c r="G51" s="149">
        <v>3.7203398999999998E-2</v>
      </c>
    </row>
    <row r="52" spans="1:21" x14ac:dyDescent="0.15">
      <c r="A52" s="150">
        <v>41955</v>
      </c>
      <c r="B52" s="149">
        <v>229.15</v>
      </c>
      <c r="C52" s="151">
        <v>4.3648999999999999E-4</v>
      </c>
      <c r="D52" s="151">
        <v>5.1828400000000002E-3</v>
      </c>
      <c r="E52" s="149">
        <v>3.695238E-2</v>
      </c>
      <c r="F52" s="149">
        <v>3.6784364999999999E-2</v>
      </c>
      <c r="G52" s="149">
        <v>3.7203398999999998E-2</v>
      </c>
    </row>
    <row r="53" spans="1:21" x14ac:dyDescent="0.15">
      <c r="A53" s="150">
        <v>41954</v>
      </c>
      <c r="B53" s="149">
        <v>229.05</v>
      </c>
      <c r="C53" s="151">
        <v>2.1853200000000001E-3</v>
      </c>
      <c r="D53" s="151">
        <v>5.1828400000000002E-3</v>
      </c>
      <c r="E53" s="149">
        <v>3.7921879999999998E-2</v>
      </c>
      <c r="F53" s="149">
        <v>3.7005959999999997E-2</v>
      </c>
      <c r="G53" s="149">
        <v>3.7203398999999998E-2</v>
      </c>
    </row>
    <row r="54" spans="1:21" ht="14" thickBot="1" x14ac:dyDescent="0.2">
      <c r="A54" s="150">
        <v>41953</v>
      </c>
      <c r="B54" s="149">
        <v>228.55</v>
      </c>
      <c r="C54" s="151">
        <v>2.8480699999999999E-3</v>
      </c>
      <c r="D54" s="151">
        <v>5.1828400000000002E-3</v>
      </c>
      <c r="E54" s="149">
        <v>3.8150219999999999E-2</v>
      </c>
      <c r="F54" s="149">
        <v>3.7427791000000002E-2</v>
      </c>
      <c r="G54" s="149">
        <v>3.7203398999999998E-2</v>
      </c>
      <c r="O54" s="101" t="s">
        <v>188</v>
      </c>
    </row>
    <row r="55" spans="1:21" x14ac:dyDescent="0.15">
      <c r="A55" s="150">
        <v>41950</v>
      </c>
      <c r="B55" s="149">
        <v>227.9</v>
      </c>
      <c r="C55" s="151">
        <v>-3.089132E-2</v>
      </c>
      <c r="D55" s="151">
        <v>5.1828400000000002E-3</v>
      </c>
      <c r="E55" s="149">
        <v>3.8555840000000001E-2</v>
      </c>
      <c r="F55" s="149">
        <v>3.7922520000000001E-2</v>
      </c>
      <c r="G55" s="149">
        <v>3.7203398999999998E-2</v>
      </c>
      <c r="O55" s="152"/>
      <c r="P55" s="153"/>
      <c r="Q55" s="153"/>
      <c r="R55" s="153"/>
      <c r="S55" s="153"/>
      <c r="T55" s="154" t="s">
        <v>184</v>
      </c>
      <c r="U55" s="155"/>
    </row>
    <row r="56" spans="1:21" x14ac:dyDescent="0.15">
      <c r="A56" s="150">
        <v>41948</v>
      </c>
      <c r="B56" s="149">
        <v>235.05</v>
      </c>
      <c r="C56" s="151">
        <v>-1.7501760000000002E-2</v>
      </c>
      <c r="D56" s="151">
        <v>5.1828400000000002E-3</v>
      </c>
      <c r="E56" s="149">
        <v>3.9085910000000001E-2</v>
      </c>
      <c r="F56" s="149">
        <v>3.8702511000000002E-2</v>
      </c>
      <c r="G56" s="149">
        <v>3.7203398999999998E-2</v>
      </c>
      <c r="O56" s="156" t="s">
        <v>183</v>
      </c>
      <c r="P56" s="82">
        <v>1.645</v>
      </c>
      <c r="Q56" s="82">
        <v>1000000000</v>
      </c>
      <c r="R56" s="157">
        <f>AVERAGE(C6:C137)</f>
        <v>5.1828365151515132E-3</v>
      </c>
      <c r="S56" s="158">
        <f>STDEV(C6:C137)</f>
        <v>3.6714188869035769E-2</v>
      </c>
      <c r="T56" s="159">
        <f>(R56-(P56*S56))*Q56</f>
        <v>-55212004.174412325</v>
      </c>
      <c r="U56" s="160" t="s">
        <v>185</v>
      </c>
    </row>
    <row r="57" spans="1:21" x14ac:dyDescent="0.15">
      <c r="A57" s="150">
        <v>41946</v>
      </c>
      <c r="B57" s="149">
        <v>239.2</v>
      </c>
      <c r="C57" s="151">
        <v>4.642048E-2</v>
      </c>
      <c r="D57" s="151">
        <v>5.1828400000000002E-3</v>
      </c>
      <c r="E57" s="149">
        <v>3.9832850000000003E-2</v>
      </c>
      <c r="F57" s="149">
        <v>3.9120037000000003E-2</v>
      </c>
      <c r="G57" s="149">
        <v>3.7203398999999998E-2</v>
      </c>
      <c r="O57" s="161"/>
      <c r="P57" s="82"/>
      <c r="Q57" s="82"/>
      <c r="R57" s="82"/>
      <c r="S57" s="82"/>
      <c r="T57" s="82"/>
      <c r="U57" s="162"/>
    </row>
    <row r="58" spans="1:21" x14ac:dyDescent="0.15">
      <c r="A58" s="150">
        <v>41943</v>
      </c>
      <c r="B58" s="149">
        <v>228.35</v>
      </c>
      <c r="C58" s="151">
        <v>1.1229889999999999E-2</v>
      </c>
      <c r="D58" s="151">
        <v>5.1828400000000002E-3</v>
      </c>
      <c r="E58" s="149">
        <v>4.0326029999999999E-2</v>
      </c>
      <c r="F58" s="149">
        <v>3.9377827999999997E-2</v>
      </c>
      <c r="G58" s="149">
        <v>3.7203398999999998E-2</v>
      </c>
      <c r="O58" s="156" t="s">
        <v>186</v>
      </c>
      <c r="P58" s="82"/>
      <c r="Q58" s="82"/>
      <c r="R58" s="82"/>
      <c r="S58" s="82"/>
      <c r="T58" s="82"/>
      <c r="U58" s="162"/>
    </row>
    <row r="59" spans="1:21" x14ac:dyDescent="0.15">
      <c r="A59" s="150">
        <v>41942</v>
      </c>
      <c r="B59" s="149">
        <v>225.8</v>
      </c>
      <c r="C59" s="151">
        <v>-2.557796E-2</v>
      </c>
      <c r="D59" s="151">
        <v>5.1828400000000002E-3</v>
      </c>
      <c r="E59" s="149">
        <v>4.0575460000000001E-2</v>
      </c>
      <c r="F59" s="149">
        <v>3.9287307E-2</v>
      </c>
      <c r="G59" s="149">
        <v>3.7203398999999998E-2</v>
      </c>
      <c r="O59" s="156" t="s">
        <v>189</v>
      </c>
      <c r="P59" s="82"/>
      <c r="Q59" s="82"/>
      <c r="R59" s="82"/>
      <c r="S59" s="82"/>
      <c r="T59" s="82"/>
      <c r="U59" s="162"/>
    </row>
    <row r="60" spans="1:21" ht="14" thickBot="1" x14ac:dyDescent="0.2">
      <c r="A60" s="150">
        <v>41941</v>
      </c>
      <c r="B60" s="149">
        <v>231.65</v>
      </c>
      <c r="C60" s="151">
        <v>-4.7216359999999999E-2</v>
      </c>
      <c r="D60" s="151">
        <v>5.1828400000000002E-3</v>
      </c>
      <c r="E60" s="149">
        <v>4.0433429999999999E-2</v>
      </c>
      <c r="F60" s="149">
        <v>3.8514222000000001E-2</v>
      </c>
      <c r="G60" s="149">
        <v>3.7203398999999998E-2</v>
      </c>
      <c r="O60" s="163" t="s">
        <v>187</v>
      </c>
      <c r="P60" s="164"/>
      <c r="Q60" s="164"/>
      <c r="R60" s="164"/>
      <c r="S60" s="164"/>
      <c r="T60" s="164"/>
      <c r="U60" s="165"/>
    </row>
    <row r="61" spans="1:21" x14ac:dyDescent="0.15">
      <c r="A61" s="150">
        <v>41940</v>
      </c>
      <c r="B61" s="149">
        <v>242.85</v>
      </c>
      <c r="C61" s="151">
        <v>-1.3497139999999999E-2</v>
      </c>
      <c r="D61" s="151">
        <v>5.1828400000000002E-3</v>
      </c>
      <c r="E61" s="149">
        <v>3.9699749999999999E-2</v>
      </c>
      <c r="F61" s="149">
        <v>3.8525400000000001E-2</v>
      </c>
      <c r="G61" s="149">
        <v>3.7203398999999998E-2</v>
      </c>
    </row>
    <row r="62" spans="1:21" x14ac:dyDescent="0.15">
      <c r="A62" s="150">
        <v>41939</v>
      </c>
      <c r="B62" s="149">
        <v>246.15</v>
      </c>
      <c r="C62" s="151">
        <v>4.7846060000000003E-2</v>
      </c>
      <c r="D62" s="151">
        <v>5.1828400000000002E-3</v>
      </c>
      <c r="E62" s="149">
        <v>3.9646109999999998E-2</v>
      </c>
      <c r="F62" s="149">
        <v>3.8167451999999998E-2</v>
      </c>
      <c r="G62" s="149">
        <v>3.7203398999999998E-2</v>
      </c>
    </row>
    <row r="63" spans="1:21" ht="14" thickBot="1" x14ac:dyDescent="0.2">
      <c r="A63" s="150">
        <v>41935</v>
      </c>
      <c r="B63" s="149">
        <v>234.65</v>
      </c>
      <c r="C63" s="151">
        <v>7.9153299999999999E-3</v>
      </c>
      <c r="D63" s="151">
        <v>5.1828400000000002E-3</v>
      </c>
      <c r="E63" s="149">
        <v>3.9345949999999998E-2</v>
      </c>
      <c r="F63" s="149">
        <v>3.8187498E-2</v>
      </c>
      <c r="G63" s="149">
        <v>3.7203398999999998E-2</v>
      </c>
      <c r="O63" s="80" t="s">
        <v>193</v>
      </c>
      <c r="P63" s="84"/>
      <c r="Q63" s="84"/>
      <c r="R63" s="84"/>
    </row>
    <row r="64" spans="1:21" x14ac:dyDescent="0.15">
      <c r="A64" s="150">
        <v>41934</v>
      </c>
      <c r="B64" s="149">
        <v>232.8</v>
      </c>
      <c r="C64" s="151">
        <v>2.456912E-2</v>
      </c>
      <c r="D64" s="151">
        <v>5.1828400000000002E-3</v>
      </c>
      <c r="E64" s="149">
        <v>3.9349889999999998E-2</v>
      </c>
      <c r="F64" s="149">
        <v>3.8158734999999999E-2</v>
      </c>
      <c r="G64" s="149">
        <v>3.7203398999999998E-2</v>
      </c>
      <c r="O64" s="152"/>
      <c r="P64" s="153"/>
      <c r="Q64" s="166" t="s">
        <v>112</v>
      </c>
      <c r="R64" s="155"/>
    </row>
    <row r="65" spans="1:18" x14ac:dyDescent="0.15">
      <c r="A65" s="150">
        <v>41933</v>
      </c>
      <c r="B65" s="149">
        <v>227.15</v>
      </c>
      <c r="C65" s="151">
        <v>4.871313E-2</v>
      </c>
      <c r="D65" s="151">
        <v>5.1828400000000002E-3</v>
      </c>
      <c r="E65" s="149">
        <v>3.9265510000000003E-2</v>
      </c>
      <c r="F65" s="149">
        <v>3.7752314000000002E-2</v>
      </c>
      <c r="G65" s="149">
        <v>3.7203398999999998E-2</v>
      </c>
      <c r="O65" s="156" t="s">
        <v>190</v>
      </c>
      <c r="P65" s="82">
        <f>COUNT(Q65:Q196)</f>
        <v>7</v>
      </c>
      <c r="Q65" s="167">
        <v>-7.2219019999999995E-2</v>
      </c>
      <c r="R65" s="162">
        <v>1</v>
      </c>
    </row>
    <row r="66" spans="1:18" x14ac:dyDescent="0.15">
      <c r="A66" s="150">
        <v>41932</v>
      </c>
      <c r="B66" s="149">
        <v>216.35</v>
      </c>
      <c r="C66" s="151">
        <v>4.877861E-2</v>
      </c>
      <c r="D66" s="151">
        <v>5.1828400000000002E-3</v>
      </c>
      <c r="E66" s="149">
        <v>3.8846319999999997E-2</v>
      </c>
      <c r="F66" s="149">
        <v>3.7275177999999999E-2</v>
      </c>
      <c r="G66" s="149">
        <v>3.7203398999999998E-2</v>
      </c>
      <c r="O66" s="156" t="s">
        <v>191</v>
      </c>
      <c r="P66" s="82">
        <f>P65*0.05</f>
        <v>0.35000000000000003</v>
      </c>
      <c r="Q66" s="167">
        <v>-5.4922579999999999E-2</v>
      </c>
      <c r="R66" s="162">
        <v>2</v>
      </c>
    </row>
    <row r="67" spans="1:18" x14ac:dyDescent="0.15">
      <c r="A67" s="150">
        <v>41929</v>
      </c>
      <c r="B67" s="149">
        <v>206.05</v>
      </c>
      <c r="C67" s="151">
        <v>4.6184969999999999E-2</v>
      </c>
      <c r="D67" s="151">
        <v>5.1828400000000002E-3</v>
      </c>
      <c r="E67" s="149">
        <v>3.8362050000000002E-2</v>
      </c>
      <c r="F67" s="149">
        <v>3.6790266000000002E-2</v>
      </c>
      <c r="G67" s="149">
        <v>3.7203398999999998E-2</v>
      </c>
      <c r="O67" s="156" t="s">
        <v>192</v>
      </c>
      <c r="P67" s="157">
        <f>AVERAGE(Q70:Q71)</f>
        <v>-5.0897119999999997E-2</v>
      </c>
      <c r="Q67" s="167">
        <v>-5.1293289999999998E-2</v>
      </c>
      <c r="R67" s="162">
        <v>3</v>
      </c>
    </row>
    <row r="68" spans="1:18" x14ac:dyDescent="0.15">
      <c r="A68" s="150">
        <v>41928</v>
      </c>
      <c r="B68" s="149">
        <v>196.75</v>
      </c>
      <c r="C68" s="151">
        <v>-1.413094E-2</v>
      </c>
      <c r="D68" s="151">
        <v>5.1828400000000002E-3</v>
      </c>
      <c r="E68" s="149">
        <v>3.792193E-2</v>
      </c>
      <c r="F68" s="149">
        <v>3.7008065999999999E-2</v>
      </c>
      <c r="G68" s="149">
        <v>3.7203398999999998E-2</v>
      </c>
      <c r="O68" s="161"/>
      <c r="P68" s="82"/>
      <c r="Q68" s="167">
        <v>-5.1041499999999997E-2</v>
      </c>
      <c r="R68" s="162">
        <v>4</v>
      </c>
    </row>
    <row r="69" spans="1:18" x14ac:dyDescent="0.15">
      <c r="A69" s="150">
        <v>41926</v>
      </c>
      <c r="B69" s="149">
        <v>199.55</v>
      </c>
      <c r="C69" s="151">
        <v>2.8464440000000001E-2</v>
      </c>
      <c r="D69" s="151">
        <v>5.1828400000000002E-3</v>
      </c>
      <c r="E69" s="149">
        <v>3.8127590000000003E-2</v>
      </c>
      <c r="F69" s="149">
        <v>3.6927823999999998E-2</v>
      </c>
      <c r="G69" s="149">
        <v>3.7203398999999998E-2</v>
      </c>
      <c r="O69" s="161" t="s">
        <v>182</v>
      </c>
      <c r="P69" s="159">
        <f>P67*Q56</f>
        <v>-50897120</v>
      </c>
      <c r="Q69" s="167">
        <v>-5.1017769999999997E-2</v>
      </c>
      <c r="R69" s="162">
        <v>5</v>
      </c>
    </row>
    <row r="70" spans="1:18" x14ac:dyDescent="0.15">
      <c r="A70" s="150">
        <v>41925</v>
      </c>
      <c r="B70" s="149">
        <v>193.95</v>
      </c>
      <c r="C70" s="151">
        <v>2.5783000000000002E-4</v>
      </c>
      <c r="D70" s="151">
        <v>5.1828400000000002E-3</v>
      </c>
      <c r="E70" s="149">
        <v>3.806992E-2</v>
      </c>
      <c r="F70" s="149">
        <v>3.7070233000000001E-2</v>
      </c>
      <c r="G70" s="149">
        <v>3.7203398999999998E-2</v>
      </c>
      <c r="O70" s="161"/>
      <c r="P70" s="170" t="s">
        <v>194</v>
      </c>
      <c r="Q70" s="167">
        <v>-5.0957669999999997E-2</v>
      </c>
      <c r="R70" s="162">
        <v>6</v>
      </c>
    </row>
    <row r="71" spans="1:18" ht="14" thickBot="1" x14ac:dyDescent="0.2">
      <c r="A71" s="150">
        <v>41922</v>
      </c>
      <c r="B71" s="149">
        <v>193.9</v>
      </c>
      <c r="C71" s="151">
        <v>-3.1474679999999998E-2</v>
      </c>
      <c r="D71" s="151">
        <v>5.1828400000000002E-3</v>
      </c>
      <c r="E71" s="149">
        <v>3.8186100000000001E-2</v>
      </c>
      <c r="F71" s="149">
        <v>3.6819117999999998E-2</v>
      </c>
      <c r="G71" s="149">
        <v>3.7203398999999998E-2</v>
      </c>
      <c r="O71" s="168"/>
      <c r="P71" s="164"/>
      <c r="Q71" s="169">
        <v>-5.0836569999999998E-2</v>
      </c>
      <c r="R71" s="165">
        <v>7</v>
      </c>
    </row>
    <row r="72" spans="1:18" x14ac:dyDescent="0.15">
      <c r="A72" s="150">
        <v>41921</v>
      </c>
      <c r="B72" s="149">
        <v>200.1</v>
      </c>
      <c r="C72" s="151">
        <v>4.5758779999999999E-2</v>
      </c>
      <c r="D72" s="151">
        <v>5.1828400000000002E-3</v>
      </c>
      <c r="E72" s="149">
        <v>3.7893089999999997E-2</v>
      </c>
      <c r="F72" s="149">
        <v>3.6393155000000003E-2</v>
      </c>
      <c r="G72" s="149">
        <v>3.7203398999999998E-2</v>
      </c>
    </row>
    <row r="73" spans="1:18" x14ac:dyDescent="0.15">
      <c r="A73" s="150">
        <v>41920</v>
      </c>
      <c r="B73" s="149">
        <v>191.15</v>
      </c>
      <c r="C73" s="151">
        <v>-3.4956010000000003E-2</v>
      </c>
      <c r="D73" s="151">
        <v>5.1828400000000002E-3</v>
      </c>
      <c r="E73" s="149">
        <v>3.7480920000000001E-2</v>
      </c>
      <c r="F73" s="149">
        <v>3.6746015E-2</v>
      </c>
      <c r="G73" s="149">
        <v>3.7203398999999998E-2</v>
      </c>
    </row>
    <row r="74" spans="1:18" x14ac:dyDescent="0.15">
      <c r="A74" s="150">
        <v>41919</v>
      </c>
      <c r="B74" s="149">
        <v>197.95</v>
      </c>
      <c r="C74" s="151">
        <v>-5.0484679999999997E-2</v>
      </c>
      <c r="D74" s="151">
        <v>5.1828400000000002E-3</v>
      </c>
      <c r="E74" s="149">
        <v>3.7803660000000003E-2</v>
      </c>
      <c r="F74" s="149">
        <v>3.5899615000000003E-2</v>
      </c>
      <c r="G74" s="149">
        <v>3.7203398999999998E-2</v>
      </c>
    </row>
    <row r="75" spans="1:18" x14ac:dyDescent="0.15">
      <c r="A75" s="150">
        <v>41913</v>
      </c>
      <c r="B75" s="149">
        <v>208.2</v>
      </c>
      <c r="C75" s="151">
        <v>-4.0743000000000003E-3</v>
      </c>
      <c r="D75" s="151">
        <v>5.1828400000000002E-3</v>
      </c>
      <c r="E75" s="149">
        <v>3.7009399999999998E-2</v>
      </c>
      <c r="F75" s="149">
        <v>3.6378963E-2</v>
      </c>
      <c r="G75" s="149">
        <v>3.7203398999999998E-2</v>
      </c>
    </row>
    <row r="76" spans="1:18" x14ac:dyDescent="0.15">
      <c r="A76" s="150">
        <v>41912</v>
      </c>
      <c r="B76" s="149">
        <v>209.05</v>
      </c>
      <c r="C76" s="151">
        <v>7.6831099999999999E-3</v>
      </c>
      <c r="D76" s="151">
        <v>5.1828400000000002E-3</v>
      </c>
      <c r="E76" s="149">
        <v>3.7502260000000003E-2</v>
      </c>
      <c r="F76" s="149">
        <v>3.6917212999999997E-2</v>
      </c>
      <c r="G76" s="149">
        <v>3.7203398999999998E-2</v>
      </c>
    </row>
    <row r="77" spans="1:18" x14ac:dyDescent="0.15">
      <c r="A77" s="150">
        <v>41911</v>
      </c>
      <c r="B77" s="149">
        <v>207.45</v>
      </c>
      <c r="C77" s="151">
        <v>4.8645559999999997E-2</v>
      </c>
      <c r="D77" s="151">
        <v>5.1828400000000002E-3</v>
      </c>
      <c r="E77" s="149">
        <v>3.79858E-2</v>
      </c>
      <c r="F77" s="149">
        <v>3.6845377999999998E-2</v>
      </c>
      <c r="G77" s="149">
        <v>3.7203398999999998E-2</v>
      </c>
    </row>
    <row r="78" spans="1:18" x14ac:dyDescent="0.15">
      <c r="A78" s="150">
        <v>41908</v>
      </c>
      <c r="B78" s="149">
        <v>197.6</v>
      </c>
      <c r="C78" s="151">
        <v>5.0735800000000003E-3</v>
      </c>
      <c r="D78" s="151">
        <v>5.1828400000000002E-3</v>
      </c>
      <c r="E78" s="149">
        <v>3.7984129999999998E-2</v>
      </c>
      <c r="F78" s="149">
        <v>3.6936945999999998E-2</v>
      </c>
      <c r="G78" s="149">
        <v>3.7203398999999998E-2</v>
      </c>
    </row>
    <row r="79" spans="1:18" x14ac:dyDescent="0.15">
      <c r="A79" s="150">
        <v>41907</v>
      </c>
      <c r="B79" s="149">
        <v>196.6</v>
      </c>
      <c r="C79" s="151">
        <v>-3.6703659999999999E-2</v>
      </c>
      <c r="D79" s="151">
        <v>5.1828400000000002E-3</v>
      </c>
      <c r="E79" s="149">
        <v>3.8037660000000001E-2</v>
      </c>
      <c r="F79" s="149">
        <v>3.7192752000000003E-2</v>
      </c>
      <c r="G79" s="149">
        <v>3.7203398999999998E-2</v>
      </c>
    </row>
    <row r="80" spans="1:18" x14ac:dyDescent="0.15">
      <c r="A80" s="150">
        <v>41906</v>
      </c>
      <c r="B80" s="149">
        <v>203.95</v>
      </c>
      <c r="C80" s="151">
        <v>-1.9903569999999999E-2</v>
      </c>
      <c r="D80" s="151">
        <v>5.1828400000000002E-3</v>
      </c>
      <c r="E80" s="149">
        <v>3.8330790000000003E-2</v>
      </c>
      <c r="F80" s="149">
        <v>3.7876113000000003E-2</v>
      </c>
      <c r="G80" s="149">
        <v>3.7203398999999998E-2</v>
      </c>
    </row>
    <row r="81" spans="1:7" x14ac:dyDescent="0.15">
      <c r="A81" s="150">
        <v>41905</v>
      </c>
      <c r="B81" s="149">
        <v>208.05</v>
      </c>
      <c r="C81" s="151">
        <v>-5.0836569999999998E-2</v>
      </c>
      <c r="D81" s="151">
        <v>5.1828400000000002E-3</v>
      </c>
      <c r="E81" s="149">
        <v>3.896761E-2</v>
      </c>
      <c r="F81" s="149">
        <v>3.7046057E-2</v>
      </c>
      <c r="G81" s="149">
        <v>3.7203398999999998E-2</v>
      </c>
    </row>
    <row r="82" spans="1:7" x14ac:dyDescent="0.15">
      <c r="A82" s="150">
        <v>41904</v>
      </c>
      <c r="B82" s="149">
        <v>218.9</v>
      </c>
      <c r="C82" s="151">
        <v>5.7346540000000001E-2</v>
      </c>
      <c r="D82" s="151">
        <v>5.1828400000000002E-3</v>
      </c>
      <c r="E82" s="149">
        <v>3.8090100000000002E-2</v>
      </c>
      <c r="F82" s="149">
        <v>3.6605020000000002E-2</v>
      </c>
      <c r="G82" s="149">
        <v>3.7203398999999998E-2</v>
      </c>
    </row>
    <row r="83" spans="1:7" x14ac:dyDescent="0.15">
      <c r="A83" s="150">
        <v>41901</v>
      </c>
      <c r="B83" s="149">
        <v>206.7</v>
      </c>
      <c r="C83" s="151">
        <v>9.5092499999999996E-2</v>
      </c>
      <c r="D83" s="151">
        <v>5.1828400000000002E-3</v>
      </c>
      <c r="E83" s="149">
        <v>3.745747E-2</v>
      </c>
      <c r="F83" s="149">
        <v>3.4598995E-2</v>
      </c>
      <c r="G83" s="149">
        <v>3.7203398999999998E-2</v>
      </c>
    </row>
    <row r="84" spans="1:7" x14ac:dyDescent="0.15">
      <c r="A84" s="150">
        <v>41900</v>
      </c>
      <c r="B84" s="149">
        <v>187.95</v>
      </c>
      <c r="C84" s="151">
        <v>9.5097379999999995E-2</v>
      </c>
      <c r="D84" s="151">
        <v>5.1828400000000002E-3</v>
      </c>
      <c r="E84" s="149">
        <v>3.5389370000000003E-2</v>
      </c>
      <c r="F84" s="149">
        <v>3.2604985000000003E-2</v>
      </c>
      <c r="G84" s="149">
        <v>3.7203398999999998E-2</v>
      </c>
    </row>
    <row r="85" spans="1:7" x14ac:dyDescent="0.15">
      <c r="A85" s="150">
        <v>41899</v>
      </c>
      <c r="B85" s="149">
        <v>170.9</v>
      </c>
      <c r="C85" s="151">
        <v>-1.2790869999999999E-2</v>
      </c>
      <c r="D85" s="151">
        <v>5.1828400000000002E-3</v>
      </c>
      <c r="E85" s="149">
        <v>3.3608329999999999E-2</v>
      </c>
      <c r="F85" s="149">
        <v>3.2757596999999999E-2</v>
      </c>
      <c r="G85" s="149">
        <v>3.7203398999999998E-2</v>
      </c>
    </row>
    <row r="86" spans="1:7" x14ac:dyDescent="0.15">
      <c r="A86" s="150">
        <v>41898</v>
      </c>
      <c r="B86" s="149">
        <v>173.1</v>
      </c>
      <c r="C86" s="151">
        <v>-4.0197879999999998E-2</v>
      </c>
      <c r="D86" s="151">
        <v>5.1828400000000002E-3</v>
      </c>
      <c r="E86" s="149">
        <v>3.3720739999999999E-2</v>
      </c>
      <c r="F86" s="149">
        <v>3.2217848E-2</v>
      </c>
      <c r="G86" s="149">
        <v>3.7203398999999998E-2</v>
      </c>
    </row>
    <row r="87" spans="1:7" x14ac:dyDescent="0.15">
      <c r="A87" s="150">
        <v>41897</v>
      </c>
      <c r="B87" s="149">
        <v>180.2</v>
      </c>
      <c r="C87" s="151">
        <v>3.4437500000000003E-2</v>
      </c>
      <c r="D87" s="151">
        <v>5.1828400000000002E-3</v>
      </c>
      <c r="E87" s="149">
        <v>3.3177600000000002E-2</v>
      </c>
      <c r="F87" s="149">
        <v>3.2455538999999999E-2</v>
      </c>
      <c r="G87" s="149">
        <v>3.7203398999999998E-2</v>
      </c>
    </row>
    <row r="88" spans="1:7" x14ac:dyDescent="0.15">
      <c r="A88" s="150">
        <v>41894</v>
      </c>
      <c r="B88" s="149">
        <v>174.1</v>
      </c>
      <c r="C88" s="151">
        <v>6.7721829999999997E-2</v>
      </c>
      <c r="D88" s="151">
        <v>5.1828400000000002E-3</v>
      </c>
      <c r="E88" s="149">
        <v>3.3317479999999997E-2</v>
      </c>
      <c r="F88" s="149"/>
      <c r="G88" s="149"/>
    </row>
    <row r="89" spans="1:7" x14ac:dyDescent="0.15">
      <c r="A89" s="150">
        <v>41893</v>
      </c>
      <c r="B89" s="149">
        <v>162.69999999999999</v>
      </c>
      <c r="C89" s="151">
        <v>2.836406E-2</v>
      </c>
      <c r="D89" s="151">
        <v>5.1828400000000002E-3</v>
      </c>
      <c r="E89" s="149"/>
      <c r="F89" s="149"/>
      <c r="G89" s="149"/>
    </row>
    <row r="90" spans="1:7" x14ac:dyDescent="0.15">
      <c r="A90" s="150">
        <v>41892</v>
      </c>
      <c r="B90" s="149">
        <v>158.15</v>
      </c>
      <c r="C90" s="151">
        <v>-2.8413599999999998E-3</v>
      </c>
      <c r="D90" s="151">
        <v>5.1828400000000002E-3</v>
      </c>
      <c r="E90" s="149"/>
      <c r="F90" s="149"/>
      <c r="G90" s="149"/>
    </row>
    <row r="91" spans="1:7" x14ac:dyDescent="0.15">
      <c r="A91" s="150">
        <v>41891</v>
      </c>
      <c r="B91" s="149">
        <v>158.6</v>
      </c>
      <c r="C91" s="151">
        <v>1.7491300000000001E-2</v>
      </c>
      <c r="D91" s="151">
        <v>5.1828400000000002E-3</v>
      </c>
      <c r="E91" s="149"/>
      <c r="F91" s="149"/>
      <c r="G91" s="149"/>
    </row>
    <row r="92" spans="1:7" x14ac:dyDescent="0.15">
      <c r="A92" s="150">
        <v>41890</v>
      </c>
      <c r="B92" s="149">
        <v>155.85</v>
      </c>
      <c r="C92" s="151">
        <v>5.6083300000000003E-2</v>
      </c>
      <c r="D92" s="151">
        <v>5.1828400000000002E-3</v>
      </c>
      <c r="E92" s="149"/>
      <c r="F92" s="149"/>
      <c r="G92" s="149"/>
    </row>
    <row r="93" spans="1:7" x14ac:dyDescent="0.15">
      <c r="A93" s="150">
        <v>41887</v>
      </c>
      <c r="B93" s="149">
        <v>147.35</v>
      </c>
      <c r="C93" s="151">
        <v>-4.1541109999999999E-2</v>
      </c>
      <c r="D93" s="151">
        <v>5.1828400000000002E-3</v>
      </c>
      <c r="E93" s="149"/>
      <c r="F93" s="149"/>
      <c r="G93" s="149"/>
    </row>
    <row r="94" spans="1:7" x14ac:dyDescent="0.15">
      <c r="A94" s="150">
        <v>41886</v>
      </c>
      <c r="B94" s="149">
        <v>153.6</v>
      </c>
      <c r="C94" s="151">
        <v>-4.5469400000000002E-3</v>
      </c>
      <c r="D94" s="151">
        <v>5.1828400000000002E-3</v>
      </c>
      <c r="E94" s="149"/>
      <c r="F94" s="149"/>
      <c r="G94" s="149"/>
    </row>
    <row r="95" spans="1:7" x14ac:dyDescent="0.15">
      <c r="A95" s="150">
        <v>41885</v>
      </c>
      <c r="B95" s="149">
        <v>154.30000000000001</v>
      </c>
      <c r="C95" s="151">
        <v>-3.0005440000000001E-2</v>
      </c>
      <c r="D95" s="151">
        <v>5.1828400000000002E-3</v>
      </c>
      <c r="E95" s="149"/>
      <c r="F95" s="149"/>
      <c r="G95" s="149"/>
    </row>
    <row r="96" spans="1:7" x14ac:dyDescent="0.15">
      <c r="A96" s="150">
        <v>41884</v>
      </c>
      <c r="B96" s="149">
        <v>159</v>
      </c>
      <c r="C96" s="151">
        <v>4.8648660000000003E-2</v>
      </c>
      <c r="D96" s="151">
        <v>5.1828400000000002E-3</v>
      </c>
      <c r="E96" s="149"/>
      <c r="F96" s="149"/>
      <c r="G96" s="149"/>
    </row>
    <row r="97" spans="1:7" x14ac:dyDescent="0.15">
      <c r="A97" s="150">
        <v>41883</v>
      </c>
      <c r="B97" s="149">
        <v>151.44999999999999</v>
      </c>
      <c r="C97" s="151">
        <v>4.3521799999999999E-2</v>
      </c>
      <c r="D97" s="151">
        <v>5.1828400000000002E-3</v>
      </c>
      <c r="E97" s="149"/>
      <c r="F97" s="149"/>
      <c r="G97" s="149"/>
    </row>
    <row r="98" spans="1:7" x14ac:dyDescent="0.15">
      <c r="A98" s="150">
        <v>41869</v>
      </c>
      <c r="B98" s="149">
        <v>145</v>
      </c>
      <c r="C98" s="151">
        <v>7.26773E-3</v>
      </c>
      <c r="D98" s="151">
        <v>5.1828400000000002E-3</v>
      </c>
      <c r="E98" s="149"/>
      <c r="F98" s="149"/>
      <c r="G98" s="149"/>
    </row>
    <row r="99" spans="1:7" x14ac:dyDescent="0.15">
      <c r="A99" s="150">
        <v>41878</v>
      </c>
      <c r="B99" s="149">
        <v>143.94999999999999</v>
      </c>
      <c r="C99" s="151">
        <v>2.4614460000000001E-2</v>
      </c>
      <c r="D99" s="151">
        <v>5.1828400000000002E-3</v>
      </c>
      <c r="E99" s="149"/>
      <c r="F99" s="149"/>
      <c r="G99" s="149"/>
    </row>
    <row r="100" spans="1:7" x14ac:dyDescent="0.15">
      <c r="A100" s="150">
        <v>41877</v>
      </c>
      <c r="B100" s="149">
        <v>140.44999999999999</v>
      </c>
      <c r="C100" s="151">
        <v>1.0017969999999999E-2</v>
      </c>
      <c r="D100" s="151">
        <v>5.1828400000000002E-3</v>
      </c>
      <c r="E100" s="149"/>
      <c r="F100" s="149"/>
      <c r="G100" s="149"/>
    </row>
    <row r="101" spans="1:7" x14ac:dyDescent="0.15">
      <c r="A101" s="150">
        <v>41876</v>
      </c>
      <c r="B101" s="149">
        <v>139.05000000000001</v>
      </c>
      <c r="C101" s="151">
        <v>5.4083400000000002E-3</v>
      </c>
      <c r="D101" s="151">
        <v>5.1828400000000002E-3</v>
      </c>
      <c r="E101" s="149"/>
      <c r="F101" s="149"/>
      <c r="G101" s="149"/>
    </row>
    <row r="102" spans="1:7" x14ac:dyDescent="0.15">
      <c r="A102" s="150">
        <v>41873</v>
      </c>
      <c r="B102" s="149">
        <v>138.30000000000001</v>
      </c>
      <c r="C102" s="151">
        <v>-5.075085E-2</v>
      </c>
      <c r="D102" s="151">
        <v>5.1828400000000002E-3</v>
      </c>
      <c r="E102" s="149"/>
      <c r="F102" s="149"/>
      <c r="G102" s="149"/>
    </row>
    <row r="103" spans="1:7" x14ac:dyDescent="0.15">
      <c r="A103" s="150">
        <v>41872</v>
      </c>
      <c r="B103" s="149">
        <v>145.5</v>
      </c>
      <c r="C103" s="151">
        <v>-2.1082050000000001E-2</v>
      </c>
      <c r="D103" s="151">
        <v>5.1828400000000002E-3</v>
      </c>
      <c r="E103" s="149"/>
      <c r="F103" s="149"/>
      <c r="G103" s="149"/>
    </row>
    <row r="104" spans="1:7" x14ac:dyDescent="0.15">
      <c r="A104" s="150">
        <v>41871</v>
      </c>
      <c r="B104" s="149">
        <v>148.6</v>
      </c>
      <c r="C104" s="151">
        <v>4.8605120000000002E-2</v>
      </c>
      <c r="D104" s="151">
        <v>5.1828400000000002E-3</v>
      </c>
      <c r="E104" s="149"/>
      <c r="F104" s="149"/>
      <c r="G104" s="149"/>
    </row>
    <row r="105" spans="1:7" x14ac:dyDescent="0.15">
      <c r="A105" s="150">
        <v>41870</v>
      </c>
      <c r="B105" s="149">
        <v>141.55000000000001</v>
      </c>
      <c r="C105" s="151">
        <v>-5.0957669999999997E-2</v>
      </c>
      <c r="D105" s="151">
        <v>5.1828400000000002E-3</v>
      </c>
      <c r="E105" s="149"/>
      <c r="F105" s="149"/>
      <c r="G105" s="149"/>
    </row>
    <row r="106" spans="1:7" x14ac:dyDescent="0.15">
      <c r="A106" s="150">
        <v>41869</v>
      </c>
      <c r="B106" s="149">
        <v>148.94999999999999</v>
      </c>
      <c r="C106" s="151">
        <v>-5.1041499999999997E-2</v>
      </c>
      <c r="D106" s="151">
        <v>5.1828400000000002E-3</v>
      </c>
      <c r="E106" s="149"/>
      <c r="F106" s="149"/>
      <c r="G106" s="149"/>
    </row>
    <row r="107" spans="1:7" x14ac:dyDescent="0.15">
      <c r="A107" s="150">
        <v>41865</v>
      </c>
      <c r="B107" s="149">
        <v>156.75</v>
      </c>
      <c r="C107" s="151">
        <v>-5.1293289999999998E-2</v>
      </c>
      <c r="D107" s="151">
        <v>5.1828400000000002E-3</v>
      </c>
      <c r="E107" s="149"/>
      <c r="F107" s="149"/>
      <c r="G107" s="149"/>
    </row>
    <row r="108" spans="1:7" x14ac:dyDescent="0.15">
      <c r="A108" s="150">
        <v>41864</v>
      </c>
      <c r="B108" s="149">
        <v>165</v>
      </c>
      <c r="C108" s="151">
        <v>-2.5726820000000001E-2</v>
      </c>
      <c r="D108" s="151">
        <v>5.1828400000000002E-3</v>
      </c>
      <c r="E108" s="149"/>
      <c r="F108" s="149"/>
      <c r="G108" s="149"/>
    </row>
    <row r="109" spans="1:7" x14ac:dyDescent="0.15">
      <c r="A109" s="150">
        <v>41863</v>
      </c>
      <c r="B109" s="149">
        <v>169.3</v>
      </c>
      <c r="C109" s="151">
        <v>2.7546649999999999E-2</v>
      </c>
      <c r="D109" s="151">
        <v>5.1828400000000002E-3</v>
      </c>
      <c r="E109" s="149"/>
      <c r="F109" s="149"/>
      <c r="G109" s="149"/>
    </row>
    <row r="110" spans="1:7" x14ac:dyDescent="0.15">
      <c r="A110" s="150">
        <v>41862</v>
      </c>
      <c r="B110" s="149">
        <v>164.7</v>
      </c>
      <c r="C110" s="151">
        <v>-2.1228200000000001E-3</v>
      </c>
      <c r="D110" s="151">
        <v>5.1828400000000002E-3</v>
      </c>
      <c r="E110" s="149"/>
      <c r="F110" s="149"/>
      <c r="G110" s="149"/>
    </row>
    <row r="111" spans="1:7" x14ac:dyDescent="0.15">
      <c r="A111" s="150">
        <v>41859</v>
      </c>
      <c r="B111" s="149">
        <v>165.05</v>
      </c>
      <c r="C111" s="151">
        <v>-7.8455399999999998E-3</v>
      </c>
      <c r="D111" s="151">
        <v>5.1828400000000002E-3</v>
      </c>
      <c r="E111" s="149"/>
      <c r="F111" s="149"/>
      <c r="G111" s="149"/>
    </row>
    <row r="112" spans="1:7" x14ac:dyDescent="0.15">
      <c r="A112" s="150">
        <v>41858</v>
      </c>
      <c r="B112" s="149">
        <v>166.35</v>
      </c>
      <c r="C112" s="151">
        <v>-1.491674E-2</v>
      </c>
      <c r="D112" s="151">
        <v>5.1828400000000002E-3</v>
      </c>
      <c r="E112" s="149"/>
      <c r="F112" s="149"/>
      <c r="G112" s="149"/>
    </row>
    <row r="113" spans="1:7" x14ac:dyDescent="0.15">
      <c r="A113" s="150">
        <v>41857</v>
      </c>
      <c r="B113" s="149">
        <v>168.85</v>
      </c>
      <c r="C113" s="151">
        <v>1.0717580000000001E-2</v>
      </c>
      <c r="D113" s="151">
        <v>5.1828400000000002E-3</v>
      </c>
      <c r="E113" s="149"/>
      <c r="F113" s="149"/>
      <c r="G113" s="149"/>
    </row>
    <row r="114" spans="1:7" x14ac:dyDescent="0.15">
      <c r="A114" s="150">
        <v>41856</v>
      </c>
      <c r="B114" s="149">
        <v>167.05</v>
      </c>
      <c r="C114" s="151">
        <v>4.4997800000000001E-3</v>
      </c>
      <c r="D114" s="151">
        <v>5.1828400000000002E-3</v>
      </c>
      <c r="E114" s="149"/>
      <c r="F114" s="149"/>
      <c r="G114" s="149"/>
    </row>
    <row r="115" spans="1:7" x14ac:dyDescent="0.15">
      <c r="A115" s="150">
        <v>41855</v>
      </c>
      <c r="B115" s="149">
        <v>166.3</v>
      </c>
      <c r="C115" s="151">
        <v>-1.017059E-2</v>
      </c>
      <c r="D115" s="151">
        <v>5.1828400000000002E-3</v>
      </c>
      <c r="E115" s="149"/>
      <c r="F115" s="149"/>
      <c r="G115" s="149"/>
    </row>
    <row r="116" spans="1:7" x14ac:dyDescent="0.15">
      <c r="A116" s="150">
        <v>41852</v>
      </c>
      <c r="B116" s="149">
        <v>168</v>
      </c>
      <c r="C116" s="151">
        <v>-6.8219200000000004E-3</v>
      </c>
      <c r="D116" s="151">
        <v>5.1828400000000002E-3</v>
      </c>
      <c r="E116" s="149"/>
      <c r="F116" s="149"/>
      <c r="G116" s="149"/>
    </row>
    <row r="117" spans="1:7" x14ac:dyDescent="0.15">
      <c r="A117" s="150">
        <v>41851</v>
      </c>
      <c r="B117" s="149">
        <v>169.15</v>
      </c>
      <c r="C117" s="151">
        <v>-1.029269E-2</v>
      </c>
      <c r="D117" s="151">
        <v>5.1828400000000002E-3</v>
      </c>
      <c r="E117" s="149"/>
      <c r="F117" s="149"/>
      <c r="G117" s="149"/>
    </row>
    <row r="118" spans="1:7" x14ac:dyDescent="0.15">
      <c r="A118" s="150">
        <v>41850</v>
      </c>
      <c r="B118" s="149">
        <v>170.9</v>
      </c>
      <c r="C118" s="151">
        <v>3.6042619999999997E-2</v>
      </c>
      <c r="D118" s="151">
        <v>5.1828400000000002E-3</v>
      </c>
      <c r="E118" s="149"/>
      <c r="F118" s="149"/>
      <c r="G118" s="149"/>
    </row>
    <row r="119" spans="1:7" x14ac:dyDescent="0.15">
      <c r="A119" s="150">
        <v>41848</v>
      </c>
      <c r="B119" s="149">
        <v>164.85</v>
      </c>
      <c r="C119" s="151">
        <v>2.3631599999999999E-2</v>
      </c>
      <c r="D119" s="151">
        <v>5.1828400000000002E-3</v>
      </c>
      <c r="E119" s="149"/>
      <c r="F119" s="149"/>
      <c r="G119" s="149"/>
    </row>
    <row r="120" spans="1:7" x14ac:dyDescent="0.15">
      <c r="A120" s="150">
        <v>41845</v>
      </c>
      <c r="B120" s="149">
        <v>161</v>
      </c>
      <c r="C120" s="151">
        <v>-1.7547009999999998E-2</v>
      </c>
      <c r="D120" s="151">
        <v>5.1828400000000002E-3</v>
      </c>
      <c r="E120" s="149"/>
      <c r="F120" s="149"/>
      <c r="G120" s="149"/>
    </row>
    <row r="121" spans="1:7" x14ac:dyDescent="0.15">
      <c r="A121" s="150">
        <v>41844</v>
      </c>
      <c r="B121" s="149">
        <v>163.85</v>
      </c>
      <c r="C121" s="151">
        <v>1.6305549999999999E-2</v>
      </c>
      <c r="D121" s="151">
        <v>5.1828400000000002E-3</v>
      </c>
      <c r="E121" s="149"/>
      <c r="F121" s="149"/>
      <c r="G121" s="149"/>
    </row>
    <row r="122" spans="1:7" x14ac:dyDescent="0.15">
      <c r="A122" s="150">
        <v>41843</v>
      </c>
      <c r="B122" s="149">
        <v>161.19999999999999</v>
      </c>
      <c r="C122" s="151">
        <v>1.878577E-2</v>
      </c>
      <c r="D122" s="151">
        <v>5.1828400000000002E-3</v>
      </c>
      <c r="E122" s="149"/>
      <c r="F122" s="149"/>
      <c r="G122" s="149"/>
    </row>
    <row r="123" spans="1:7" x14ac:dyDescent="0.15">
      <c r="A123" s="150">
        <v>41842</v>
      </c>
      <c r="B123" s="149">
        <v>158.19999999999999</v>
      </c>
      <c r="C123" s="151">
        <v>-4.8127730000000001E-2</v>
      </c>
      <c r="D123" s="151">
        <v>5.1828400000000002E-3</v>
      </c>
      <c r="E123" s="149"/>
      <c r="F123" s="149"/>
      <c r="G123" s="149"/>
    </row>
    <row r="124" spans="1:7" x14ac:dyDescent="0.15">
      <c r="A124" s="150">
        <v>41841</v>
      </c>
      <c r="B124" s="149">
        <v>166</v>
      </c>
      <c r="C124" s="151">
        <v>1.2731299999999999E-2</v>
      </c>
      <c r="D124" s="151">
        <v>5.1828400000000002E-3</v>
      </c>
      <c r="E124" s="149"/>
      <c r="F124" s="149"/>
      <c r="G124" s="149"/>
    </row>
    <row r="125" spans="1:7" x14ac:dyDescent="0.15">
      <c r="A125" s="150">
        <v>41838</v>
      </c>
      <c r="B125" s="149">
        <v>163.9</v>
      </c>
      <c r="C125" s="151">
        <v>4.8759660000000003E-2</v>
      </c>
      <c r="D125" s="151">
        <v>5.1828400000000002E-3</v>
      </c>
      <c r="E125" s="149"/>
      <c r="F125" s="149"/>
      <c r="G125" s="149"/>
    </row>
    <row r="126" spans="1:7" x14ac:dyDescent="0.15">
      <c r="A126" s="150">
        <v>41837</v>
      </c>
      <c r="B126" s="149">
        <v>156.1</v>
      </c>
      <c r="C126" s="151">
        <v>4.856597E-2</v>
      </c>
      <c r="D126" s="151">
        <v>5.1828400000000002E-3</v>
      </c>
      <c r="E126" s="149"/>
      <c r="F126" s="149"/>
      <c r="G126" s="149"/>
    </row>
    <row r="127" spans="1:7" x14ac:dyDescent="0.15">
      <c r="A127" s="150">
        <v>41836</v>
      </c>
      <c r="B127" s="149">
        <v>148.69999999999999</v>
      </c>
      <c r="C127" s="151">
        <v>4.8571629999999998E-2</v>
      </c>
      <c r="D127" s="151">
        <v>5.1828400000000002E-3</v>
      </c>
      <c r="E127" s="149"/>
      <c r="F127" s="149"/>
      <c r="G127" s="149"/>
    </row>
    <row r="128" spans="1:7" x14ac:dyDescent="0.15">
      <c r="A128" s="150">
        <v>41835</v>
      </c>
      <c r="B128" s="149">
        <v>141.65</v>
      </c>
      <c r="C128" s="151">
        <v>2.1045899999999999E-2</v>
      </c>
      <c r="D128" s="151">
        <v>5.1828400000000002E-3</v>
      </c>
      <c r="E128" s="149"/>
      <c r="F128" s="149"/>
      <c r="G128" s="149"/>
    </row>
    <row r="129" spans="1:7" x14ac:dyDescent="0.15">
      <c r="A129" s="150">
        <v>41834</v>
      </c>
      <c r="B129" s="149">
        <v>138.69999999999999</v>
      </c>
      <c r="C129" s="151">
        <v>-4.7862759999999997E-2</v>
      </c>
      <c r="D129" s="151">
        <v>5.1828400000000002E-3</v>
      </c>
      <c r="E129" s="149"/>
      <c r="F129" s="149"/>
      <c r="G129" s="149"/>
    </row>
    <row r="130" spans="1:7" x14ac:dyDescent="0.15">
      <c r="A130" s="150">
        <v>41831</v>
      </c>
      <c r="B130" s="149">
        <v>145.5</v>
      </c>
      <c r="C130" s="151">
        <v>-4.9280959999999999E-2</v>
      </c>
      <c r="D130" s="151">
        <v>5.1828400000000002E-3</v>
      </c>
      <c r="E130" s="149"/>
      <c r="F130" s="149"/>
      <c r="G130" s="149"/>
    </row>
    <row r="131" spans="1:7" x14ac:dyDescent="0.15">
      <c r="A131" s="150">
        <v>41830</v>
      </c>
      <c r="B131" s="149">
        <v>152.85</v>
      </c>
      <c r="C131" s="151">
        <v>8.8714199999999997E-3</v>
      </c>
      <c r="D131" s="151">
        <v>5.1828400000000002E-3</v>
      </c>
      <c r="E131" s="149"/>
      <c r="F131" s="149"/>
      <c r="G131" s="149"/>
    </row>
    <row r="132" spans="1:7" x14ac:dyDescent="0.15">
      <c r="A132" s="150">
        <v>41829</v>
      </c>
      <c r="B132" s="149">
        <v>151.5</v>
      </c>
      <c r="C132" s="151">
        <v>-8.2169700000000005E-3</v>
      </c>
      <c r="D132" s="151">
        <v>5.1828400000000002E-3</v>
      </c>
      <c r="E132" s="149"/>
      <c r="F132" s="149"/>
      <c r="G132" s="149"/>
    </row>
    <row r="133" spans="1:7" x14ac:dyDescent="0.15">
      <c r="A133" s="150">
        <v>41828</v>
      </c>
      <c r="B133" s="149">
        <v>152.75</v>
      </c>
      <c r="C133" s="151">
        <v>-2.2654690000000002E-2</v>
      </c>
      <c r="D133" s="151">
        <v>5.1828400000000002E-3</v>
      </c>
      <c r="E133" s="149"/>
      <c r="F133" s="149"/>
      <c r="G133" s="149"/>
    </row>
    <row r="134" spans="1:7" x14ac:dyDescent="0.15">
      <c r="A134" s="150">
        <v>41827</v>
      </c>
      <c r="B134" s="149">
        <v>156.25</v>
      </c>
      <c r="C134" s="151">
        <v>-4.8713970000000002E-2</v>
      </c>
      <c r="D134" s="151">
        <v>5.1828400000000002E-3</v>
      </c>
      <c r="E134" s="149"/>
      <c r="F134" s="149"/>
      <c r="G134" s="149"/>
    </row>
    <row r="135" spans="1:7" x14ac:dyDescent="0.15">
      <c r="A135" s="150">
        <v>41824</v>
      </c>
      <c r="B135" s="149">
        <v>164.05</v>
      </c>
      <c r="C135" s="151">
        <v>2.4997439999999999E-2</v>
      </c>
      <c r="D135" s="151">
        <v>5.1828400000000002E-3</v>
      </c>
      <c r="E135" s="149"/>
      <c r="F135" s="149"/>
      <c r="G135" s="149"/>
    </row>
    <row r="136" spans="1:7" x14ac:dyDescent="0.15">
      <c r="A136" s="150">
        <v>41823</v>
      </c>
      <c r="B136" s="149">
        <v>160</v>
      </c>
      <c r="C136" s="151">
        <v>2.1898999999999998E-3</v>
      </c>
      <c r="D136" s="151">
        <v>5.1828400000000002E-3</v>
      </c>
      <c r="E136" s="149"/>
      <c r="F136" s="149"/>
      <c r="G136" s="149"/>
    </row>
    <row r="137" spans="1:7" x14ac:dyDescent="0.15">
      <c r="A137" s="150">
        <v>41822</v>
      </c>
      <c r="B137" s="149">
        <v>159.65</v>
      </c>
      <c r="C137" s="151">
        <v>4.0913339999999999E-2</v>
      </c>
      <c r="D137" s="151">
        <v>5.1828400000000002E-3</v>
      </c>
      <c r="E137" s="149"/>
      <c r="F137" s="149"/>
      <c r="G137" s="149"/>
    </row>
    <row r="138" spans="1:7" x14ac:dyDescent="0.15">
      <c r="A138" s="150">
        <v>41821</v>
      </c>
      <c r="B138" s="149">
        <v>153.25</v>
      </c>
      <c r="C138" s="151"/>
      <c r="D138" s="151"/>
      <c r="E138" s="149"/>
      <c r="F138" s="149"/>
      <c r="G138" s="14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0"/>
  <sheetViews>
    <sheetView tabSelected="1" workbookViewId="0">
      <selection activeCell="E23" sqref="E23"/>
    </sheetView>
  </sheetViews>
  <sheetFormatPr baseColWidth="10" defaultColWidth="14.5" defaultRowHeight="15.75" customHeight="1" x14ac:dyDescent="0.15"/>
  <cols>
    <col min="2" max="2" width="13.5" customWidth="1"/>
    <col min="3" max="3" width="5.5" hidden="1" customWidth="1"/>
    <col min="4" max="4" width="14.5" hidden="1" customWidth="1"/>
  </cols>
  <sheetData>
    <row r="1" spans="1:8" ht="15.75" customHeight="1" x14ac:dyDescent="0.15">
      <c r="A1" s="110" t="s">
        <v>55</v>
      </c>
      <c r="B1" s="111"/>
      <c r="C1" s="111"/>
      <c r="D1" s="2"/>
      <c r="E1" s="2"/>
      <c r="F1" s="2"/>
      <c r="G1" s="2"/>
      <c r="H1" s="2"/>
    </row>
    <row r="2" spans="1:8" ht="15.75" customHeight="1" x14ac:dyDescent="0.15">
      <c r="A2" s="116" t="s">
        <v>56</v>
      </c>
      <c r="B2" s="107"/>
      <c r="C2" s="107"/>
      <c r="D2" s="106"/>
      <c r="E2" s="21" t="s">
        <v>58</v>
      </c>
      <c r="F2" s="108" t="s">
        <v>60</v>
      </c>
      <c r="G2" s="106"/>
      <c r="H2" s="22" t="s">
        <v>62</v>
      </c>
    </row>
    <row r="3" spans="1:8" ht="15.75" customHeight="1" x14ac:dyDescent="0.15">
      <c r="A3" s="115" t="s">
        <v>48</v>
      </c>
      <c r="B3" s="107"/>
      <c r="C3" s="107"/>
      <c r="D3" s="106"/>
      <c r="E3" s="23">
        <v>1454</v>
      </c>
      <c r="F3" s="117">
        <v>1545</v>
      </c>
      <c r="G3" s="106"/>
      <c r="H3" s="23">
        <v>9040</v>
      </c>
    </row>
    <row r="4" spans="1:8" ht="15.75" customHeight="1" x14ac:dyDescent="0.15">
      <c r="A4" s="115" t="s">
        <v>104</v>
      </c>
      <c r="B4" s="107"/>
      <c r="C4" s="107"/>
      <c r="D4" s="106"/>
      <c r="E4" s="24">
        <v>170</v>
      </c>
      <c r="F4" s="114">
        <v>127</v>
      </c>
      <c r="G4" s="106"/>
      <c r="H4" s="23">
        <v>1297</v>
      </c>
    </row>
    <row r="5" spans="1:8" ht="15.75" customHeight="1" x14ac:dyDescent="0.15">
      <c r="A5" s="115" t="s">
        <v>103</v>
      </c>
      <c r="B5" s="107"/>
      <c r="C5" s="107"/>
      <c r="D5" s="106"/>
      <c r="E5" s="24">
        <v>92</v>
      </c>
      <c r="F5" s="114">
        <v>60</v>
      </c>
      <c r="G5" s="106"/>
      <c r="H5" s="24">
        <v>838</v>
      </c>
    </row>
    <row r="6" spans="1:8" ht="15.75" customHeight="1" x14ac:dyDescent="0.15">
      <c r="A6" s="115" t="s">
        <v>106</v>
      </c>
      <c r="B6" s="107"/>
      <c r="C6" s="107"/>
      <c r="D6" s="106"/>
      <c r="E6" s="24">
        <v>11.7</v>
      </c>
      <c r="F6" s="114">
        <v>8.2200000000000006</v>
      </c>
      <c r="G6" s="106"/>
      <c r="H6" s="24">
        <v>14.34</v>
      </c>
    </row>
    <row r="7" spans="1:8" ht="15.75" customHeight="1" x14ac:dyDescent="0.15">
      <c r="A7" s="115" t="s">
        <v>105</v>
      </c>
      <c r="B7" s="107"/>
      <c r="C7" s="107"/>
      <c r="D7" s="106"/>
      <c r="E7" s="24">
        <v>6.34</v>
      </c>
      <c r="F7" s="114">
        <v>3.88</v>
      </c>
      <c r="G7" s="106"/>
      <c r="H7" s="24">
        <v>9.27</v>
      </c>
    </row>
    <row r="8" spans="1:8" ht="15.75" customHeight="1" x14ac:dyDescent="0.15">
      <c r="A8" s="115" t="s">
        <v>72</v>
      </c>
      <c r="B8" s="107"/>
      <c r="C8" s="107"/>
      <c r="D8" s="106"/>
      <c r="E8" s="24">
        <v>572</v>
      </c>
      <c r="F8" s="114">
        <v>340</v>
      </c>
      <c r="G8" s="106"/>
      <c r="H8" s="24">
        <v>4556</v>
      </c>
    </row>
    <row r="9" spans="1:8" ht="15.75" customHeight="1" x14ac:dyDescent="0.15">
      <c r="A9" s="182" t="s">
        <v>74</v>
      </c>
      <c r="B9" s="183"/>
      <c r="C9" s="183"/>
      <c r="D9" s="184"/>
      <c r="E9" s="185">
        <v>1.45</v>
      </c>
      <c r="F9" s="186">
        <v>0.9</v>
      </c>
      <c r="G9" s="184"/>
      <c r="H9" s="185">
        <v>1.1499999999999999</v>
      </c>
    </row>
    <row r="10" spans="1:8" ht="15.75" customHeight="1" x14ac:dyDescent="0.15">
      <c r="A10" s="182" t="s">
        <v>76</v>
      </c>
      <c r="B10" s="183"/>
      <c r="C10" s="183"/>
      <c r="D10" s="184"/>
      <c r="E10" s="185">
        <v>0.28000000000000003</v>
      </c>
      <c r="F10" s="186">
        <v>0.47</v>
      </c>
      <c r="G10" s="184"/>
      <c r="H10" s="185">
        <v>0.51</v>
      </c>
    </row>
    <row r="11" spans="1:8" ht="15.75" customHeight="1" x14ac:dyDescent="0.15">
      <c r="A11" s="177" t="s">
        <v>77</v>
      </c>
      <c r="B11" s="178"/>
      <c r="C11" s="178"/>
      <c r="D11" s="179"/>
      <c r="E11" s="180">
        <v>126</v>
      </c>
      <c r="F11" s="181">
        <v>90</v>
      </c>
      <c r="G11" s="179"/>
      <c r="H11" s="180">
        <v>79</v>
      </c>
    </row>
    <row r="12" spans="1:8" ht="15.75" customHeight="1" x14ac:dyDescent="0.15">
      <c r="A12" s="115" t="s">
        <v>79</v>
      </c>
      <c r="B12" s="107"/>
      <c r="C12" s="107"/>
      <c r="D12" s="106"/>
      <c r="E12" s="24">
        <v>67.540000000000006</v>
      </c>
      <c r="F12" s="114">
        <v>339.8</v>
      </c>
      <c r="G12" s="106"/>
      <c r="H12" s="24">
        <v>251.73</v>
      </c>
    </row>
    <row r="13" spans="1:8" ht="15.75" customHeight="1" x14ac:dyDescent="0.15">
      <c r="A13" s="115" t="s">
        <v>81</v>
      </c>
      <c r="B13" s="107"/>
      <c r="C13" s="107"/>
      <c r="D13" s="106"/>
      <c r="E13" s="24">
        <v>11.02</v>
      </c>
      <c r="F13" s="114">
        <v>59.5</v>
      </c>
      <c r="G13" s="106"/>
      <c r="H13" s="24">
        <v>50.67</v>
      </c>
    </row>
    <row r="14" spans="1:8" ht="15.75" customHeight="1" x14ac:dyDescent="0.15">
      <c r="A14" s="115" t="s">
        <v>82</v>
      </c>
      <c r="B14" s="107"/>
      <c r="C14" s="107"/>
      <c r="D14" s="106"/>
      <c r="E14" s="24">
        <v>1.1499999999999999</v>
      </c>
      <c r="F14" s="114">
        <v>0.74</v>
      </c>
      <c r="G14" s="106"/>
      <c r="H14" s="24">
        <v>3.5</v>
      </c>
    </row>
    <row r="15" spans="1:8" ht="15.75" customHeight="1" x14ac:dyDescent="0.15">
      <c r="A15" s="115" t="s">
        <v>84</v>
      </c>
      <c r="B15" s="107"/>
      <c r="C15" s="107"/>
      <c r="D15" s="106"/>
      <c r="E15" s="24">
        <v>7.08</v>
      </c>
      <c r="F15" s="114">
        <v>4.22</v>
      </c>
      <c r="G15" s="106"/>
      <c r="H15" s="24">
        <v>17.39</v>
      </c>
    </row>
    <row r="16" spans="1:8" s="48" customFormat="1" ht="15.75" customHeight="1" x14ac:dyDescent="0.15">
      <c r="A16" s="171" t="s">
        <v>85</v>
      </c>
      <c r="B16" s="172"/>
      <c r="C16" s="172"/>
      <c r="D16" s="173"/>
      <c r="E16" s="174">
        <v>9.91</v>
      </c>
      <c r="F16" s="175">
        <v>9.1</v>
      </c>
      <c r="G16" s="176"/>
      <c r="H16" s="174">
        <v>10.4</v>
      </c>
    </row>
    <row r="17" spans="1:8" ht="15.75" customHeight="1" x14ac:dyDescent="0.15">
      <c r="A17" s="113" t="s">
        <v>86</v>
      </c>
      <c r="B17" s="111"/>
      <c r="C17" s="111"/>
      <c r="D17" s="111"/>
      <c r="E17" s="111"/>
      <c r="F17" s="111"/>
      <c r="G17" s="111"/>
      <c r="H17" s="111"/>
    </row>
    <row r="18" spans="1:8" ht="15.75" customHeight="1" x14ac:dyDescent="0.15">
      <c r="A18" s="113" t="s">
        <v>87</v>
      </c>
      <c r="B18" s="111"/>
      <c r="C18" s="111"/>
      <c r="D18" s="111"/>
      <c r="E18" s="111"/>
      <c r="F18" s="111"/>
      <c r="G18" s="111"/>
      <c r="H18" s="111"/>
    </row>
    <row r="19" spans="1:8" ht="15.75" customHeight="1" x14ac:dyDescent="0.15">
      <c r="A19" s="113" t="s">
        <v>89</v>
      </c>
      <c r="B19" s="111"/>
      <c r="C19" s="111"/>
      <c r="D19" s="111"/>
      <c r="E19" s="111"/>
      <c r="F19" s="111"/>
      <c r="G19" s="2"/>
      <c r="H19" s="2"/>
    </row>
    <row r="20" spans="1:8" ht="15.75" customHeight="1" x14ac:dyDescent="0.15">
      <c r="A20" s="113" t="s">
        <v>90</v>
      </c>
      <c r="B20" s="111"/>
      <c r="C20" s="2"/>
      <c r="D20" s="2"/>
      <c r="E20" s="2"/>
      <c r="F20" s="2"/>
      <c r="G20" s="2"/>
      <c r="H20" s="2"/>
    </row>
  </sheetData>
  <mergeCells count="35">
    <mergeCell ref="F13:G13"/>
    <mergeCell ref="F10:G10"/>
    <mergeCell ref="F11:G11"/>
    <mergeCell ref="F4:G4"/>
    <mergeCell ref="F5:G5"/>
    <mergeCell ref="F6:G6"/>
    <mergeCell ref="F7:G7"/>
    <mergeCell ref="F8:G8"/>
    <mergeCell ref="F9:G9"/>
    <mergeCell ref="F12:G12"/>
    <mergeCell ref="A1:C1"/>
    <mergeCell ref="A2:D2"/>
    <mergeCell ref="F2:G2"/>
    <mergeCell ref="A3:D3"/>
    <mergeCell ref="F3:G3"/>
    <mergeCell ref="A4:D4"/>
    <mergeCell ref="A5:D5"/>
    <mergeCell ref="A6:D6"/>
    <mergeCell ref="A7:D7"/>
    <mergeCell ref="A8:D8"/>
    <mergeCell ref="A11:D11"/>
    <mergeCell ref="A12:D12"/>
    <mergeCell ref="A13:D13"/>
    <mergeCell ref="A9:D9"/>
    <mergeCell ref="A10:D10"/>
    <mergeCell ref="A18:H18"/>
    <mergeCell ref="A19:F19"/>
    <mergeCell ref="A20:B20"/>
    <mergeCell ref="F14:G14"/>
    <mergeCell ref="A17:H17"/>
    <mergeCell ref="A16:D16"/>
    <mergeCell ref="F16:G16"/>
    <mergeCell ref="A14:D14"/>
    <mergeCell ref="A15:D15"/>
    <mergeCell ref="F15:G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6"/>
  <sheetViews>
    <sheetView workbookViewId="0">
      <selection activeCell="F21" sqref="F21"/>
    </sheetView>
  </sheetViews>
  <sheetFormatPr baseColWidth="10" defaultColWidth="14.5" defaultRowHeight="15.75" customHeight="1" x14ac:dyDescent="0.15"/>
  <cols>
    <col min="2" max="4" width="14.5" style="39"/>
  </cols>
  <sheetData>
    <row r="1" spans="1:10" ht="15.75" customHeight="1" x14ac:dyDescent="0.15">
      <c r="A1" s="1" t="s">
        <v>1</v>
      </c>
      <c r="B1" s="66"/>
      <c r="C1" s="66"/>
      <c r="D1" s="66"/>
      <c r="E1" s="2"/>
      <c r="F1" s="2"/>
      <c r="G1" s="2"/>
      <c r="H1" s="2"/>
      <c r="I1" s="2"/>
      <c r="J1" s="2"/>
    </row>
    <row r="2" spans="1:10" ht="15.75" customHeight="1" x14ac:dyDescent="0.15">
      <c r="A2" s="30"/>
      <c r="B2" s="67">
        <v>40878</v>
      </c>
      <c r="C2" s="68" t="s">
        <v>7</v>
      </c>
      <c r="D2" s="68" t="s">
        <v>9</v>
      </c>
      <c r="E2" s="6" t="s">
        <v>10</v>
      </c>
      <c r="F2" s="6" t="s">
        <v>11</v>
      </c>
      <c r="G2" s="5" t="s">
        <v>12</v>
      </c>
      <c r="H2" s="5" t="s">
        <v>13</v>
      </c>
      <c r="I2" s="6" t="s">
        <v>14</v>
      </c>
      <c r="J2" s="6" t="s">
        <v>15</v>
      </c>
    </row>
    <row r="3" spans="1:10" ht="15.75" customHeight="1" x14ac:dyDescent="0.15">
      <c r="A3" s="28" t="s">
        <v>16</v>
      </c>
      <c r="B3" s="37">
        <v>343</v>
      </c>
      <c r="C3" s="37">
        <v>385</v>
      </c>
      <c r="D3" s="37">
        <v>411</v>
      </c>
      <c r="E3" s="7">
        <v>407</v>
      </c>
      <c r="F3" s="7">
        <v>420</v>
      </c>
      <c r="G3" s="7">
        <v>470</v>
      </c>
      <c r="H3" s="7">
        <v>480</v>
      </c>
      <c r="I3" s="7">
        <v>460</v>
      </c>
      <c r="J3" s="7">
        <v>450</v>
      </c>
    </row>
    <row r="4" spans="1:10" ht="15.75" customHeight="1" x14ac:dyDescent="0.15">
      <c r="A4" s="28" t="s">
        <v>21</v>
      </c>
      <c r="B4" s="37">
        <v>337</v>
      </c>
      <c r="C4" s="37">
        <v>374</v>
      </c>
      <c r="D4" s="37">
        <v>492</v>
      </c>
      <c r="E4" s="7">
        <v>659</v>
      </c>
      <c r="F4" s="7">
        <v>704</v>
      </c>
      <c r="G4" s="7">
        <v>924</v>
      </c>
      <c r="H4" s="8">
        <v>1155</v>
      </c>
      <c r="I4" s="8">
        <v>1444</v>
      </c>
      <c r="J4" s="8">
        <v>1805</v>
      </c>
    </row>
    <row r="5" spans="1:10" ht="15.75" customHeight="1" x14ac:dyDescent="0.15">
      <c r="A5" s="29" t="s">
        <v>25</v>
      </c>
      <c r="B5" s="69">
        <v>50</v>
      </c>
      <c r="C5" s="69">
        <v>75</v>
      </c>
      <c r="D5" s="69">
        <v>82</v>
      </c>
      <c r="E5" s="11">
        <v>90</v>
      </c>
      <c r="F5" s="11">
        <v>99</v>
      </c>
      <c r="G5" s="11">
        <v>139</v>
      </c>
      <c r="H5" s="11">
        <v>173</v>
      </c>
      <c r="I5" s="11">
        <v>217</v>
      </c>
      <c r="J5" s="11">
        <v>271</v>
      </c>
    </row>
    <row r="7" spans="1:10" ht="15.75" customHeight="1" x14ac:dyDescent="0.15">
      <c r="A7" s="28" t="s">
        <v>102</v>
      </c>
      <c r="B7" s="37">
        <v>25</v>
      </c>
      <c r="C7" s="37">
        <v>39</v>
      </c>
      <c r="D7" s="37">
        <v>30</v>
      </c>
      <c r="E7" s="7">
        <v>46</v>
      </c>
      <c r="F7" s="7">
        <v>51</v>
      </c>
      <c r="G7" s="7">
        <v>65</v>
      </c>
      <c r="H7" s="7">
        <v>81</v>
      </c>
      <c r="I7" s="7">
        <v>101</v>
      </c>
      <c r="J7" s="7">
        <v>126</v>
      </c>
    </row>
    <row r="8" spans="1:10" ht="15.75" customHeight="1" x14ac:dyDescent="0.15">
      <c r="A8" s="28" t="s">
        <v>32</v>
      </c>
      <c r="B8" s="37">
        <v>22</v>
      </c>
      <c r="C8" s="37">
        <v>25</v>
      </c>
      <c r="D8" s="37">
        <v>38</v>
      </c>
      <c r="E8" s="7">
        <v>46</v>
      </c>
      <c r="F8" s="7">
        <v>50</v>
      </c>
      <c r="G8" s="7">
        <v>65</v>
      </c>
      <c r="H8" s="7">
        <v>81</v>
      </c>
      <c r="I8" s="7">
        <v>101</v>
      </c>
      <c r="J8" s="7">
        <v>126</v>
      </c>
    </row>
    <row r="11" spans="1:10" s="27" customFormat="1" ht="15.75" customHeight="1" x14ac:dyDescent="0.15">
      <c r="A11" s="28" t="s">
        <v>37</v>
      </c>
      <c r="B11" s="37">
        <v>151</v>
      </c>
      <c r="C11" s="37">
        <v>157</v>
      </c>
      <c r="D11" s="37">
        <v>257</v>
      </c>
      <c r="E11" s="7">
        <v>339</v>
      </c>
      <c r="F11" s="7">
        <v>375</v>
      </c>
      <c r="G11" s="7">
        <v>508</v>
      </c>
      <c r="H11" s="7">
        <v>635</v>
      </c>
      <c r="I11" s="7">
        <v>794</v>
      </c>
      <c r="J11" s="7">
        <v>993</v>
      </c>
    </row>
    <row r="12" spans="1:10" s="27" customFormat="1" ht="15.75" customHeight="1" x14ac:dyDescent="0.15">
      <c r="A12" s="28" t="s">
        <v>41</v>
      </c>
      <c r="B12" s="37">
        <v>0</v>
      </c>
      <c r="C12" s="37">
        <v>0</v>
      </c>
      <c r="D12" s="37">
        <v>0</v>
      </c>
      <c r="E12" s="7">
        <v>0</v>
      </c>
      <c r="F12" s="7">
        <v>0</v>
      </c>
      <c r="G12" s="7">
        <v>0</v>
      </c>
      <c r="H12" s="7">
        <v>0</v>
      </c>
      <c r="I12" s="7">
        <v>0</v>
      </c>
      <c r="J12" s="7">
        <v>0</v>
      </c>
    </row>
    <row r="13" spans="1:10" s="27" customFormat="1" ht="15.75" customHeight="1" x14ac:dyDescent="0.15">
      <c r="A13" s="28" t="s">
        <v>43</v>
      </c>
      <c r="B13" s="37">
        <v>90</v>
      </c>
      <c r="C13" s="37">
        <v>78</v>
      </c>
      <c r="D13" s="37">
        <v>85</v>
      </c>
      <c r="E13" s="7">
        <v>138</v>
      </c>
      <c r="F13" s="7">
        <v>130</v>
      </c>
      <c r="G13" s="7">
        <v>148</v>
      </c>
      <c r="H13" s="7">
        <v>185</v>
      </c>
      <c r="I13" s="7">
        <v>231</v>
      </c>
      <c r="J13" s="7">
        <v>289</v>
      </c>
    </row>
    <row r="14" spans="1:10" s="27" customFormat="1" ht="15.75" customHeight="1" x14ac:dyDescent="0.15">
      <c r="A14" s="28" t="s">
        <v>44</v>
      </c>
      <c r="B14" s="69">
        <v>5</v>
      </c>
      <c r="C14" s="69">
        <v>52</v>
      </c>
      <c r="D14" s="69">
        <v>52</v>
      </c>
      <c r="E14" s="11">
        <v>52</v>
      </c>
      <c r="F14" s="11">
        <v>60</v>
      </c>
      <c r="G14" s="11">
        <v>60</v>
      </c>
      <c r="H14" s="11">
        <v>65</v>
      </c>
      <c r="I14" s="11">
        <v>70</v>
      </c>
      <c r="J14" s="11">
        <v>75</v>
      </c>
    </row>
    <row r="15" spans="1:10" s="27" customFormat="1" ht="15.75" customHeight="1" x14ac:dyDescent="0.15">
      <c r="A15" s="28" t="s">
        <v>45</v>
      </c>
      <c r="B15" s="69">
        <v>59</v>
      </c>
      <c r="C15" s="69">
        <v>28</v>
      </c>
      <c r="D15" s="69">
        <v>13</v>
      </c>
      <c r="E15" s="11">
        <v>0</v>
      </c>
      <c r="F15" s="11">
        <v>14</v>
      </c>
      <c r="G15" s="11">
        <v>15</v>
      </c>
      <c r="H15" s="11">
        <v>20</v>
      </c>
      <c r="I15" s="11">
        <v>25</v>
      </c>
      <c r="J15" s="11">
        <v>30</v>
      </c>
    </row>
    <row r="16" spans="1:10" s="27" customFormat="1" ht="15.75" customHeight="1" x14ac:dyDescent="0.15">
      <c r="A16" s="28" t="s">
        <v>46</v>
      </c>
      <c r="B16" s="37">
        <v>37</v>
      </c>
      <c r="C16" s="37">
        <v>61</v>
      </c>
      <c r="D16" s="37">
        <v>105</v>
      </c>
      <c r="E16" s="7">
        <v>41</v>
      </c>
      <c r="F16" s="7">
        <v>46</v>
      </c>
      <c r="G16" s="7">
        <v>50</v>
      </c>
      <c r="H16" s="7">
        <v>55</v>
      </c>
      <c r="I16" s="7">
        <v>60</v>
      </c>
      <c r="J16" s="7">
        <v>65</v>
      </c>
    </row>
    <row r="17" spans="1:10" s="27" customFormat="1" ht="15.75" customHeight="1" x14ac:dyDescent="0.15">
      <c r="A17" s="28" t="s">
        <v>47</v>
      </c>
      <c r="B17" s="37">
        <v>781</v>
      </c>
      <c r="C17" s="37">
        <v>899</v>
      </c>
      <c r="D17" s="34">
        <v>1073</v>
      </c>
      <c r="E17" s="8">
        <v>1159</v>
      </c>
      <c r="F17" s="8">
        <v>1244</v>
      </c>
      <c r="G17" s="8">
        <v>1519</v>
      </c>
      <c r="H17" s="8">
        <v>1775</v>
      </c>
      <c r="I17" s="8">
        <v>2059</v>
      </c>
      <c r="J17" s="8">
        <v>2425</v>
      </c>
    </row>
    <row r="18" spans="1:10" s="27" customFormat="1" ht="15.75" customHeight="1" x14ac:dyDescent="0.15">
      <c r="A18" s="28" t="s">
        <v>49</v>
      </c>
      <c r="B18" s="37">
        <v>81</v>
      </c>
      <c r="C18" s="37">
        <v>81</v>
      </c>
      <c r="D18" s="37">
        <v>84</v>
      </c>
      <c r="E18" s="7">
        <v>89</v>
      </c>
      <c r="F18" s="7">
        <v>109</v>
      </c>
      <c r="G18" s="7">
        <v>109</v>
      </c>
      <c r="H18" s="7">
        <v>109</v>
      </c>
      <c r="I18" s="7">
        <v>109</v>
      </c>
      <c r="J18" s="7">
        <v>109</v>
      </c>
    </row>
    <row r="19" spans="1:10" s="27" customFormat="1" ht="15.75" customHeight="1" x14ac:dyDescent="0.15">
      <c r="A19" s="28" t="s">
        <v>51</v>
      </c>
      <c r="B19" s="37">
        <v>374</v>
      </c>
      <c r="C19" s="37">
        <v>403</v>
      </c>
      <c r="D19" s="37">
        <v>489</v>
      </c>
      <c r="E19" s="7">
        <v>534</v>
      </c>
      <c r="F19" s="7">
        <v>605</v>
      </c>
      <c r="G19" s="7">
        <v>675</v>
      </c>
      <c r="H19" s="7">
        <v>781</v>
      </c>
      <c r="I19" s="7">
        <v>925</v>
      </c>
      <c r="J19" s="8">
        <v>1100</v>
      </c>
    </row>
    <row r="20" spans="1:10" s="27" customFormat="1" ht="15.75" customHeight="1" x14ac:dyDescent="0.15">
      <c r="A20" s="28" t="s">
        <v>52</v>
      </c>
      <c r="B20" s="37">
        <v>0</v>
      </c>
      <c r="C20" s="37">
        <v>25</v>
      </c>
      <c r="D20" s="37">
        <v>30</v>
      </c>
      <c r="E20" s="7">
        <v>60</v>
      </c>
      <c r="F20" s="7">
        <v>60</v>
      </c>
      <c r="G20" s="7">
        <v>50</v>
      </c>
      <c r="H20" s="7">
        <v>40</v>
      </c>
      <c r="I20" s="7">
        <v>30</v>
      </c>
      <c r="J20" s="7">
        <v>20</v>
      </c>
    </row>
    <row r="21" spans="1:10" s="27" customFormat="1" ht="15.75" customHeight="1" x14ac:dyDescent="0.15">
      <c r="A21" s="28" t="s">
        <v>53</v>
      </c>
      <c r="B21" s="37">
        <v>91</v>
      </c>
      <c r="C21" s="37">
        <v>96</v>
      </c>
      <c r="D21" s="37">
        <v>131</v>
      </c>
      <c r="E21" s="7">
        <v>110</v>
      </c>
      <c r="F21" s="7">
        <v>76</v>
      </c>
      <c r="G21" s="7">
        <v>0</v>
      </c>
      <c r="H21" s="7">
        <v>0</v>
      </c>
      <c r="I21" s="7">
        <v>0</v>
      </c>
      <c r="J21" s="7">
        <v>0</v>
      </c>
    </row>
    <row r="22" spans="1:10" s="27" customFormat="1" ht="15.75" customHeight="1" x14ac:dyDescent="0.15">
      <c r="A22" s="28" t="s">
        <v>57</v>
      </c>
      <c r="B22" s="37">
        <v>12</v>
      </c>
      <c r="C22" s="37">
        <v>55</v>
      </c>
      <c r="D22" s="37">
        <v>59</v>
      </c>
      <c r="E22" s="7">
        <v>60</v>
      </c>
      <c r="F22" s="7">
        <v>60</v>
      </c>
      <c r="G22" s="7">
        <v>70</v>
      </c>
      <c r="H22" s="7">
        <v>80</v>
      </c>
      <c r="I22" s="7">
        <v>80</v>
      </c>
      <c r="J22" s="7">
        <v>90</v>
      </c>
    </row>
    <row r="23" spans="1:10" s="27" customFormat="1" ht="15.75" customHeight="1" x14ac:dyDescent="0.15">
      <c r="A23" s="28" t="s">
        <v>61</v>
      </c>
      <c r="B23" s="37">
        <v>56</v>
      </c>
      <c r="C23" s="37">
        <v>71</v>
      </c>
      <c r="D23" s="37">
        <v>81</v>
      </c>
      <c r="E23" s="7">
        <v>109</v>
      </c>
      <c r="F23" s="7">
        <v>118</v>
      </c>
      <c r="G23" s="7">
        <v>280</v>
      </c>
      <c r="H23" s="7">
        <v>365</v>
      </c>
      <c r="I23" s="7">
        <v>465</v>
      </c>
      <c r="J23" s="7">
        <v>592</v>
      </c>
    </row>
    <row r="24" spans="1:10" s="27" customFormat="1" ht="15.75" customHeight="1" x14ac:dyDescent="0.15">
      <c r="A24" s="28" t="s">
        <v>64</v>
      </c>
      <c r="B24" s="37">
        <v>168</v>
      </c>
      <c r="C24" s="37">
        <v>168</v>
      </c>
      <c r="D24" s="37">
        <v>200</v>
      </c>
      <c r="E24" s="7">
        <v>197</v>
      </c>
      <c r="F24" s="7">
        <v>215</v>
      </c>
      <c r="G24" s="7">
        <v>335</v>
      </c>
      <c r="H24" s="7">
        <v>400</v>
      </c>
      <c r="I24" s="7">
        <v>450</v>
      </c>
      <c r="J24" s="7">
        <v>514</v>
      </c>
    </row>
    <row r="25" spans="1:10" s="27" customFormat="1" ht="15.75" customHeight="1" x14ac:dyDescent="0.15">
      <c r="A25" s="28" t="s">
        <v>66</v>
      </c>
      <c r="B25" s="37">
        <v>781</v>
      </c>
      <c r="C25" s="37">
        <v>899</v>
      </c>
      <c r="D25" s="34">
        <v>1073</v>
      </c>
      <c r="E25" s="8">
        <v>1159</v>
      </c>
      <c r="F25" s="8">
        <v>1244</v>
      </c>
      <c r="G25" s="8">
        <v>1519</v>
      </c>
      <c r="H25" s="8">
        <v>1775</v>
      </c>
      <c r="I25" s="8">
        <v>2059</v>
      </c>
      <c r="J25" s="8">
        <v>2425</v>
      </c>
    </row>
    <row r="26" spans="1:10" s="27" customFormat="1" ht="15.75" customHeight="1" x14ac:dyDescent="0.15">
      <c r="A26" s="29" t="s">
        <v>69</v>
      </c>
      <c r="B26" s="70">
        <v>250</v>
      </c>
      <c r="C26" s="70">
        <v>290</v>
      </c>
      <c r="D26" s="70">
        <v>373</v>
      </c>
      <c r="E26" s="13"/>
      <c r="F26" s="13"/>
      <c r="G26" s="13"/>
      <c r="H26" s="13"/>
      <c r="I26" s="13"/>
      <c r="J2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
  <sheetViews>
    <sheetView workbookViewId="0">
      <selection activeCell="A7" sqref="A7"/>
    </sheetView>
  </sheetViews>
  <sheetFormatPr baseColWidth="10" defaultColWidth="14.5" defaultRowHeight="15.75" customHeight="1" x14ac:dyDescent="0.15"/>
  <cols>
    <col min="1" max="1" width="44.1640625" customWidth="1"/>
    <col min="2" max="4" width="14.5" style="39"/>
    <col min="6" max="6" width="14.5" style="48"/>
  </cols>
  <sheetData>
    <row r="1" spans="1:26" ht="15.75" customHeight="1" x14ac:dyDescent="0.15">
      <c r="A1" s="110" t="s">
        <v>24</v>
      </c>
      <c r="B1" s="111"/>
      <c r="C1" s="111"/>
      <c r="D1" s="111"/>
      <c r="E1" s="111"/>
      <c r="F1" s="111"/>
      <c r="G1" s="111"/>
      <c r="H1" s="111"/>
      <c r="I1" s="111"/>
      <c r="J1" s="2"/>
    </row>
    <row r="2" spans="1:26" ht="15.75" customHeight="1" x14ac:dyDescent="0.15">
      <c r="A2" s="10" t="s">
        <v>26</v>
      </c>
      <c r="B2" s="40">
        <v>40878</v>
      </c>
      <c r="C2" s="32" t="s">
        <v>7</v>
      </c>
      <c r="D2" s="32" t="s">
        <v>9</v>
      </c>
      <c r="E2" s="12" t="s">
        <v>10</v>
      </c>
      <c r="F2" s="42" t="s">
        <v>11</v>
      </c>
      <c r="G2" s="12" t="s">
        <v>12</v>
      </c>
      <c r="H2" s="12" t="s">
        <v>13</v>
      </c>
      <c r="I2" s="10" t="s">
        <v>14</v>
      </c>
      <c r="J2" s="10" t="s">
        <v>15</v>
      </c>
    </row>
    <row r="3" spans="1:26" ht="15.75" customHeight="1" x14ac:dyDescent="0.15">
      <c r="A3" s="13"/>
      <c r="B3" s="33" t="s">
        <v>33</v>
      </c>
      <c r="C3" s="33" t="s">
        <v>33</v>
      </c>
      <c r="D3" s="33" t="s">
        <v>33</v>
      </c>
      <c r="E3" s="14" t="s">
        <v>35</v>
      </c>
      <c r="F3" s="43" t="s">
        <v>35</v>
      </c>
      <c r="G3" s="14" t="s">
        <v>35</v>
      </c>
      <c r="H3" s="14" t="s">
        <v>35</v>
      </c>
      <c r="I3" s="14" t="s">
        <v>35</v>
      </c>
      <c r="J3" s="14" t="s">
        <v>35</v>
      </c>
    </row>
    <row r="4" spans="1:26" ht="15.75" customHeight="1" x14ac:dyDescent="0.15">
      <c r="A4" s="15" t="s">
        <v>38</v>
      </c>
      <c r="B4" s="34">
        <v>1157</v>
      </c>
      <c r="C4" s="34">
        <v>1194</v>
      </c>
      <c r="D4" s="34">
        <v>1588</v>
      </c>
      <c r="E4" s="8">
        <v>1871</v>
      </c>
      <c r="F4" s="44">
        <v>2112</v>
      </c>
      <c r="G4" s="8">
        <v>2640</v>
      </c>
      <c r="H4" s="8">
        <v>3300</v>
      </c>
      <c r="I4" s="8">
        <v>4125</v>
      </c>
      <c r="J4" s="8">
        <v>5156</v>
      </c>
    </row>
    <row r="5" spans="1:26" ht="15.75" customHeight="1" x14ac:dyDescent="0.15">
      <c r="A5" s="16" t="s">
        <v>42</v>
      </c>
      <c r="B5" s="41"/>
      <c r="C5" s="35">
        <f t="shared" ref="C5:J5" si="0">(C4-B4)/B4</f>
        <v>3.1979256698357821E-2</v>
      </c>
      <c r="D5" s="35">
        <f t="shared" si="0"/>
        <v>0.32998324958123953</v>
      </c>
      <c r="E5" s="17">
        <f t="shared" si="0"/>
        <v>0.17821158690176322</v>
      </c>
      <c r="F5" s="45">
        <f t="shared" si="0"/>
        <v>0.1288081239978621</v>
      </c>
      <c r="G5" s="17">
        <f t="shared" si="0"/>
        <v>0.25</v>
      </c>
      <c r="H5" s="17">
        <f t="shared" si="0"/>
        <v>0.25</v>
      </c>
      <c r="I5" s="17">
        <f t="shared" si="0"/>
        <v>0.25</v>
      </c>
      <c r="J5" s="17">
        <f t="shared" si="0"/>
        <v>0.24993939393939393</v>
      </c>
      <c r="K5" s="18"/>
      <c r="L5" s="18"/>
      <c r="M5" s="18"/>
      <c r="N5" s="18"/>
      <c r="O5" s="18"/>
      <c r="P5" s="18"/>
      <c r="Q5" s="18"/>
      <c r="R5" s="18"/>
      <c r="S5" s="18"/>
      <c r="T5" s="18"/>
      <c r="U5" s="18"/>
      <c r="V5" s="18"/>
      <c r="W5" s="18"/>
      <c r="X5" s="18"/>
      <c r="Y5" s="18"/>
      <c r="Z5" s="18"/>
    </row>
    <row r="6" spans="1:26" ht="15.75" customHeight="1" x14ac:dyDescent="0.15">
      <c r="A6" s="15" t="s">
        <v>48</v>
      </c>
      <c r="B6" s="34">
        <v>1083</v>
      </c>
      <c r="C6" s="34">
        <v>1094</v>
      </c>
      <c r="D6" s="34">
        <v>1454</v>
      </c>
      <c r="E6" s="8">
        <v>1566</v>
      </c>
      <c r="F6" s="44">
        <v>1767</v>
      </c>
      <c r="G6" s="8">
        <v>2244</v>
      </c>
      <c r="H6" s="8">
        <v>2805</v>
      </c>
      <c r="I6" s="8">
        <v>3506</v>
      </c>
      <c r="J6" s="8">
        <v>4383</v>
      </c>
    </row>
    <row r="7" spans="1:26" ht="15.75" customHeight="1" x14ac:dyDescent="0.15">
      <c r="A7" s="15" t="s">
        <v>50</v>
      </c>
      <c r="B7" s="34"/>
      <c r="C7" s="36">
        <f t="shared" ref="C7:J7" si="1">(C6-B6)/B6</f>
        <v>1.0156971375807941E-2</v>
      </c>
      <c r="D7" s="36">
        <f t="shared" si="1"/>
        <v>0.32906764168190128</v>
      </c>
      <c r="E7" s="19">
        <f t="shared" si="1"/>
        <v>7.7028885832187075E-2</v>
      </c>
      <c r="F7" s="45">
        <f t="shared" si="1"/>
        <v>0.12835249042145594</v>
      </c>
      <c r="G7" s="19">
        <f t="shared" si="1"/>
        <v>0.2699490662139219</v>
      </c>
      <c r="H7" s="19">
        <f t="shared" si="1"/>
        <v>0.25</v>
      </c>
      <c r="I7" s="19">
        <f t="shared" si="1"/>
        <v>0.2499108734402852</v>
      </c>
      <c r="J7" s="19">
        <f t="shared" si="1"/>
        <v>0.25014261266400456</v>
      </c>
    </row>
    <row r="8" spans="1:26" ht="15.75" customHeight="1" x14ac:dyDescent="0.15">
      <c r="A8" s="20" t="s">
        <v>54</v>
      </c>
      <c r="B8" s="37">
        <v>30</v>
      </c>
      <c r="C8" s="37">
        <v>60</v>
      </c>
      <c r="D8" s="37">
        <v>112</v>
      </c>
      <c r="E8" s="7">
        <v>123</v>
      </c>
      <c r="F8" s="46">
        <v>137</v>
      </c>
      <c r="G8" s="7">
        <v>150</v>
      </c>
      <c r="H8" s="7">
        <v>175</v>
      </c>
      <c r="I8" s="7">
        <v>200</v>
      </c>
      <c r="J8" s="7">
        <v>250</v>
      </c>
    </row>
    <row r="9" spans="1:26" ht="15.75" customHeight="1" x14ac:dyDescent="0.15">
      <c r="A9" s="15" t="s">
        <v>59</v>
      </c>
      <c r="B9" s="37">
        <v>496</v>
      </c>
      <c r="C9" s="37">
        <v>549</v>
      </c>
      <c r="D9" s="37">
        <v>714</v>
      </c>
      <c r="E9" s="7">
        <v>819</v>
      </c>
      <c r="F9" s="46">
        <v>884</v>
      </c>
      <c r="G9" s="8">
        <v>1122</v>
      </c>
      <c r="H9" s="8">
        <v>1459</v>
      </c>
      <c r="I9" s="8">
        <v>1858</v>
      </c>
      <c r="J9" s="8">
        <v>2367</v>
      </c>
    </row>
    <row r="10" spans="1:26" ht="15.75" customHeight="1" x14ac:dyDescent="0.15">
      <c r="A10" s="20" t="s">
        <v>63</v>
      </c>
      <c r="B10" s="37">
        <v>0</v>
      </c>
      <c r="C10" s="37">
        <v>0</v>
      </c>
      <c r="D10" s="37">
        <v>0</v>
      </c>
      <c r="E10" s="7">
        <v>0</v>
      </c>
      <c r="F10" s="46">
        <v>0</v>
      </c>
      <c r="G10" s="7">
        <v>0</v>
      </c>
      <c r="H10" s="7">
        <v>0</v>
      </c>
      <c r="I10" s="7">
        <v>0</v>
      </c>
      <c r="J10" s="7">
        <v>0</v>
      </c>
    </row>
    <row r="11" spans="1:26" ht="15.75" customHeight="1" x14ac:dyDescent="0.15">
      <c r="A11" s="15" t="s">
        <v>65</v>
      </c>
      <c r="B11" s="37">
        <v>19</v>
      </c>
      <c r="C11" s="37">
        <v>22</v>
      </c>
      <c r="D11" s="37">
        <v>24</v>
      </c>
      <c r="E11" s="7">
        <v>35</v>
      </c>
      <c r="F11" s="46">
        <v>38</v>
      </c>
      <c r="G11" s="7">
        <v>47</v>
      </c>
      <c r="H11" s="7">
        <v>48</v>
      </c>
      <c r="I11" s="7">
        <v>46</v>
      </c>
      <c r="J11" s="7">
        <v>45</v>
      </c>
    </row>
    <row r="12" spans="1:26" ht="15.75" customHeight="1" x14ac:dyDescent="0.15">
      <c r="A12" s="15" t="s">
        <v>67</v>
      </c>
      <c r="B12" s="37">
        <v>11</v>
      </c>
      <c r="C12" s="37">
        <v>17</v>
      </c>
      <c r="D12" s="37">
        <v>17</v>
      </c>
      <c r="E12" s="7">
        <v>19</v>
      </c>
      <c r="F12" s="46">
        <v>20</v>
      </c>
      <c r="G12" s="7">
        <v>23</v>
      </c>
      <c r="H12" s="7">
        <v>28</v>
      </c>
      <c r="I12" s="7">
        <v>35</v>
      </c>
      <c r="J12" s="7">
        <v>44</v>
      </c>
    </row>
    <row r="13" spans="1:26" ht="15.75" customHeight="1" x14ac:dyDescent="0.15">
      <c r="A13" s="15" t="s">
        <v>68</v>
      </c>
      <c r="B13" s="37">
        <v>345</v>
      </c>
      <c r="C13" s="37">
        <v>376</v>
      </c>
      <c r="D13" s="37">
        <v>474</v>
      </c>
      <c r="E13" s="7">
        <v>479</v>
      </c>
      <c r="F13" s="46">
        <v>521</v>
      </c>
      <c r="G13" s="7">
        <v>617</v>
      </c>
      <c r="H13" s="7">
        <v>771</v>
      </c>
      <c r="I13" s="7">
        <v>964</v>
      </c>
      <c r="J13" s="8">
        <v>1205</v>
      </c>
    </row>
    <row r="14" spans="1:26" ht="15.75" customHeight="1" x14ac:dyDescent="0.15">
      <c r="A14" s="15" t="s">
        <v>70</v>
      </c>
      <c r="B14" s="37">
        <v>871</v>
      </c>
      <c r="C14" s="37">
        <v>963</v>
      </c>
      <c r="D14" s="34">
        <v>1228</v>
      </c>
      <c r="E14" s="8">
        <v>1352</v>
      </c>
      <c r="F14" s="44">
        <v>1463</v>
      </c>
      <c r="G14" s="8">
        <v>1809</v>
      </c>
      <c r="H14" s="8">
        <v>2306</v>
      </c>
      <c r="I14" s="8">
        <v>2903</v>
      </c>
      <c r="J14" s="8">
        <v>3661</v>
      </c>
    </row>
    <row r="15" spans="1:26" ht="15.75" customHeight="1" x14ac:dyDescent="0.15">
      <c r="A15" s="15" t="s">
        <v>71</v>
      </c>
      <c r="B15" s="37">
        <v>-12</v>
      </c>
      <c r="C15" s="37">
        <v>-4</v>
      </c>
      <c r="D15" s="37">
        <v>-13</v>
      </c>
      <c r="E15" s="7">
        <v>-8</v>
      </c>
      <c r="F15" s="46">
        <v>-5</v>
      </c>
      <c r="G15" s="7">
        <v>0</v>
      </c>
      <c r="H15" s="7">
        <v>0</v>
      </c>
      <c r="I15" s="7">
        <v>0</v>
      </c>
      <c r="J15" s="7">
        <v>0</v>
      </c>
    </row>
    <row r="16" spans="1:26" ht="15.75" customHeight="1" x14ac:dyDescent="0.15">
      <c r="A16" s="15" t="s">
        <v>73</v>
      </c>
      <c r="B16" s="37">
        <v>859</v>
      </c>
      <c r="C16" s="37">
        <v>959</v>
      </c>
      <c r="D16" s="34">
        <v>1215</v>
      </c>
      <c r="E16" s="8">
        <v>1344</v>
      </c>
      <c r="F16" s="44">
        <v>1458</v>
      </c>
      <c r="G16" s="8">
        <v>1809</v>
      </c>
      <c r="H16" s="8">
        <v>2306</v>
      </c>
      <c r="I16" s="8">
        <v>2903</v>
      </c>
      <c r="J16" s="8">
        <v>3661</v>
      </c>
    </row>
    <row r="17" spans="1:26" ht="15.75" customHeight="1" x14ac:dyDescent="0.15">
      <c r="A17" s="15" t="s">
        <v>75</v>
      </c>
      <c r="B17" s="37">
        <v>70</v>
      </c>
      <c r="C17" s="37">
        <v>60</v>
      </c>
      <c r="D17" s="37">
        <v>93</v>
      </c>
      <c r="E17" s="7">
        <v>123</v>
      </c>
      <c r="F17" s="46">
        <v>152</v>
      </c>
      <c r="G17" s="7">
        <v>157</v>
      </c>
      <c r="H17" s="7">
        <v>196</v>
      </c>
      <c r="I17" s="7">
        <v>245</v>
      </c>
      <c r="J17" s="7">
        <v>307</v>
      </c>
    </row>
    <row r="18" spans="1:26" ht="15.75" customHeight="1" x14ac:dyDescent="0.15">
      <c r="A18" s="15" t="s">
        <v>78</v>
      </c>
      <c r="B18" s="37">
        <v>154</v>
      </c>
      <c r="C18" s="37">
        <v>75</v>
      </c>
      <c r="D18" s="37">
        <v>147</v>
      </c>
      <c r="E18" s="7">
        <v>100</v>
      </c>
      <c r="F18" s="46">
        <v>156</v>
      </c>
      <c r="G18" s="7">
        <v>278</v>
      </c>
      <c r="H18" s="7">
        <v>303</v>
      </c>
      <c r="I18" s="7">
        <v>357</v>
      </c>
      <c r="J18" s="7">
        <v>415</v>
      </c>
    </row>
    <row r="19" spans="1:26" ht="15.75" customHeight="1" x14ac:dyDescent="0.15">
      <c r="A19" s="15" t="s">
        <v>80</v>
      </c>
      <c r="B19" s="37">
        <v>173</v>
      </c>
      <c r="C19" s="37">
        <v>96</v>
      </c>
      <c r="D19" s="37">
        <v>170</v>
      </c>
      <c r="E19" s="7">
        <v>135</v>
      </c>
      <c r="F19" s="46">
        <v>194</v>
      </c>
      <c r="G19" s="7">
        <v>325</v>
      </c>
      <c r="H19" s="7">
        <v>351</v>
      </c>
      <c r="I19" s="7">
        <v>403</v>
      </c>
      <c r="J19" s="7">
        <v>460</v>
      </c>
    </row>
    <row r="20" spans="1:26" ht="15.75" customHeight="1" x14ac:dyDescent="0.15">
      <c r="A20" s="15" t="s">
        <v>83</v>
      </c>
      <c r="B20" s="37"/>
      <c r="C20" s="36">
        <f t="shared" ref="C20:J20" si="2">(C19-B19)/B19</f>
        <v>-0.44508670520231214</v>
      </c>
      <c r="D20" s="36">
        <f t="shared" si="2"/>
        <v>0.77083333333333337</v>
      </c>
      <c r="E20" s="19">
        <f t="shared" si="2"/>
        <v>-0.20588235294117646</v>
      </c>
      <c r="F20" s="45">
        <f t="shared" si="2"/>
        <v>0.43703703703703706</v>
      </c>
      <c r="G20" s="19">
        <f t="shared" si="2"/>
        <v>0.67525773195876293</v>
      </c>
      <c r="H20" s="19">
        <f t="shared" si="2"/>
        <v>0.08</v>
      </c>
      <c r="I20" s="19">
        <f t="shared" si="2"/>
        <v>0.14814814814814814</v>
      </c>
      <c r="J20" s="19">
        <f t="shared" si="2"/>
        <v>0.14143920595533499</v>
      </c>
    </row>
    <row r="21" spans="1:26" ht="15.75" customHeight="1" x14ac:dyDescent="0.15">
      <c r="A21" s="15" t="s">
        <v>88</v>
      </c>
      <c r="B21" s="37">
        <v>21</v>
      </c>
      <c r="C21" s="37">
        <v>17</v>
      </c>
      <c r="D21" s="37">
        <v>7</v>
      </c>
      <c r="E21" s="7">
        <v>14</v>
      </c>
      <c r="F21" s="46">
        <v>14</v>
      </c>
      <c r="G21" s="7">
        <v>15</v>
      </c>
      <c r="H21" s="7">
        <v>18</v>
      </c>
      <c r="I21" s="7">
        <v>20</v>
      </c>
      <c r="J21" s="7">
        <v>25</v>
      </c>
    </row>
    <row r="22" spans="1:26" ht="15.75" customHeight="1" x14ac:dyDescent="0.15">
      <c r="A22" s="15" t="s">
        <v>91</v>
      </c>
      <c r="B22" s="37">
        <v>10</v>
      </c>
      <c r="C22" s="37">
        <v>18</v>
      </c>
      <c r="D22" s="37">
        <v>24</v>
      </c>
      <c r="E22" s="7">
        <v>24</v>
      </c>
      <c r="F22" s="46">
        <v>23</v>
      </c>
      <c r="G22" s="7">
        <v>25</v>
      </c>
      <c r="H22" s="7">
        <v>28</v>
      </c>
      <c r="I22" s="7">
        <v>28</v>
      </c>
      <c r="J22" s="7">
        <v>35</v>
      </c>
    </row>
    <row r="23" spans="1:26" ht="15.75" customHeight="1" x14ac:dyDescent="0.15">
      <c r="A23" s="15" t="s">
        <v>92</v>
      </c>
      <c r="B23" s="37">
        <v>47</v>
      </c>
      <c r="C23" s="37">
        <v>21</v>
      </c>
      <c r="D23" s="37">
        <v>37</v>
      </c>
      <c r="E23" s="7">
        <v>29</v>
      </c>
      <c r="F23" s="46">
        <v>47</v>
      </c>
      <c r="G23" s="7">
        <v>135</v>
      </c>
      <c r="H23" s="7">
        <v>150</v>
      </c>
      <c r="I23" s="7">
        <v>173</v>
      </c>
      <c r="J23" s="7">
        <v>210</v>
      </c>
    </row>
    <row r="24" spans="1:26" ht="15.75" customHeight="1" x14ac:dyDescent="0.15">
      <c r="A24" s="15" t="s">
        <v>93</v>
      </c>
      <c r="B24" s="37">
        <v>118</v>
      </c>
      <c r="C24" s="37">
        <v>53</v>
      </c>
      <c r="D24" s="37">
        <v>92</v>
      </c>
      <c r="E24" s="7">
        <v>61</v>
      </c>
      <c r="F24" s="46">
        <v>101</v>
      </c>
      <c r="G24" s="7">
        <v>133</v>
      </c>
      <c r="H24" s="7">
        <v>143</v>
      </c>
      <c r="I24" s="7">
        <v>176</v>
      </c>
      <c r="J24" s="7">
        <v>195</v>
      </c>
    </row>
    <row r="25" spans="1:26" ht="15.75" customHeight="1" x14ac:dyDescent="0.15">
      <c r="A25" s="15" t="s">
        <v>94</v>
      </c>
      <c r="B25" s="37">
        <v>19</v>
      </c>
      <c r="C25" s="37">
        <v>24</v>
      </c>
      <c r="D25" s="37">
        <v>26</v>
      </c>
      <c r="E25" s="7">
        <v>27</v>
      </c>
      <c r="F25" s="46">
        <v>33</v>
      </c>
      <c r="G25" s="7">
        <v>33</v>
      </c>
      <c r="H25" s="7">
        <v>33</v>
      </c>
      <c r="I25" s="7">
        <v>33</v>
      </c>
      <c r="J25" s="7">
        <v>33</v>
      </c>
    </row>
    <row r="26" spans="1:26" ht="15.75" customHeight="1" x14ac:dyDescent="0.15">
      <c r="A26" s="15" t="s">
        <v>95</v>
      </c>
      <c r="B26" s="37">
        <v>99</v>
      </c>
      <c r="C26" s="37">
        <v>29</v>
      </c>
      <c r="D26" s="37">
        <v>66</v>
      </c>
      <c r="E26" s="7">
        <v>34</v>
      </c>
      <c r="F26" s="46">
        <v>68</v>
      </c>
      <c r="G26" s="7">
        <v>100</v>
      </c>
      <c r="H26" s="7">
        <v>110</v>
      </c>
      <c r="I26" s="7">
        <v>144</v>
      </c>
      <c r="J26" s="7">
        <v>162</v>
      </c>
    </row>
    <row r="27" spans="1:26" ht="15.75" customHeight="1" x14ac:dyDescent="0.15">
      <c r="A27" s="25" t="s">
        <v>96</v>
      </c>
      <c r="B27" s="38"/>
      <c r="C27" s="38">
        <f t="shared" ref="C27:J27" si="3">(C26-B26)/B26</f>
        <v>-0.70707070707070707</v>
      </c>
      <c r="D27" s="38">
        <f t="shared" si="3"/>
        <v>1.2758620689655173</v>
      </c>
      <c r="E27" s="26">
        <f t="shared" si="3"/>
        <v>-0.48484848484848486</v>
      </c>
      <c r="F27" s="47">
        <f t="shared" si="3"/>
        <v>1</v>
      </c>
      <c r="G27" s="26">
        <f t="shared" si="3"/>
        <v>0.47058823529411764</v>
      </c>
      <c r="H27" s="26">
        <f t="shared" si="3"/>
        <v>0.1</v>
      </c>
      <c r="I27" s="26">
        <f t="shared" si="3"/>
        <v>0.30909090909090908</v>
      </c>
      <c r="J27" s="26">
        <f t="shared" si="3"/>
        <v>0.125</v>
      </c>
      <c r="K27" s="18"/>
      <c r="L27" s="18"/>
      <c r="M27" s="18"/>
      <c r="N27" s="18"/>
      <c r="O27" s="18"/>
      <c r="P27" s="18"/>
      <c r="Q27" s="18"/>
      <c r="R27" s="18"/>
      <c r="S27" s="18"/>
      <c r="T27" s="18"/>
      <c r="U27" s="18"/>
      <c r="V27" s="18"/>
      <c r="W27" s="18"/>
      <c r="X27" s="18"/>
      <c r="Y27" s="18"/>
      <c r="Z27" s="18"/>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Capacity</vt:lpstr>
      <vt:lpstr>Simple FS</vt:lpstr>
      <vt:lpstr>Cash Flow Analysis</vt:lpstr>
      <vt:lpstr>Indicators</vt:lpstr>
      <vt:lpstr>Stock Analysis</vt:lpstr>
      <vt:lpstr>Peer Compare</vt:lpstr>
      <vt:lpstr>EXHIBIT 2 CONT</vt:lpstr>
      <vt:lpstr>Financial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Betty Qin</cp:lastModifiedBy>
  <dcterms:modified xsi:type="dcterms:W3CDTF">2019-09-30T16:21:42Z</dcterms:modified>
</cp:coreProperties>
</file>