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Github\bypakke_grenland\nedlastede data\"/>
    </mc:Choice>
  </mc:AlternateContent>
  <xr:revisionPtr revIDLastSave="0" documentId="8_{2D9776EB-893C-46D9-B436-E2743F3717FB}" xr6:coauthVersionLast="47" xr6:coauthVersionMax="47" xr10:uidLastSave="{00000000-0000-0000-0000-000000000000}"/>
  <bookViews>
    <workbookView xWindow="32385" yWindow="315" windowWidth="23430" windowHeight="15165" activeTab="2" xr2:uid="{C5A94F34-124B-400A-BD21-CD35454BD283}"/>
  </bookViews>
  <sheets>
    <sheet name="Endring buss" sheetId="1" r:id="rId1"/>
    <sheet name="Boliger i bybåndet" sheetId="6" r:id="rId2"/>
    <sheet name="Trafikkutvikling bil" sheetId="2" r:id="rId3"/>
    <sheet name="Befolkning" sheetId="5" r:id="rId4"/>
    <sheet name="Sykkel" sheetId="4" r:id="rId5"/>
    <sheet name="Kollektivpriser 2023" sheetId="7" r:id="rId6"/>
    <sheet name="Elbilandel i bommer"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5" i="2" l="1"/>
  <c r="H19" i="2" s="1"/>
  <c r="I20" i="2"/>
  <c r="H20" i="2"/>
  <c r="F15" i="1"/>
  <c r="E15" i="1"/>
  <c r="L17" i="1" l="1"/>
  <c r="K17" i="1"/>
  <c r="G15" i="1"/>
  <c r="H15" i="1"/>
  <c r="I15" i="1"/>
  <c r="J15" i="1"/>
  <c r="K15" i="1"/>
  <c r="D17" i="4"/>
  <c r="E17" i="4"/>
  <c r="F17" i="4"/>
  <c r="G17" i="4"/>
  <c r="H17" i="4"/>
  <c r="I17" i="4"/>
  <c r="J17" i="4"/>
  <c r="C17" i="4"/>
  <c r="E15" i="2" l="1"/>
  <c r="C15" i="2"/>
  <c r="D15" i="2"/>
  <c r="F15" i="2"/>
  <c r="G15" i="2"/>
  <c r="H15" i="2"/>
  <c r="I15" i="2"/>
  <c r="I16" i="2" s="1"/>
  <c r="I17" i="2" s="1"/>
  <c r="H26" i="3"/>
  <c r="K24" i="3"/>
  <c r="K23" i="3"/>
  <c r="N21" i="1"/>
  <c r="N20" i="1"/>
  <c r="J4" i="2"/>
  <c r="J5" i="2"/>
  <c r="J6" i="2"/>
  <c r="J7" i="2"/>
  <c r="J8" i="2"/>
  <c r="J9" i="2"/>
  <c r="J10" i="2"/>
  <c r="J11" i="2"/>
  <c r="J12" i="2"/>
  <c r="J13" i="2"/>
  <c r="J14" i="2"/>
  <c r="J3" i="2"/>
  <c r="D18" i="4"/>
  <c r="D38" i="2" l="1"/>
  <c r="I21" i="2"/>
  <c r="I19" i="2"/>
  <c r="F16" i="2"/>
  <c r="F17" i="2" s="1"/>
  <c r="D21" i="2"/>
  <c r="G16" i="2"/>
  <c r="G17" i="2" s="1"/>
  <c r="C14" i="2"/>
  <c r="D16" i="2"/>
  <c r="D17" i="2" s="1"/>
  <c r="H16" i="2"/>
  <c r="H17" i="2" s="1"/>
  <c r="Z13" i="5"/>
  <c r="Y13" i="5"/>
  <c r="W18" i="5"/>
  <c r="U18" i="5"/>
  <c r="Y18" i="5"/>
  <c r="Y17" i="5"/>
  <c r="Z17" i="5"/>
  <c r="X18" i="5"/>
  <c r="Y15" i="5"/>
  <c r="Z15" i="5" s="1"/>
  <c r="Y16" i="5"/>
  <c r="Z16" i="5" s="1"/>
  <c r="Y14" i="5"/>
  <c r="Z14" i="5" s="1"/>
  <c r="E16" i="2" l="1"/>
  <c r="E17" i="2" s="1"/>
  <c r="F21" i="2"/>
  <c r="H21" i="2"/>
  <c r="G21" i="2"/>
  <c r="C21" i="2"/>
  <c r="B21" i="2"/>
  <c r="E21" i="2"/>
  <c r="Z18" i="5"/>
  <c r="K4" i="2" l="1"/>
  <c r="J15" i="2"/>
  <c r="K15" i="2" s="1"/>
  <c r="E11" i="6"/>
  <c r="J11" i="6"/>
  <c r="E18" i="4"/>
  <c r="L14" i="1"/>
  <c r="M14" i="1" s="1"/>
  <c r="L15" i="1"/>
  <c r="F18" i="4"/>
  <c r="G18" i="4"/>
  <c r="H18" i="4"/>
  <c r="I18" i="4"/>
  <c r="L14" i="2"/>
  <c r="M14" i="2" s="1"/>
  <c r="K14" i="2"/>
  <c r="K18" i="4" l="1"/>
  <c r="R18" i="5"/>
  <c r="S14" i="5"/>
  <c r="S13" i="5"/>
  <c r="V16" i="5"/>
  <c r="W16" i="5" s="1"/>
  <c r="V15" i="5"/>
  <c r="W15" i="5" s="1"/>
  <c r="V14" i="5"/>
  <c r="W14" i="5" s="1"/>
  <c r="V13" i="5"/>
  <c r="W13" i="5" s="1"/>
  <c r="S16" i="5"/>
  <c r="T16" i="5" s="1"/>
  <c r="S15" i="5"/>
  <c r="T15" i="5" s="1"/>
  <c r="T14" i="5"/>
  <c r="T13" i="5"/>
  <c r="P16" i="5"/>
  <c r="Q16" i="5" s="1"/>
  <c r="P15" i="5"/>
  <c r="Q15" i="5" s="1"/>
  <c r="P14" i="5"/>
  <c r="Q14" i="5" s="1"/>
  <c r="P13" i="5"/>
  <c r="Q13" i="5" s="1"/>
  <c r="M16" i="5"/>
  <c r="N16" i="5" s="1"/>
  <c r="M15" i="5"/>
  <c r="N15" i="5" s="1"/>
  <c r="M14" i="5"/>
  <c r="N14" i="5" s="1"/>
  <c r="M13" i="5"/>
  <c r="N13" i="5" s="1"/>
  <c r="J16" i="5"/>
  <c r="K16" i="5" s="1"/>
  <c r="J15" i="5"/>
  <c r="K15" i="5" s="1"/>
  <c r="J14" i="5"/>
  <c r="K14" i="5" s="1"/>
  <c r="J13" i="5"/>
  <c r="K13" i="5" s="1"/>
  <c r="G14" i="5"/>
  <c r="H14" i="5" s="1"/>
  <c r="G15" i="5"/>
  <c r="H15" i="5" s="1"/>
  <c r="G16" i="5"/>
  <c r="H16" i="5" s="1"/>
  <c r="G13" i="5"/>
  <c r="H13" i="5" s="1"/>
  <c r="D14" i="5"/>
  <c r="E14" i="5" s="1"/>
  <c r="D15" i="5"/>
  <c r="E15" i="5" s="1"/>
  <c r="D16" i="5"/>
  <c r="E16" i="5" s="1"/>
  <c r="D13" i="5"/>
  <c r="E13" i="5" s="1"/>
  <c r="B8" i="5"/>
  <c r="C8" i="5"/>
  <c r="F6" i="5"/>
  <c r="I6" i="5" s="1"/>
  <c r="F7" i="5"/>
  <c r="I7" i="5" s="1"/>
  <c r="F5" i="5"/>
  <c r="L11" i="2"/>
  <c r="M11" i="2" s="1"/>
  <c r="L12" i="2"/>
  <c r="M12" i="2" s="1"/>
  <c r="L13" i="2"/>
  <c r="M13" i="2" s="1"/>
  <c r="K13" i="2"/>
  <c r="K11" i="2"/>
  <c r="K12" i="2"/>
  <c r="I8" i="3"/>
  <c r="L4" i="1"/>
  <c r="M4" i="1" s="1"/>
  <c r="L5" i="1"/>
  <c r="M5" i="1" s="1"/>
  <c r="L6" i="1"/>
  <c r="M6" i="1" s="1"/>
  <c r="L7" i="1"/>
  <c r="M7" i="1" s="1"/>
  <c r="L8" i="1"/>
  <c r="M8" i="1" s="1"/>
  <c r="L9" i="1"/>
  <c r="M9" i="1" s="1"/>
  <c r="L10" i="1"/>
  <c r="M10" i="1" s="1"/>
  <c r="L11" i="1"/>
  <c r="M11" i="1" s="1"/>
  <c r="L12" i="1"/>
  <c r="M12" i="1" s="1"/>
  <c r="L13" i="1"/>
  <c r="M13" i="1" s="1"/>
  <c r="L3" i="1"/>
  <c r="M3" i="1" s="1"/>
  <c r="C14" i="3"/>
  <c r="C15" i="3" s="1"/>
  <c r="D12" i="3"/>
  <c r="D11" i="3"/>
  <c r="D10" i="3"/>
  <c r="D9" i="3"/>
  <c r="D8" i="3"/>
  <c r="D7" i="3"/>
  <c r="D6" i="3"/>
  <c r="D5" i="3"/>
  <c r="D4" i="3"/>
  <c r="L10" i="2"/>
  <c r="M10" i="2" s="1"/>
  <c r="K10" i="2"/>
  <c r="L9" i="2"/>
  <c r="M9" i="2" s="1"/>
  <c r="K9" i="2"/>
  <c r="L8" i="2"/>
  <c r="M8" i="2" s="1"/>
  <c r="K8" i="2"/>
  <c r="L7" i="2"/>
  <c r="M7" i="2" s="1"/>
  <c r="K7" i="2"/>
  <c r="L6" i="2"/>
  <c r="M6" i="2" s="1"/>
  <c r="K6" i="2"/>
  <c r="L5" i="2"/>
  <c r="M5" i="2" s="1"/>
  <c r="K5" i="2"/>
  <c r="L4" i="2"/>
  <c r="M4" i="2" s="1"/>
  <c r="L3" i="2"/>
  <c r="M3" i="2" s="1"/>
  <c r="K3" i="2"/>
  <c r="V18" i="5" l="1"/>
  <c r="L15" i="2"/>
  <c r="M15" i="2" s="1"/>
  <c r="F8" i="5"/>
  <c r="I8" i="5" s="1"/>
  <c r="I5" i="5"/>
  <c r="L18" i="4"/>
  <c r="C16" i="3"/>
  <c r="D14" i="3"/>
  <c r="D15" i="3"/>
  <c r="D16" i="3" s="1"/>
  <c r="M15" i="1" l="1"/>
</calcChain>
</file>

<file path=xl/sharedStrings.xml><?xml version="1.0" encoding="utf-8"?>
<sst xmlns="http://schemas.openxmlformats.org/spreadsheetml/2006/main" count="177" uniqueCount="117">
  <si>
    <t>mar</t>
  </si>
  <si>
    <t>mai</t>
  </si>
  <si>
    <t>apr</t>
  </si>
  <si>
    <t>feb</t>
  </si>
  <si>
    <t>jan</t>
  </si>
  <si>
    <t>aug</t>
  </si>
  <si>
    <t>jun</t>
  </si>
  <si>
    <t>jul</t>
  </si>
  <si>
    <t>sep</t>
  </si>
  <si>
    <t>okt</t>
  </si>
  <si>
    <t>nov</t>
  </si>
  <si>
    <t>des</t>
  </si>
  <si>
    <t>År</t>
  </si>
  <si>
    <t>Sum</t>
  </si>
  <si>
    <t>Månedsdøgntrafikk</t>
  </si>
  <si>
    <t>Brukte filtre:
Kjøretøylengde er 1-5,6
Date 01.01.2017 - 31.12.2021
Tellepunkt navn er Borgestad, Kjørbekk, Lensmannsdalen, Sandviksvegen, Skjelbredstrand, Skjelsvik, Svanvik, Ballestadhøgda, Vallermyrene, Sverresgate eller Bjørntvedtvegen Nord
Trafikktype er VEHICLE
Tellepunkt navn er Bjørntvedtvegen Nord, Borgestad, Kjørbekk, Lensmannsdalen, Sandviksvegen, Skjelbredstrand, Skjelsvik eller Svanvik
Date 15.09.2016 - 14.09.2022</t>
  </si>
  <si>
    <t>Reelle passeringer</t>
  </si>
  <si>
    <t>Andel El-bil passeringer av totaltrafikk</t>
  </si>
  <si>
    <t>Jan 2022</t>
  </si>
  <si>
    <t>Feb 2022</t>
  </si>
  <si>
    <t>Mar 2022</t>
  </si>
  <si>
    <t>Apr 2022</t>
  </si>
  <si>
    <t>Mai 2022</t>
  </si>
  <si>
    <t>Jun 2022</t>
  </si>
  <si>
    <t>Jul 2022</t>
  </si>
  <si>
    <t>Aug 2022</t>
  </si>
  <si>
    <t>Sep 2022</t>
  </si>
  <si>
    <t>Okt 2022</t>
  </si>
  <si>
    <t>Hovedtotal</t>
  </si>
  <si>
    <t>Nov</t>
  </si>
  <si>
    <t>Des</t>
  </si>
  <si>
    <t>Gjennomsnittlig økning</t>
  </si>
  <si>
    <t>Prognose</t>
  </si>
  <si>
    <t>Økning</t>
  </si>
  <si>
    <t>Prog.oktober</t>
  </si>
  <si>
    <t>Andel elbiler av  totaltrafikk</t>
  </si>
  <si>
    <t>Brukte filtre:
Date 01.01.2017 - 31.12.2021
PublicLineNo er M1, M2, M3, P4, P5, P7, P8 eller P6</t>
  </si>
  <si>
    <t>Mot 2019</t>
  </si>
  <si>
    <t>Mot 2019 %</t>
  </si>
  <si>
    <t>2022 mot 2021</t>
  </si>
  <si>
    <t>2022 mot 2021 i %</t>
  </si>
  <si>
    <t>2023 prognose</t>
  </si>
  <si>
    <t>2024 prognose</t>
  </si>
  <si>
    <t>2025 prognose</t>
  </si>
  <si>
    <t>2026 prognose</t>
  </si>
  <si>
    <t>K-3806 Porsgrunn</t>
  </si>
  <si>
    <t>K-3807 Skien</t>
  </si>
  <si>
    <t>K-3812 Siljan</t>
  </si>
  <si>
    <t xml:space="preserve">Hele landet </t>
  </si>
  <si>
    <t>Endring 2020</t>
  </si>
  <si>
    <t>Endring 2014</t>
  </si>
  <si>
    <t>Endring 2015</t>
  </si>
  <si>
    <t>Endring 2016</t>
  </si>
  <si>
    <t>Endring 2017</t>
  </si>
  <si>
    <t>Endring 2018</t>
  </si>
  <si>
    <t>Endring 2019</t>
  </si>
  <si>
    <t>Endring % 2014-2015</t>
  </si>
  <si>
    <t>Endring % 2015-2016</t>
  </si>
  <si>
    <t>Endring % 2016-2017</t>
  </si>
  <si>
    <t>Endring % 2017-2018</t>
  </si>
  <si>
    <t>Endring % 2018-2019</t>
  </si>
  <si>
    <t>Endring % 2019-2020</t>
  </si>
  <si>
    <t>Endring % 2020-2021</t>
  </si>
  <si>
    <t>Grenland (eks bamble)</t>
  </si>
  <si>
    <t>Måned</t>
  </si>
  <si>
    <t>Sentralitet</t>
  </si>
  <si>
    <t>Innenfor bybåndet</t>
  </si>
  <si>
    <t>Utenfor bybåndet</t>
  </si>
  <si>
    <t>Total</t>
  </si>
  <si>
    <t>Boliger</t>
  </si>
  <si>
    <t>Brukte filtre:
Kommune er Porsgrunn
År er større enn eller lik 2016</t>
  </si>
  <si>
    <t>Porsgrunn</t>
  </si>
  <si>
    <t>Brukte filtre:
År er større enn eller lik 2016</t>
  </si>
  <si>
    <t>Totalt</t>
  </si>
  <si>
    <t>Brukte filtre:
Kommune er Skien
År er større enn eller lik 2016</t>
  </si>
  <si>
    <t>Skien</t>
  </si>
  <si>
    <t>K-3806 Porsgrunn37 056K-3807 Skien55 924K-3812 Siljan2 375K-3813 Bamble14 172</t>
  </si>
  <si>
    <t>Endring % 21-22</t>
  </si>
  <si>
    <t>Endring 2022</t>
  </si>
  <si>
    <t>K-3813 Bamble</t>
  </si>
  <si>
    <t>Akumulert hele året</t>
  </si>
  <si>
    <t>Priser pr 2023</t>
  </si>
  <si>
    <t xml:space="preserve">Enkeltbillett (kr) </t>
  </si>
  <si>
    <t>30 dagers billett</t>
  </si>
  <si>
    <t xml:space="preserve">Voksen </t>
  </si>
  <si>
    <t>Barn/ honnør</t>
  </si>
  <si>
    <t>App</t>
  </si>
  <si>
    <t xml:space="preserve">Om bord </t>
  </si>
  <si>
    <t>Grenland</t>
  </si>
  <si>
    <t>Drammen</t>
  </si>
  <si>
    <t>Nedre Glomma</t>
  </si>
  <si>
    <t xml:space="preserve">Kristiansand </t>
  </si>
  <si>
    <t>Tønsberg</t>
  </si>
  <si>
    <t xml:space="preserve">Oslo </t>
  </si>
  <si>
    <t xml:space="preserve">Bergen </t>
  </si>
  <si>
    <t xml:space="preserve">Tromsø </t>
  </si>
  <si>
    <t>Stavanger/Sandnes</t>
  </si>
  <si>
    <t xml:space="preserve">Trondheim </t>
  </si>
  <si>
    <t>Bodø</t>
  </si>
  <si>
    <t>2023 mot 2019</t>
  </si>
  <si>
    <t>Trafikk Periode</t>
  </si>
  <si>
    <t>Nullutslippskjøretøy passeringer</t>
  </si>
  <si>
    <t>Inntekt Periode</t>
  </si>
  <si>
    <t>Jan</t>
  </si>
  <si>
    <t>Feb</t>
  </si>
  <si>
    <t>Mar</t>
  </si>
  <si>
    <t>Apr</t>
  </si>
  <si>
    <t>Mai</t>
  </si>
  <si>
    <t>Jun</t>
  </si>
  <si>
    <t>Jul</t>
  </si>
  <si>
    <t>Aug</t>
  </si>
  <si>
    <t>Sep</t>
  </si>
  <si>
    <t>Totalsum</t>
  </si>
  <si>
    <t>2023 tom sept</t>
  </si>
  <si>
    <t>Sum tom. Des</t>
  </si>
  <si>
    <t>Økning fra 2016%</t>
  </si>
  <si>
    <t>Økning fra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</si>
</sst>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
    <numFmt numFmtId="165" formatCode="0.0_ ;[Red]\-0.0\ "/>
    <numFmt numFmtId="166" formatCode="#,##0.0"/>
    <numFmt numFmtId="167" formatCode="0.0"/>
    <numFmt numFmtId="168" formatCode="0.00_ ;[Red]\-0.00\ "/>
    <numFmt numFmtId="169" formatCode="_-* #,##0_-;\-* #,##0_-;_-* &quot;-&quot;??_-;_-@_-"/>
    <numFmt numFmtId="170" formatCode="_-* #,##0.0_-;\-* #,##0.0_-;_-* &quot;-&quot;??_-;_-@_-"/>
  </numFmts>
  <fonts count="21" x14ac:knownFonts="1">
    <font>
      <sz val="11"/>
      <color theme="1"/>
      <name val="Calibri"/>
      <family val="2"/>
      <scheme val="minor"/>
    </font>
    <font>
      <sz val="11"/>
      <color theme="0"/>
      <name val="Calibri"/>
      <family val="2"/>
      <scheme val="minor"/>
    </font>
    <font>
      <sz val="8"/>
      <name val="Calibri"/>
      <family val="2"/>
      <scheme val="minor"/>
    </font>
    <font>
      <sz val="11"/>
      <name val="Calibri"/>
      <family val="2"/>
    </font>
    <font>
      <b/>
      <sz val="11"/>
      <color theme="1"/>
      <name val="Calibri"/>
      <family val="2"/>
      <scheme val="minor"/>
    </font>
    <font>
      <sz val="11"/>
      <name val="Calibri"/>
      <family val="2"/>
      <scheme val="minor"/>
    </font>
    <font>
      <sz val="11"/>
      <color rgb="FFC00000"/>
      <name val="Calibri"/>
      <family val="2"/>
      <scheme val="minor"/>
    </font>
    <font>
      <sz val="11"/>
      <color theme="0"/>
      <name val="Calibri"/>
      <family val="2"/>
    </font>
    <font>
      <sz val="11"/>
      <name val="Calibri"/>
      <family val="2"/>
    </font>
    <font>
      <sz val="11"/>
      <color rgb="FF000000"/>
      <name val="Calibri"/>
      <family val="2"/>
    </font>
    <font>
      <b/>
      <sz val="11"/>
      <color rgb="FF000000"/>
      <name val="Calibri"/>
      <family val="2"/>
    </font>
    <font>
      <b/>
      <sz val="11"/>
      <color theme="0"/>
      <name val="Calibri"/>
      <family val="2"/>
    </font>
    <font>
      <sz val="11"/>
      <name val="Calibri"/>
      <family val="2"/>
    </font>
    <font>
      <sz val="11"/>
      <name val="Calibri"/>
      <family val="2"/>
    </font>
    <font>
      <b/>
      <sz val="11"/>
      <name val="Calibri"/>
      <family val="2"/>
    </font>
    <font>
      <sz val="12"/>
      <color rgb="FF274247"/>
      <name val="Calibri"/>
      <family val="2"/>
      <scheme val="minor"/>
    </font>
    <font>
      <sz val="11"/>
      <color rgb="FF000000"/>
      <name val="Arial"/>
      <family val="2"/>
    </font>
    <font>
      <b/>
      <sz val="11"/>
      <color rgb="FF000000"/>
      <name val="Arial"/>
      <family val="2"/>
    </font>
    <font>
      <sz val="11"/>
      <color theme="1"/>
      <name val="Corbel"/>
      <family val="2"/>
    </font>
    <font>
      <sz val="11"/>
      <color rgb="FFFF0000"/>
      <name val="Calibri"/>
      <family val="2"/>
      <scheme val="minor"/>
    </font>
    <font>
      <sz val="11"/>
      <color theme="1"/>
      <name val="Calibri"/>
      <family val="2"/>
      <scheme val="minor"/>
    </font>
  </fonts>
  <fills count="18">
    <fill>
      <patternFill patternType="none"/>
    </fill>
    <fill>
      <patternFill patternType="gray125"/>
    </fill>
    <fill>
      <patternFill patternType="solid">
        <fgColor rgb="FF00A2A7"/>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0"/>
        <bgColor indexed="64"/>
      </patternFill>
    </fill>
    <fill>
      <patternFill patternType="solid">
        <fgColor rgb="FF63BE7B"/>
        <bgColor indexed="64"/>
      </patternFill>
    </fill>
    <fill>
      <patternFill patternType="solid">
        <fgColor rgb="FFFB8F73"/>
        <bgColor indexed="64"/>
      </patternFill>
    </fill>
    <fill>
      <patternFill patternType="solid">
        <fgColor theme="9" tint="0.39997558519241921"/>
        <bgColor indexed="64"/>
      </patternFill>
    </fill>
    <fill>
      <patternFill patternType="solid">
        <fgColor rgb="FFC7DA80"/>
        <bgColor indexed="64"/>
      </patternFill>
    </fill>
    <fill>
      <patternFill patternType="solid">
        <fgColor rgb="FFD2DE81"/>
        <bgColor indexed="64"/>
      </patternFill>
    </fill>
    <fill>
      <patternFill patternType="solid">
        <fgColor rgb="FFFFEB84"/>
        <bgColor indexed="64"/>
      </patternFill>
    </fill>
    <fill>
      <patternFill patternType="solid">
        <fgColor rgb="FFFCAD78"/>
        <bgColor indexed="64"/>
      </patternFill>
    </fill>
    <fill>
      <patternFill patternType="solid">
        <fgColor rgb="FFFB9574"/>
        <bgColor indexed="64"/>
      </patternFill>
    </fill>
    <fill>
      <patternFill patternType="solid">
        <fgColor rgb="FFEEE683"/>
        <bgColor indexed="64"/>
      </patternFill>
    </fill>
    <fill>
      <patternFill patternType="solid">
        <fgColor rgb="FFF8696B"/>
        <bgColor indexed="64"/>
      </patternFill>
    </fill>
    <fill>
      <patternFill patternType="solid">
        <fgColor rgb="FFFB9774"/>
        <bgColor indexed="64"/>
      </patternFill>
    </fill>
    <fill>
      <patternFill patternType="solid">
        <fgColor rgb="FFDEE1EB"/>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auto="1"/>
      </right>
      <top/>
      <bottom/>
      <diagonal/>
    </border>
    <border>
      <left/>
      <right/>
      <top/>
      <bottom style="thin">
        <color theme="4" tint="0.39997558519241921"/>
      </bottom>
      <diagonal/>
    </border>
    <border>
      <left/>
      <right/>
      <top style="thin">
        <color theme="4" tint="0.39997558519241921"/>
      </top>
      <bottom/>
      <diagonal/>
    </border>
    <border>
      <left/>
      <right/>
      <top/>
      <bottom style="thin">
        <color auto="1"/>
      </bottom>
      <diagonal/>
    </border>
    <border>
      <left style="thin">
        <color indexed="64"/>
      </left>
      <right style="thin">
        <color rgb="FF000000"/>
      </right>
      <top style="thin">
        <color indexed="64"/>
      </top>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top/>
      <bottom/>
      <diagonal/>
    </border>
    <border>
      <left style="thin">
        <color indexed="64"/>
      </left>
      <right style="thin">
        <color rgb="FF000000"/>
      </right>
      <top/>
      <bottom style="thin">
        <color indexed="64"/>
      </bottom>
      <diagonal/>
    </border>
    <border>
      <left style="thin">
        <color rgb="FF000000"/>
      </left>
      <right style="thin">
        <color indexed="64"/>
      </right>
      <top/>
      <bottom style="thin">
        <color indexed="64"/>
      </bottom>
      <diagonal/>
    </border>
    <border>
      <left/>
      <right style="thin">
        <color rgb="FF000000"/>
      </right>
      <top/>
      <bottom style="thin">
        <color indexed="64"/>
      </bottom>
      <diagonal/>
    </border>
    <border>
      <left style="thin">
        <color rgb="FF000000"/>
      </left>
      <right style="thin">
        <color rgb="FF000000"/>
      </right>
      <top/>
      <bottom style="thin">
        <color indexed="64"/>
      </bottom>
      <diagonal/>
    </border>
    <border>
      <left/>
      <right/>
      <top/>
      <bottom style="medium">
        <color rgb="FF9CA7C5"/>
      </bottom>
      <diagonal/>
    </border>
    <border>
      <left style="medium">
        <color rgb="FFD4D4D4"/>
      </left>
      <right style="medium">
        <color rgb="FFD4D4D4"/>
      </right>
      <top/>
      <bottom style="medium">
        <color rgb="FFD4D4D4"/>
      </bottom>
      <diagonal/>
    </border>
    <border>
      <left/>
      <right style="medium">
        <color rgb="FFD4D4D4"/>
      </right>
      <top/>
      <bottom style="medium">
        <color rgb="FFD4D4D4"/>
      </bottom>
      <diagonal/>
    </border>
  </borders>
  <cellStyleXfs count="7">
    <xf numFmtId="0" fontId="0" fillId="0" borderId="0"/>
    <xf numFmtId="0" fontId="3" fillId="0" borderId="0"/>
    <xf numFmtId="0" fontId="8" fillId="0" borderId="0"/>
    <xf numFmtId="0" fontId="9" fillId="0" borderId="0" applyBorder="0"/>
    <xf numFmtId="0" fontId="12" fillId="0" borderId="0"/>
    <xf numFmtId="0" fontId="13" fillId="0" borderId="0"/>
    <xf numFmtId="43" fontId="20" fillId="0" borderId="0" applyFont="0" applyFill="0" applyBorder="0" applyAlignment="0" applyProtection="0"/>
  </cellStyleXfs>
  <cellXfs count="135">
    <xf numFmtId="0" fontId="0" fillId="0" borderId="0" xfId="0"/>
    <xf numFmtId="0" fontId="0" fillId="0" borderId="1" xfId="0" applyBorder="1"/>
    <xf numFmtId="3" fontId="0" fillId="0" borderId="1" xfId="0" applyNumberFormat="1" applyBorder="1"/>
    <xf numFmtId="0" fontId="1" fillId="2" borderId="1" xfId="0" applyFont="1" applyFill="1" applyBorder="1"/>
    <xf numFmtId="0" fontId="0" fillId="0" borderId="0" xfId="0" applyAlignment="1">
      <alignment vertical="top"/>
    </xf>
    <xf numFmtId="1" fontId="0" fillId="0" borderId="0" xfId="0" applyNumberFormat="1" applyAlignment="1">
      <alignment vertical="top"/>
    </xf>
    <xf numFmtId="3" fontId="0" fillId="0" borderId="0" xfId="0" applyNumberFormat="1"/>
    <xf numFmtId="0" fontId="4" fillId="3" borderId="3" xfId="0" applyFont="1" applyFill="1" applyBorder="1"/>
    <xf numFmtId="0" fontId="4" fillId="0" borderId="3" xfId="0" applyFont="1" applyBorder="1" applyAlignment="1">
      <alignment horizontal="left"/>
    </xf>
    <xf numFmtId="0" fontId="4" fillId="0" borderId="3" xfId="0" applyFont="1" applyBorder="1"/>
    <xf numFmtId="0" fontId="0" fillId="0" borderId="0" xfId="0" applyAlignment="1">
      <alignment horizontal="left" indent="2"/>
    </xf>
    <xf numFmtId="2" fontId="0" fillId="0" borderId="0" xfId="0" applyNumberFormat="1"/>
    <xf numFmtId="0" fontId="4" fillId="3" borderId="4" xfId="0" applyFont="1" applyFill="1" applyBorder="1" applyAlignment="1">
      <alignment horizontal="left"/>
    </xf>
    <xf numFmtId="3" fontId="4" fillId="3" borderId="4" xfId="0" applyNumberFormat="1" applyFont="1" applyFill="1" applyBorder="1"/>
    <xf numFmtId="2" fontId="4" fillId="3" borderId="4" xfId="0" applyNumberFormat="1" applyFont="1" applyFill="1" applyBorder="1"/>
    <xf numFmtId="0" fontId="4" fillId="3" borderId="3" xfId="0" applyFont="1" applyFill="1" applyBorder="1" applyAlignment="1">
      <alignment horizontal="center"/>
    </xf>
    <xf numFmtId="0" fontId="5" fillId="0" borderId="1" xfId="0" applyFont="1" applyBorder="1" applyAlignment="1">
      <alignment horizontal="left"/>
    </xf>
    <xf numFmtId="164" fontId="5" fillId="0" borderId="1" xfId="0" applyNumberFormat="1" applyFont="1" applyBorder="1" applyAlignment="1">
      <alignment horizontal="center"/>
    </xf>
    <xf numFmtId="10" fontId="5" fillId="0" borderId="1" xfId="0" applyNumberFormat="1" applyFont="1" applyBorder="1" applyAlignment="1">
      <alignment horizontal="center"/>
    </xf>
    <xf numFmtId="0" fontId="1" fillId="2" borderId="1" xfId="0" applyFont="1" applyFill="1" applyBorder="1" applyAlignment="1">
      <alignment wrapText="1"/>
    </xf>
    <xf numFmtId="0" fontId="6" fillId="0" borderId="1" xfId="0" applyFont="1" applyBorder="1" applyAlignment="1">
      <alignment horizontal="left"/>
    </xf>
    <xf numFmtId="10" fontId="6" fillId="0" borderId="1" xfId="0" applyNumberFormat="1" applyFont="1" applyBorder="1" applyAlignment="1">
      <alignment horizontal="center"/>
    </xf>
    <xf numFmtId="165" fontId="3" fillId="0" borderId="1" xfId="0" applyNumberFormat="1" applyFont="1" applyBorder="1"/>
    <xf numFmtId="165" fontId="3" fillId="0" borderId="1" xfId="0" applyNumberFormat="1" applyFont="1" applyBorder="1" applyAlignment="1">
      <alignment horizontal="center"/>
    </xf>
    <xf numFmtId="0" fontId="8" fillId="0" borderId="5" xfId="2" applyBorder="1"/>
    <xf numFmtId="0" fontId="8" fillId="0" borderId="2" xfId="2" applyBorder="1"/>
    <xf numFmtId="0" fontId="8" fillId="0" borderId="0" xfId="2" applyAlignment="1">
      <alignment vertical="top"/>
    </xf>
    <xf numFmtId="1" fontId="8" fillId="0" borderId="0" xfId="2" applyNumberFormat="1" applyAlignment="1">
      <alignment vertical="top"/>
    </xf>
    <xf numFmtId="3" fontId="8" fillId="0" borderId="0" xfId="2" applyNumberFormat="1"/>
    <xf numFmtId="0" fontId="8" fillId="0" borderId="0" xfId="2"/>
    <xf numFmtId="0" fontId="7" fillId="2" borderId="0" xfId="2" applyFont="1" applyFill="1" applyAlignment="1">
      <alignment vertical="top"/>
    </xf>
    <xf numFmtId="1" fontId="7" fillId="2" borderId="0" xfId="2" applyNumberFormat="1" applyFont="1" applyFill="1" applyAlignment="1">
      <alignment vertical="top"/>
    </xf>
    <xf numFmtId="166" fontId="0" fillId="0" borderId="0" xfId="0" applyNumberFormat="1"/>
    <xf numFmtId="164" fontId="0" fillId="0" borderId="2" xfId="0" applyNumberFormat="1" applyBorder="1"/>
    <xf numFmtId="164" fontId="0" fillId="0" borderId="0" xfId="0" applyNumberFormat="1"/>
    <xf numFmtId="167" fontId="0" fillId="0" borderId="0" xfId="0" applyNumberFormat="1"/>
    <xf numFmtId="10" fontId="0" fillId="0" borderId="0" xfId="0" applyNumberFormat="1"/>
    <xf numFmtId="168" fontId="3" fillId="0" borderId="1" xfId="0" applyNumberFormat="1" applyFont="1" applyBorder="1" applyAlignment="1">
      <alignment horizontal="center"/>
    </xf>
    <xf numFmtId="168" fontId="0" fillId="0" borderId="1" xfId="0" applyNumberFormat="1" applyBorder="1"/>
    <xf numFmtId="0" fontId="1" fillId="2" borderId="0" xfId="0" applyFont="1" applyFill="1" applyAlignment="1">
      <alignment wrapText="1"/>
    </xf>
    <xf numFmtId="0" fontId="10" fillId="0" borderId="0" xfId="3" applyFont="1"/>
    <xf numFmtId="1" fontId="9" fillId="0" borderId="0" xfId="3" applyNumberFormat="1"/>
    <xf numFmtId="1" fontId="0" fillId="0" borderId="0" xfId="0" applyNumberFormat="1"/>
    <xf numFmtId="167" fontId="0" fillId="0" borderId="0" xfId="0" applyNumberFormat="1" applyAlignment="1">
      <alignment horizontal="left"/>
    </xf>
    <xf numFmtId="0" fontId="11" fillId="2" borderId="1" xfId="0" applyFont="1" applyFill="1" applyBorder="1"/>
    <xf numFmtId="0" fontId="10" fillId="0" borderId="1" xfId="0" applyFont="1" applyBorder="1"/>
    <xf numFmtId="1" fontId="0" fillId="0" borderId="1" xfId="0" applyNumberFormat="1" applyBorder="1"/>
    <xf numFmtId="167" fontId="0" fillId="0" borderId="1" xfId="0" applyNumberFormat="1" applyBorder="1"/>
    <xf numFmtId="0" fontId="10" fillId="0" borderId="1" xfId="3" applyFont="1" applyBorder="1"/>
    <xf numFmtId="1" fontId="9" fillId="0" borderId="1" xfId="3" applyNumberFormat="1" applyBorder="1"/>
    <xf numFmtId="167" fontId="0" fillId="4" borderId="1" xfId="0" applyNumberFormat="1" applyFill="1" applyBorder="1"/>
    <xf numFmtId="3" fontId="12" fillId="0" borderId="0" xfId="4" applyNumberFormat="1"/>
    <xf numFmtId="165" fontId="0" fillId="0" borderId="1" xfId="0" applyNumberFormat="1" applyBorder="1" applyAlignment="1">
      <alignment horizontal="center"/>
    </xf>
    <xf numFmtId="0" fontId="8" fillId="5" borderId="2" xfId="2" applyFill="1" applyBorder="1"/>
    <xf numFmtId="3" fontId="8" fillId="5" borderId="0" xfId="2" applyNumberFormat="1" applyFill="1"/>
    <xf numFmtId="0" fontId="0" fillId="5" borderId="0" xfId="0" applyFill="1"/>
    <xf numFmtId="3" fontId="0" fillId="5" borderId="0" xfId="0" applyNumberFormat="1" applyFill="1"/>
    <xf numFmtId="167" fontId="0" fillId="5" borderId="0" xfId="0" applyNumberFormat="1" applyFill="1"/>
    <xf numFmtId="2" fontId="0" fillId="5" borderId="0" xfId="0" applyNumberFormat="1" applyFill="1"/>
    <xf numFmtId="0" fontId="13" fillId="0" borderId="0" xfId="5"/>
    <xf numFmtId="0" fontId="13" fillId="0" borderId="5" xfId="5" applyBorder="1"/>
    <xf numFmtId="0" fontId="14" fillId="0" borderId="5" xfId="5" applyFont="1" applyBorder="1"/>
    <xf numFmtId="0" fontId="14" fillId="0" borderId="2" xfId="5" applyFont="1" applyBorder="1"/>
    <xf numFmtId="0" fontId="13" fillId="0" borderId="0" xfId="5" applyAlignment="1">
      <alignment vertical="top"/>
    </xf>
    <xf numFmtId="0" fontId="14" fillId="0" borderId="0" xfId="5" applyFont="1" applyAlignment="1">
      <alignment vertical="top"/>
    </xf>
    <xf numFmtId="1" fontId="13" fillId="0" borderId="2" xfId="5" applyNumberFormat="1" applyBorder="1"/>
    <xf numFmtId="1" fontId="13" fillId="0" borderId="0" xfId="5" applyNumberFormat="1"/>
    <xf numFmtId="1" fontId="14" fillId="0" borderId="0" xfId="5" applyNumberFormat="1" applyFont="1"/>
    <xf numFmtId="0" fontId="14" fillId="0" borderId="0" xfId="0" applyFont="1" applyAlignment="1">
      <alignment vertical="top"/>
    </xf>
    <xf numFmtId="0" fontId="0" fillId="0" borderId="5" xfId="0" applyBorder="1"/>
    <xf numFmtId="0" fontId="14" fillId="0" borderId="5" xfId="0" applyFont="1" applyBorder="1"/>
    <xf numFmtId="1" fontId="0" fillId="0" borderId="2" xfId="0" applyNumberFormat="1" applyBorder="1"/>
    <xf numFmtId="1" fontId="14" fillId="0" borderId="0" xfId="0" applyNumberFormat="1" applyFont="1"/>
    <xf numFmtId="0" fontId="14" fillId="0" borderId="2" xfId="0" applyFont="1" applyBorder="1"/>
    <xf numFmtId="0" fontId="3" fillId="5" borderId="2" xfId="2" applyFont="1" applyFill="1" applyBorder="1"/>
    <xf numFmtId="2" fontId="0" fillId="0" borderId="1" xfId="0" applyNumberFormat="1" applyBorder="1"/>
    <xf numFmtId="0" fontId="15" fillId="0" borderId="0" xfId="0" applyFont="1"/>
    <xf numFmtId="0" fontId="3" fillId="0" borderId="2" xfId="2" applyFont="1" applyBorder="1"/>
    <xf numFmtId="0" fontId="16" fillId="0" borderId="11" xfId="0" applyFont="1" applyBorder="1" applyAlignment="1">
      <alignment vertical="top" wrapText="1" readingOrder="1"/>
    </xf>
    <xf numFmtId="0" fontId="16" fillId="0" borderId="12" xfId="0" applyFont="1" applyBorder="1" applyAlignment="1">
      <alignment vertical="top" wrapText="1" readingOrder="1"/>
    </xf>
    <xf numFmtId="0" fontId="16" fillId="0" borderId="13" xfId="0" applyFont="1" applyBorder="1" applyAlignment="1">
      <alignment horizontal="center" vertical="top" wrapText="1" readingOrder="1"/>
    </xf>
    <xf numFmtId="0" fontId="16" fillId="0" borderId="14" xfId="0" applyFont="1" applyBorder="1" applyAlignment="1">
      <alignment vertical="top" wrapText="1" readingOrder="1"/>
    </xf>
    <xf numFmtId="0" fontId="16" fillId="0" borderId="16" xfId="0" applyFont="1" applyBorder="1" applyAlignment="1">
      <alignment horizontal="center" vertical="top" wrapText="1" readingOrder="1"/>
    </xf>
    <xf numFmtId="0" fontId="16" fillId="0" borderId="17" xfId="0" applyFont="1" applyBorder="1" applyAlignment="1">
      <alignment horizontal="center" vertical="top" wrapText="1" readingOrder="1"/>
    </xf>
    <xf numFmtId="0" fontId="16" fillId="0" borderId="18" xfId="0" applyFont="1" applyBorder="1" applyAlignment="1">
      <alignment horizontal="center" vertical="top" wrapText="1" readingOrder="1"/>
    </xf>
    <xf numFmtId="0" fontId="16" fillId="0" borderId="19" xfId="0" applyFont="1" applyBorder="1" applyAlignment="1">
      <alignment vertical="top" wrapText="1" readingOrder="1"/>
    </xf>
    <xf numFmtId="0" fontId="16" fillId="0" borderId="10" xfId="0" applyFont="1" applyBorder="1" applyAlignment="1">
      <alignment horizontal="left" vertical="top" wrapText="1" readingOrder="1"/>
    </xf>
    <xf numFmtId="0" fontId="16" fillId="6" borderId="20" xfId="0" applyFont="1" applyFill="1" applyBorder="1" applyAlignment="1">
      <alignment horizontal="center" vertical="top" wrapText="1" readingOrder="1"/>
    </xf>
    <xf numFmtId="0" fontId="16" fillId="0" borderId="21" xfId="0" applyFont="1" applyBorder="1" applyAlignment="1">
      <alignment horizontal="center" vertical="top" wrapText="1" readingOrder="1"/>
    </xf>
    <xf numFmtId="0" fontId="16" fillId="6" borderId="22" xfId="0" applyFont="1" applyFill="1" applyBorder="1" applyAlignment="1">
      <alignment horizontal="center" vertical="top" wrapText="1" readingOrder="1"/>
    </xf>
    <xf numFmtId="0" fontId="16" fillId="0" borderId="23" xfId="0" applyFont="1" applyBorder="1" applyAlignment="1">
      <alignment horizontal="center" vertical="top" wrapText="1" readingOrder="1"/>
    </xf>
    <xf numFmtId="0" fontId="16" fillId="0" borderId="24" xfId="0" applyFont="1" applyBorder="1" applyAlignment="1">
      <alignment horizontal="left" vertical="top" wrapText="1" readingOrder="1"/>
    </xf>
    <xf numFmtId="0" fontId="16" fillId="0" borderId="0" xfId="0" applyFont="1" applyAlignment="1">
      <alignment horizontal="center" vertical="top" wrapText="1" readingOrder="1"/>
    </xf>
    <xf numFmtId="0" fontId="16" fillId="7" borderId="20" xfId="0" applyFont="1" applyFill="1" applyBorder="1" applyAlignment="1">
      <alignment horizontal="center" vertical="top" wrapText="1" readingOrder="1"/>
    </xf>
    <xf numFmtId="0" fontId="16" fillId="0" borderId="2" xfId="0" applyFont="1" applyBorder="1" applyAlignment="1">
      <alignment horizontal="center" vertical="top" wrapText="1" readingOrder="1"/>
    </xf>
    <xf numFmtId="0" fontId="16" fillId="8" borderId="23" xfId="0" applyFont="1" applyFill="1" applyBorder="1" applyAlignment="1">
      <alignment horizontal="center" vertical="top" wrapText="1" readingOrder="1"/>
    </xf>
    <xf numFmtId="0" fontId="16" fillId="9" borderId="23" xfId="0" applyFont="1" applyFill="1" applyBorder="1" applyAlignment="1">
      <alignment horizontal="center" vertical="top" wrapText="1" readingOrder="1"/>
    </xf>
    <xf numFmtId="0" fontId="16" fillId="10" borderId="23" xfId="0" applyFont="1" applyFill="1" applyBorder="1" applyAlignment="1">
      <alignment horizontal="center" vertical="top" wrapText="1" readingOrder="1"/>
    </xf>
    <xf numFmtId="0" fontId="16" fillId="11" borderId="23" xfId="0" applyFont="1" applyFill="1" applyBorder="1" applyAlignment="1">
      <alignment horizontal="center" vertical="top" wrapText="1" readingOrder="1"/>
    </xf>
    <xf numFmtId="0" fontId="16" fillId="7" borderId="22" xfId="0" applyFont="1" applyFill="1" applyBorder="1" applyAlignment="1">
      <alignment horizontal="center" vertical="top" wrapText="1" readingOrder="1"/>
    </xf>
    <xf numFmtId="0" fontId="16" fillId="12" borderId="22" xfId="0" applyFont="1" applyFill="1" applyBorder="1" applyAlignment="1">
      <alignment horizontal="center" vertical="top" wrapText="1" readingOrder="1"/>
    </xf>
    <xf numFmtId="0" fontId="16" fillId="10" borderId="22" xfId="0" applyFont="1" applyFill="1" applyBorder="1" applyAlignment="1">
      <alignment horizontal="center" vertical="top" wrapText="1" readingOrder="1"/>
    </xf>
    <xf numFmtId="0" fontId="16" fillId="13" borderId="23" xfId="0" applyFont="1" applyFill="1" applyBorder="1" applyAlignment="1">
      <alignment horizontal="center" vertical="top" wrapText="1" readingOrder="1"/>
    </xf>
    <xf numFmtId="0" fontId="16" fillId="14" borderId="22" xfId="0" applyFont="1" applyFill="1" applyBorder="1" applyAlignment="1">
      <alignment horizontal="center" vertical="top" wrapText="1" readingOrder="1"/>
    </xf>
    <xf numFmtId="0" fontId="16" fillId="15" borderId="23" xfId="0" applyFont="1" applyFill="1" applyBorder="1" applyAlignment="1">
      <alignment horizontal="center" vertical="top" wrapText="1" readingOrder="1"/>
    </xf>
    <xf numFmtId="0" fontId="16" fillId="15" borderId="22" xfId="0" applyFont="1" applyFill="1" applyBorder="1" applyAlignment="1">
      <alignment horizontal="center" vertical="top" wrapText="1" readingOrder="1"/>
    </xf>
    <xf numFmtId="0" fontId="16" fillId="0" borderId="25" xfId="0" applyFont="1" applyBorder="1" applyAlignment="1">
      <alignment horizontal="left" vertical="top" wrapText="1" readingOrder="1"/>
    </xf>
    <xf numFmtId="0" fontId="16" fillId="15" borderId="26" xfId="0" applyFont="1" applyFill="1" applyBorder="1" applyAlignment="1">
      <alignment horizontal="center" vertical="top" wrapText="1" readingOrder="1"/>
    </xf>
    <xf numFmtId="0" fontId="16" fillId="0" borderId="27" xfId="0" applyFont="1" applyBorder="1" applyAlignment="1">
      <alignment horizontal="center" vertical="top" wrapText="1" readingOrder="1"/>
    </xf>
    <xf numFmtId="0" fontId="16" fillId="16" borderId="28" xfId="0" applyFont="1" applyFill="1" applyBorder="1" applyAlignment="1">
      <alignment horizontal="center" vertical="top" wrapText="1" readingOrder="1"/>
    </xf>
    <xf numFmtId="0" fontId="16" fillId="0" borderId="26" xfId="0" applyFont="1" applyBorder="1" applyAlignment="1">
      <alignment horizontal="center" vertical="top" wrapText="1" readingOrder="1"/>
    </xf>
    <xf numFmtId="4" fontId="0" fillId="0" borderId="0" xfId="0" applyNumberFormat="1"/>
    <xf numFmtId="0" fontId="18" fillId="0" borderId="0" xfId="0" applyFont="1"/>
    <xf numFmtId="167" fontId="18" fillId="0" borderId="0" xfId="0" applyNumberFormat="1" applyFont="1"/>
    <xf numFmtId="0" fontId="19" fillId="0" borderId="0" xfId="0" applyFont="1"/>
    <xf numFmtId="3" fontId="19" fillId="0" borderId="0" xfId="0" applyNumberFormat="1" applyFont="1"/>
    <xf numFmtId="167" fontId="19" fillId="0" borderId="0" xfId="0" applyNumberFormat="1" applyFont="1"/>
    <xf numFmtId="0" fontId="8" fillId="0" borderId="20" xfId="2" applyBorder="1"/>
    <xf numFmtId="0" fontId="10" fillId="17" borderId="29" xfId="0" applyFont="1" applyFill="1" applyBorder="1" applyAlignment="1">
      <alignment vertical="center"/>
    </xf>
    <xf numFmtId="0" fontId="10" fillId="17" borderId="29" xfId="0" applyFont="1" applyFill="1" applyBorder="1" applyAlignment="1">
      <alignment vertical="center" wrapText="1"/>
    </xf>
    <xf numFmtId="0" fontId="9" fillId="0" borderId="30" xfId="0" applyFont="1" applyBorder="1" applyAlignment="1">
      <alignment vertical="center"/>
    </xf>
    <xf numFmtId="3" fontId="9" fillId="0" borderId="31" xfId="0" applyNumberFormat="1" applyFont="1" applyBorder="1" applyAlignment="1">
      <alignment horizontal="right" vertical="center" wrapText="1"/>
    </xf>
    <xf numFmtId="0" fontId="10" fillId="17" borderId="0" xfId="0" applyFont="1" applyFill="1" applyAlignment="1">
      <alignment vertical="center"/>
    </xf>
    <xf numFmtId="3" fontId="10" fillId="17" borderId="0" xfId="0" applyNumberFormat="1" applyFont="1" applyFill="1" applyAlignment="1">
      <alignment horizontal="right" vertical="center" wrapText="1"/>
    </xf>
    <xf numFmtId="169" fontId="0" fillId="0" borderId="0" xfId="6" applyNumberFormat="1" applyFont="1"/>
    <xf numFmtId="0" fontId="3" fillId="0" borderId="0" xfId="2" applyFont="1"/>
    <xf numFmtId="166" fontId="0" fillId="5" borderId="0" xfId="0" applyNumberFormat="1" applyFill="1"/>
    <xf numFmtId="170" fontId="0" fillId="0" borderId="0" xfId="6" applyNumberFormat="1" applyFont="1"/>
    <xf numFmtId="0" fontId="7" fillId="2" borderId="0" xfId="0" applyFont="1" applyFill="1" applyAlignment="1">
      <alignment horizontal="center" wrapText="1"/>
    </xf>
    <xf numFmtId="0" fontId="16" fillId="0" borderId="6" xfId="0" applyFont="1" applyBorder="1" applyAlignment="1">
      <alignment horizontal="center" vertical="top" wrapText="1" readingOrder="1"/>
    </xf>
    <xf numFmtId="0" fontId="16" fillId="0" borderId="10" xfId="0" applyFont="1" applyBorder="1" applyAlignment="1">
      <alignment horizontal="center" vertical="top" wrapText="1" readingOrder="1"/>
    </xf>
    <xf numFmtId="0" fontId="16" fillId="0" borderId="15" xfId="0" applyFont="1" applyBorder="1" applyAlignment="1">
      <alignment horizontal="center" vertical="top" wrapText="1" readingOrder="1"/>
    </xf>
    <xf numFmtId="0" fontId="17" fillId="0" borderId="7" xfId="0" applyFont="1" applyBorder="1" applyAlignment="1">
      <alignment horizontal="center" vertical="top" wrapText="1" readingOrder="1"/>
    </xf>
    <xf numFmtId="0" fontId="17" fillId="0" borderId="8" xfId="0" applyFont="1" applyBorder="1" applyAlignment="1">
      <alignment horizontal="center" vertical="top" wrapText="1" readingOrder="1"/>
    </xf>
    <xf numFmtId="0" fontId="17" fillId="0" borderId="9" xfId="0" applyFont="1" applyBorder="1" applyAlignment="1">
      <alignment horizontal="center" vertical="top" wrapText="1" readingOrder="1"/>
    </xf>
  </cellXfs>
  <cellStyles count="7">
    <cellStyle name="Komma" xfId="6" builtinId="3"/>
    <cellStyle name="Normal" xfId="0" builtinId="0"/>
    <cellStyle name="Normal 2" xfId="1" xr:uid="{3BDCC65F-E50A-4BBA-BD48-D3995FF45132}"/>
    <cellStyle name="Normal 3" xfId="2" xr:uid="{1001FC6C-876B-493C-A2D9-425D7FE40A8E}"/>
    <cellStyle name="Normal 4" xfId="3" xr:uid="{591CE32B-839D-41A2-9350-9CC04D325A6B}"/>
    <cellStyle name="Normal 5" xfId="4" xr:uid="{BD6DE7AB-0414-4CB0-AE0C-BF9A8366E124}"/>
    <cellStyle name="Normal 6" xfId="5" xr:uid="{F09FA16A-270E-4EB4-99DA-3F32CEBFA8B6}"/>
  </cellStyles>
  <dxfs count="0"/>
  <tableStyles count="0" defaultTableStyle="TableStyleMedium2" defaultPivotStyle="PivotStyleLight16"/>
  <colors>
    <mruColors>
      <color rgb="FF00A2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September 2023 sammenlignet med samme måned i tidligere år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'Endring buss'!$E$2:$K$2</c:f>
              <c:numCache>
                <c:formatCode>0</c:formatCode>
                <c:ptCount val="7"/>
                <c:pt idx="0">
                  <c:v>2017</c:v>
                </c:pt>
                <c:pt idx="1">
                  <c:v>2018</c:v>
                </c:pt>
                <c:pt idx="2">
                  <c:v>2019</c:v>
                </c:pt>
                <c:pt idx="3">
                  <c:v>2020</c:v>
                </c:pt>
                <c:pt idx="4">
                  <c:v>2021</c:v>
                </c:pt>
                <c:pt idx="5">
                  <c:v>2022</c:v>
                </c:pt>
                <c:pt idx="6">
                  <c:v>2023</c:v>
                </c:pt>
              </c:numCache>
            </c:numRef>
          </c:cat>
          <c:val>
            <c:numRef>
              <c:f>'Endring buss'!$E$11:$K$11</c:f>
              <c:numCache>
                <c:formatCode>#,##0</c:formatCode>
                <c:ptCount val="7"/>
                <c:pt idx="0">
                  <c:v>388396</c:v>
                </c:pt>
                <c:pt idx="1">
                  <c:v>398755</c:v>
                </c:pt>
                <c:pt idx="2">
                  <c:v>416224</c:v>
                </c:pt>
                <c:pt idx="3">
                  <c:v>342369</c:v>
                </c:pt>
                <c:pt idx="4">
                  <c:v>219358</c:v>
                </c:pt>
                <c:pt idx="5">
                  <c:v>397651</c:v>
                </c:pt>
                <c:pt idx="6">
                  <c:v>420379</c:v>
                </c:pt>
              </c:numCache>
            </c:numRef>
          </c:val>
          <c:extLst>
            <c:ext xmlns:c16="http://schemas.microsoft.com/office/drawing/2014/chart" uri="{C3380CC4-5D6E-409C-BE32-E72D297353CC}">
              <c16:uniqueId val="{00000000-1FFE-4324-8B1C-748A1CEB1150}"/>
            </c:ext>
          </c:extLst>
        </c:ser>
        <c:dLbls>
          <c:dLblPos val="outEnd"/>
          <c:showLegendKey val="0"/>
          <c:showVal val="1"/>
          <c:showCatName val="0"/>
          <c:showSerName val="0"/>
          <c:showPercent val="0"/>
          <c:showBubbleSize val="0"/>
        </c:dLbls>
        <c:gapWidth val="219"/>
        <c:overlap val="-27"/>
        <c:axId val="1469100672"/>
        <c:axId val="1469097344"/>
      </c:barChart>
      <c:catAx>
        <c:axId val="146910067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69097344"/>
        <c:crosses val="autoZero"/>
        <c:auto val="1"/>
        <c:lblAlgn val="ctr"/>
        <c:lblOffset val="100"/>
        <c:noMultiLvlLbl val="0"/>
      </c:catAx>
      <c:valAx>
        <c:axId val="146909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6910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sz="1100"/>
              <a:t>Antall</a:t>
            </a:r>
            <a:r>
              <a:rPr lang="nb-NO" sz="1100" baseline="0"/>
              <a:t> busspassasjerer 2017-2023</a:t>
            </a:r>
            <a:endParaRPr lang="nb-NO"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spPr>
            <a:solidFill>
              <a:srgbClr val="00A2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'Endring buss'!$E$2:$K$2</c:f>
              <c:numCache>
                <c:formatCode>0</c:formatCode>
                <c:ptCount val="7"/>
                <c:pt idx="0">
                  <c:v>2017</c:v>
                </c:pt>
                <c:pt idx="1">
                  <c:v>2018</c:v>
                </c:pt>
                <c:pt idx="2">
                  <c:v>2019</c:v>
                </c:pt>
                <c:pt idx="3">
                  <c:v>2020</c:v>
                </c:pt>
                <c:pt idx="4">
                  <c:v>2021</c:v>
                </c:pt>
                <c:pt idx="5">
                  <c:v>2022</c:v>
                </c:pt>
                <c:pt idx="6">
                  <c:v>2023</c:v>
                </c:pt>
              </c:numCache>
            </c:numRef>
          </c:cat>
          <c:val>
            <c:numRef>
              <c:f>'Endring buss'!$E$15:$K$15</c:f>
              <c:numCache>
                <c:formatCode>#,##0</c:formatCode>
                <c:ptCount val="7"/>
                <c:pt idx="0">
                  <c:v>4290181</c:v>
                </c:pt>
                <c:pt idx="1">
                  <c:v>4410415</c:v>
                </c:pt>
                <c:pt idx="2">
                  <c:v>4602405</c:v>
                </c:pt>
                <c:pt idx="3">
                  <c:v>3196419</c:v>
                </c:pt>
                <c:pt idx="4">
                  <c:v>1688022</c:v>
                </c:pt>
                <c:pt idx="5">
                  <c:v>3891111</c:v>
                </c:pt>
                <c:pt idx="6">
                  <c:v>4523908</c:v>
                </c:pt>
              </c:numCache>
            </c:numRef>
          </c:val>
          <c:extLst>
            <c:ext xmlns:c16="http://schemas.microsoft.com/office/drawing/2014/chart" uri="{C3380CC4-5D6E-409C-BE32-E72D297353CC}">
              <c16:uniqueId val="{00000000-2D7E-4917-9C5F-5B8542D408EE}"/>
            </c:ext>
          </c:extLst>
        </c:ser>
        <c:dLbls>
          <c:dLblPos val="outEnd"/>
          <c:showLegendKey val="0"/>
          <c:showVal val="1"/>
          <c:showCatName val="0"/>
          <c:showSerName val="0"/>
          <c:showPercent val="0"/>
          <c:showBubbleSize val="0"/>
        </c:dLbls>
        <c:gapWidth val="219"/>
        <c:overlap val="-27"/>
        <c:axId val="164088448"/>
        <c:axId val="164096352"/>
      </c:barChart>
      <c:catAx>
        <c:axId val="16408844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4096352"/>
        <c:crosses val="autoZero"/>
        <c:auto val="1"/>
        <c:lblAlgn val="ctr"/>
        <c:lblOffset val="100"/>
        <c:noMultiLvlLbl val="0"/>
      </c:catAx>
      <c:valAx>
        <c:axId val="1640963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408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Antall busspassasjerer i mars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1"/>
          <c:order val="1"/>
          <c:spPr>
            <a:solidFill>
              <a:schemeClr val="accent2"/>
            </a:solidFill>
            <a:ln>
              <a:noFill/>
            </a:ln>
            <a:effectLst/>
          </c:spPr>
          <c:invertIfNegative val="0"/>
          <c:cat>
            <c:numRef>
              <c:f>'Endring buss'!$E$2:$K$2</c:f>
              <c:numCache>
                <c:formatCode>0</c:formatCode>
                <c:ptCount val="7"/>
                <c:pt idx="0">
                  <c:v>2017</c:v>
                </c:pt>
                <c:pt idx="1">
                  <c:v>2018</c:v>
                </c:pt>
                <c:pt idx="2">
                  <c:v>2019</c:v>
                </c:pt>
                <c:pt idx="3">
                  <c:v>2020</c:v>
                </c:pt>
                <c:pt idx="4">
                  <c:v>2021</c:v>
                </c:pt>
                <c:pt idx="5">
                  <c:v>2022</c:v>
                </c:pt>
                <c:pt idx="6">
                  <c:v>2023</c:v>
                </c:pt>
              </c:numCache>
            </c:numRef>
          </c:cat>
          <c:val>
            <c:numRef>
              <c:f>'Endring buss'!$E$5:$K$5</c:f>
              <c:numCache>
                <c:formatCode>#,##0</c:formatCode>
                <c:ptCount val="7"/>
                <c:pt idx="0">
                  <c:v>440800</c:v>
                </c:pt>
                <c:pt idx="1">
                  <c:v>391434</c:v>
                </c:pt>
                <c:pt idx="2">
                  <c:v>452898</c:v>
                </c:pt>
                <c:pt idx="3">
                  <c:v>232691</c:v>
                </c:pt>
                <c:pt idx="4">
                  <c:v>97646</c:v>
                </c:pt>
                <c:pt idx="5">
                  <c:v>372730</c:v>
                </c:pt>
                <c:pt idx="6">
                  <c:v>469058</c:v>
                </c:pt>
              </c:numCache>
            </c:numRef>
          </c:val>
          <c:extLst>
            <c:ext xmlns:c16="http://schemas.microsoft.com/office/drawing/2014/chart" uri="{C3380CC4-5D6E-409C-BE32-E72D297353CC}">
              <c16:uniqueId val="{00000001-5EF4-4028-9AF9-EA2FC751BF4D}"/>
            </c:ext>
          </c:extLst>
        </c:ser>
        <c:dLbls>
          <c:showLegendKey val="0"/>
          <c:showVal val="0"/>
          <c:showCatName val="0"/>
          <c:showSerName val="0"/>
          <c:showPercent val="0"/>
          <c:showBubbleSize val="0"/>
        </c:dLbls>
        <c:gapWidth val="219"/>
        <c:overlap val="-27"/>
        <c:axId val="257326992"/>
        <c:axId val="1879914816"/>
        <c:extLst>
          <c:ext xmlns:c15="http://schemas.microsoft.com/office/drawing/2012/chart" uri="{02D57815-91ED-43cb-92C2-25804820EDAC}">
            <c15:filteredBarSeries>
              <c15:ser>
                <c:idx val="0"/>
                <c:order val="0"/>
                <c:spPr>
                  <a:solidFill>
                    <a:schemeClr val="accent1"/>
                  </a:solidFill>
                  <a:ln>
                    <a:noFill/>
                  </a:ln>
                  <a:effectLst/>
                </c:spPr>
                <c:invertIfNegative val="0"/>
                <c:cat>
                  <c:numRef>
                    <c:extLst>
                      <c:ext uri="{02D57815-91ED-43cb-92C2-25804820EDAC}">
                        <c15:formulaRef>
                          <c15:sqref>'Endring buss'!$E$2:$K$2</c15:sqref>
                        </c15:formulaRef>
                      </c:ext>
                    </c:extLst>
                    <c:numCache>
                      <c:formatCode>0</c:formatCode>
                      <c:ptCount val="7"/>
                      <c:pt idx="0">
                        <c:v>2017</c:v>
                      </c:pt>
                      <c:pt idx="1">
                        <c:v>2018</c:v>
                      </c:pt>
                      <c:pt idx="2">
                        <c:v>2019</c:v>
                      </c:pt>
                      <c:pt idx="3">
                        <c:v>2020</c:v>
                      </c:pt>
                      <c:pt idx="4">
                        <c:v>2021</c:v>
                      </c:pt>
                      <c:pt idx="5">
                        <c:v>2022</c:v>
                      </c:pt>
                      <c:pt idx="6">
                        <c:v>2023</c:v>
                      </c:pt>
                    </c:numCache>
                  </c:numRef>
                </c:cat>
                <c:val>
                  <c:numRef>
                    <c:extLst>
                      <c:ext uri="{02D57815-91ED-43cb-92C2-25804820EDAC}">
                        <c15:formulaRef>
                          <c15:sqref>'Endring buss'!$E$2:$K$2</c15:sqref>
                        </c15:formulaRef>
                      </c:ext>
                    </c:extLst>
                    <c:numCache>
                      <c:formatCode>0</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5EF4-4028-9AF9-EA2FC751BF4D}"/>
                  </c:ext>
                </c:extLst>
              </c15:ser>
            </c15:filteredBarSeries>
          </c:ext>
        </c:extLst>
      </c:barChart>
      <c:catAx>
        <c:axId val="257326992"/>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79914816"/>
        <c:crosses val="autoZero"/>
        <c:auto val="1"/>
        <c:lblAlgn val="ctr"/>
        <c:lblOffset val="100"/>
        <c:noMultiLvlLbl val="0"/>
      </c:catAx>
      <c:valAx>
        <c:axId val="18799148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57326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'Trafikkutvikling bil'!$A$3</c:f>
              <c:strCache>
                <c:ptCount val="1"/>
                <c:pt idx="0">
                  <c:v>jan</c:v>
                </c:pt>
              </c:strCache>
            </c:strRef>
          </c:tx>
          <c:spPr>
            <a:solidFill>
              <a:schemeClr val="accent2"/>
            </a:solidFill>
            <a:ln>
              <a:noFill/>
            </a:ln>
            <a:effectLst/>
          </c:spPr>
          <c:invertIfNegative val="0"/>
          <c:cat>
            <c:numRef>
              <c:f>'Trafikkutvikling bil'!$C$2:$I$2</c:f>
              <c:numCache>
                <c:formatCode>General</c:formatCode>
                <c:ptCount val="7"/>
                <c:pt idx="0">
                  <c:v>2017</c:v>
                </c:pt>
                <c:pt idx="1">
                  <c:v>2018</c:v>
                </c:pt>
                <c:pt idx="2">
                  <c:v>2019</c:v>
                </c:pt>
                <c:pt idx="3">
                  <c:v>2020</c:v>
                </c:pt>
                <c:pt idx="4">
                  <c:v>2021</c:v>
                </c:pt>
                <c:pt idx="5">
                  <c:v>2022</c:v>
                </c:pt>
                <c:pt idx="6">
                  <c:v>2023</c:v>
                </c:pt>
              </c:numCache>
            </c:numRef>
          </c:cat>
          <c:val>
            <c:numRef>
              <c:f>'Trafikkutvikling bil'!$C$3:$I$3</c:f>
              <c:numCache>
                <c:formatCode>#,##0</c:formatCode>
                <c:ptCount val="7"/>
                <c:pt idx="0">
                  <c:v>70821</c:v>
                </c:pt>
                <c:pt idx="1">
                  <c:v>71560</c:v>
                </c:pt>
                <c:pt idx="2">
                  <c:v>71505</c:v>
                </c:pt>
                <c:pt idx="3">
                  <c:v>73877</c:v>
                </c:pt>
                <c:pt idx="4">
                  <c:v>61671</c:v>
                </c:pt>
                <c:pt idx="5">
                  <c:v>66568</c:v>
                </c:pt>
                <c:pt idx="6">
                  <c:v>72159</c:v>
                </c:pt>
              </c:numCache>
            </c:numRef>
          </c:val>
          <c:extLst>
            <c:ext xmlns:c16="http://schemas.microsoft.com/office/drawing/2014/chart" uri="{C3380CC4-5D6E-409C-BE32-E72D297353CC}">
              <c16:uniqueId val="{00000001-2731-4AEF-8A8C-397FE87FA2F4}"/>
            </c:ext>
          </c:extLst>
        </c:ser>
        <c:ser>
          <c:idx val="2"/>
          <c:order val="1"/>
          <c:tx>
            <c:strRef>
              <c:f>'Trafikkutvikling bil'!$A$4</c:f>
              <c:strCache>
                <c:ptCount val="1"/>
                <c:pt idx="0">
                  <c:v>feb</c:v>
                </c:pt>
              </c:strCache>
            </c:strRef>
          </c:tx>
          <c:spPr>
            <a:solidFill>
              <a:schemeClr val="accent3"/>
            </a:solidFill>
            <a:ln>
              <a:noFill/>
            </a:ln>
            <a:effectLst/>
          </c:spPr>
          <c:invertIfNegative val="0"/>
          <c:cat>
            <c:numRef>
              <c:f>'Trafikkutvikling bil'!$C$2:$I$2</c:f>
              <c:numCache>
                <c:formatCode>General</c:formatCode>
                <c:ptCount val="7"/>
                <c:pt idx="0">
                  <c:v>2017</c:v>
                </c:pt>
                <c:pt idx="1">
                  <c:v>2018</c:v>
                </c:pt>
                <c:pt idx="2">
                  <c:v>2019</c:v>
                </c:pt>
                <c:pt idx="3">
                  <c:v>2020</c:v>
                </c:pt>
                <c:pt idx="4">
                  <c:v>2021</c:v>
                </c:pt>
                <c:pt idx="5">
                  <c:v>2022</c:v>
                </c:pt>
                <c:pt idx="6">
                  <c:v>2023</c:v>
                </c:pt>
              </c:numCache>
            </c:numRef>
          </c:cat>
          <c:val>
            <c:numRef>
              <c:f>'Trafikkutvikling bil'!$C$4:$I$4</c:f>
              <c:numCache>
                <c:formatCode>#,##0</c:formatCode>
                <c:ptCount val="7"/>
                <c:pt idx="0">
                  <c:v>72046</c:v>
                </c:pt>
                <c:pt idx="1">
                  <c:v>72453</c:v>
                </c:pt>
                <c:pt idx="2">
                  <c:v>72119</c:v>
                </c:pt>
                <c:pt idx="3">
                  <c:v>74265</c:v>
                </c:pt>
                <c:pt idx="4">
                  <c:v>68741</c:v>
                </c:pt>
                <c:pt idx="5">
                  <c:v>71000</c:v>
                </c:pt>
                <c:pt idx="6">
                  <c:v>75679</c:v>
                </c:pt>
              </c:numCache>
            </c:numRef>
          </c:val>
          <c:extLst>
            <c:ext xmlns:c16="http://schemas.microsoft.com/office/drawing/2014/chart" uri="{C3380CC4-5D6E-409C-BE32-E72D297353CC}">
              <c16:uniqueId val="{00000002-2731-4AEF-8A8C-397FE87FA2F4}"/>
            </c:ext>
          </c:extLst>
        </c:ser>
        <c:dLbls>
          <c:showLegendKey val="0"/>
          <c:showVal val="0"/>
          <c:showCatName val="0"/>
          <c:showSerName val="0"/>
          <c:showPercent val="0"/>
          <c:showBubbleSize val="0"/>
        </c:dLbls>
        <c:gapWidth val="219"/>
        <c:overlap val="-27"/>
        <c:axId val="1815626816"/>
        <c:axId val="1815635552"/>
      </c:barChart>
      <c:catAx>
        <c:axId val="181562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15635552"/>
        <c:crosses val="autoZero"/>
        <c:auto val="1"/>
        <c:lblAlgn val="ctr"/>
        <c:lblOffset val="100"/>
        <c:noMultiLvlLbl val="0"/>
      </c:catAx>
      <c:valAx>
        <c:axId val="18156355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15626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b-NO"/>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t>Trafikkutvikling Grenland i 2017-2023</a:t>
            </a:r>
          </a:p>
        </c:rich>
      </c:tx>
      <c:layout>
        <c:manualLayout>
          <c:xMode val="edge"/>
          <c:yMode val="edge"/>
          <c:x val="0.11179855643044621"/>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1"/>
          <c:order val="1"/>
          <c:tx>
            <c:strRef>
              <c:f>'Trafikkutvikling bil'!$A$15</c:f>
              <c:strCache>
                <c:ptCount val="1"/>
                <c:pt idx="0">
                  <c:v>Sum tom. Des</c:v>
                </c:pt>
              </c:strCache>
            </c:strRef>
          </c:tx>
          <c:spPr>
            <a:solidFill>
              <a:srgbClr val="00A2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'Trafikkutvikling bil'!$B$2:$I$2</c:f>
              <c:numCache>
                <c:formatCode>General</c:formatCode>
                <c:ptCount val="8"/>
                <c:pt idx="0">
                  <c:v>2016</c:v>
                </c:pt>
                <c:pt idx="1">
                  <c:v>2017</c:v>
                </c:pt>
                <c:pt idx="2">
                  <c:v>2018</c:v>
                </c:pt>
                <c:pt idx="3">
                  <c:v>2019</c:v>
                </c:pt>
                <c:pt idx="4">
                  <c:v>2020</c:v>
                </c:pt>
                <c:pt idx="5">
                  <c:v>2021</c:v>
                </c:pt>
                <c:pt idx="6">
                  <c:v>2022</c:v>
                </c:pt>
                <c:pt idx="7">
                  <c:v>2023</c:v>
                </c:pt>
              </c:numCache>
            </c:numRef>
          </c:cat>
          <c:val>
            <c:numRef>
              <c:f>'Trafikkutvikling bil'!$B$15:$I$15</c:f>
              <c:numCache>
                <c:formatCode>#,##0</c:formatCode>
                <c:ptCount val="8"/>
                <c:pt idx="0">
                  <c:v>912621</c:v>
                </c:pt>
                <c:pt idx="1">
                  <c:v>873866</c:v>
                </c:pt>
                <c:pt idx="2">
                  <c:v>880209</c:v>
                </c:pt>
                <c:pt idx="3">
                  <c:v>907162</c:v>
                </c:pt>
                <c:pt idx="4">
                  <c:v>859617</c:v>
                </c:pt>
                <c:pt idx="5">
                  <c:v>866781</c:v>
                </c:pt>
                <c:pt idx="6">
                  <c:v>901834</c:v>
                </c:pt>
                <c:pt idx="7">
                  <c:v>924223</c:v>
                </c:pt>
              </c:numCache>
            </c:numRef>
          </c:val>
          <c:extLst>
            <c:ext xmlns:c16="http://schemas.microsoft.com/office/drawing/2014/chart" uri="{C3380CC4-5D6E-409C-BE32-E72D297353CC}">
              <c16:uniqueId val="{00000001-1EB4-46F1-ACCE-549F5F101BA8}"/>
            </c:ext>
          </c:extLst>
        </c:ser>
        <c:dLbls>
          <c:showLegendKey val="0"/>
          <c:showVal val="0"/>
          <c:showCatName val="0"/>
          <c:showSerName val="0"/>
          <c:showPercent val="0"/>
          <c:showBubbleSize val="0"/>
        </c:dLbls>
        <c:gapWidth val="219"/>
        <c:overlap val="-27"/>
        <c:axId val="11877776"/>
        <c:axId val="11878192"/>
        <c:extLst>
          <c:ext xmlns:c15="http://schemas.microsoft.com/office/drawing/2012/chart" uri="{02D57815-91ED-43cb-92C2-25804820EDAC}">
            <c15:filteredBarSeries>
              <c15:ser>
                <c:idx val="0"/>
                <c:order val="0"/>
                <c:tx>
                  <c:strRef>
                    <c:extLst>
                      <c:ext uri="{02D57815-91ED-43cb-92C2-25804820EDAC}">
                        <c15:formulaRef>
                          <c15:sqref>'Trafikkutvikling bil'!$A$2</c15:sqref>
                        </c15:formulaRef>
                      </c:ext>
                    </c:extLst>
                    <c:strCache>
                      <c:ptCount val="1"/>
                      <c:pt idx="0">
                        <c:v>Måned</c:v>
                      </c:pt>
                    </c:strCache>
                  </c:strRef>
                </c:tx>
                <c:spPr>
                  <a:solidFill>
                    <a:schemeClr val="accent1"/>
                  </a:solidFill>
                  <a:ln>
                    <a:noFill/>
                  </a:ln>
                  <a:effectLst/>
                </c:spPr>
                <c:invertIfNegative val="0"/>
                <c:cat>
                  <c:numRef>
                    <c:extLst>
                      <c:ext uri="{02D57815-91ED-43cb-92C2-25804820EDAC}">
                        <c15:formulaRef>
                          <c15:sqref>'Trafikkutvikling bil'!$B$2:$I$2</c15:sqref>
                        </c15:formulaRef>
                      </c:ext>
                    </c:extLst>
                    <c:numCache>
                      <c:formatCode>General</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'Trafikkutvikling bil'!$C$2:$I$2</c15:sqref>
                        </c15:formulaRef>
                      </c:ext>
                    </c:extLst>
                    <c:numCache>
                      <c:formatCode>General</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1EB4-46F1-ACCE-549F5F101BA8}"/>
                  </c:ext>
                </c:extLst>
              </c15:ser>
            </c15:filteredBarSeries>
          </c:ext>
        </c:extLst>
      </c:barChart>
      <c:catAx>
        <c:axId val="1187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878192"/>
        <c:crosses val="autoZero"/>
        <c:auto val="1"/>
        <c:lblAlgn val="ctr"/>
        <c:lblOffset val="100"/>
        <c:noMultiLvlLbl val="0"/>
      </c:catAx>
      <c:valAx>
        <c:axId val="11878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87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sz="1200"/>
              <a:t>Biltrafikk september sammenlignet med foregående år</a:t>
            </a:r>
          </a:p>
        </c:rich>
      </c:tx>
      <c:layout>
        <c:manualLayout>
          <c:xMode val="edge"/>
          <c:yMode val="edge"/>
          <c:x val="0.1140693350831146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1"/>
          <c:order val="1"/>
          <c:spPr>
            <a:solidFill>
              <a:schemeClr val="accent2"/>
            </a:solidFill>
            <a:ln>
              <a:noFill/>
            </a:ln>
            <a:effectLst/>
          </c:spPr>
          <c:invertIfNegative val="0"/>
          <c:cat>
            <c:numRef>
              <c:f>'Trafikkutvikling bil'!$B$2:$I$2</c:f>
              <c:numCache>
                <c:formatCode>General</c:formatCode>
                <c:ptCount val="8"/>
                <c:pt idx="0">
                  <c:v>2016</c:v>
                </c:pt>
                <c:pt idx="1">
                  <c:v>2017</c:v>
                </c:pt>
                <c:pt idx="2">
                  <c:v>2018</c:v>
                </c:pt>
                <c:pt idx="3">
                  <c:v>2019</c:v>
                </c:pt>
                <c:pt idx="4">
                  <c:v>2020</c:v>
                </c:pt>
                <c:pt idx="5">
                  <c:v>2021</c:v>
                </c:pt>
                <c:pt idx="6">
                  <c:v>2022</c:v>
                </c:pt>
                <c:pt idx="7">
                  <c:v>2023</c:v>
                </c:pt>
              </c:numCache>
            </c:numRef>
          </c:cat>
          <c:val>
            <c:numRef>
              <c:f>'Trafikkutvikling bil'!$B$11:$I$11</c:f>
              <c:numCache>
                <c:formatCode>#,##0</c:formatCode>
                <c:ptCount val="8"/>
                <c:pt idx="0" formatCode="General">
                  <c:v>81476</c:v>
                </c:pt>
                <c:pt idx="1">
                  <c:v>75555</c:v>
                </c:pt>
                <c:pt idx="2">
                  <c:v>74770</c:v>
                </c:pt>
                <c:pt idx="3">
                  <c:v>79575</c:v>
                </c:pt>
                <c:pt idx="4">
                  <c:v>80018</c:v>
                </c:pt>
                <c:pt idx="5">
                  <c:v>80636</c:v>
                </c:pt>
                <c:pt idx="6">
                  <c:v>79902</c:v>
                </c:pt>
                <c:pt idx="7">
                  <c:v>79681</c:v>
                </c:pt>
              </c:numCache>
            </c:numRef>
          </c:val>
          <c:extLst>
            <c:ext xmlns:c16="http://schemas.microsoft.com/office/drawing/2014/chart" uri="{C3380CC4-5D6E-409C-BE32-E72D297353CC}">
              <c16:uniqueId val="{00000001-90CC-4C39-A804-1BB144BEA3F3}"/>
            </c:ext>
          </c:extLst>
        </c:ser>
        <c:dLbls>
          <c:showLegendKey val="0"/>
          <c:showVal val="0"/>
          <c:showCatName val="0"/>
          <c:showSerName val="0"/>
          <c:showPercent val="0"/>
          <c:showBubbleSize val="0"/>
        </c:dLbls>
        <c:gapWidth val="219"/>
        <c:overlap val="-27"/>
        <c:axId val="1366608847"/>
        <c:axId val="1366609327"/>
        <c:extLst>
          <c:ext xmlns:c15="http://schemas.microsoft.com/office/drawing/2012/chart" uri="{02D57815-91ED-43cb-92C2-25804820EDAC}">
            <c15:filteredBarSeries>
              <c15:ser>
                <c:idx val="0"/>
                <c:order val="0"/>
                <c:spPr>
                  <a:solidFill>
                    <a:schemeClr val="accent1"/>
                  </a:solidFill>
                  <a:ln>
                    <a:noFill/>
                  </a:ln>
                  <a:effectLst/>
                </c:spPr>
                <c:invertIfNegative val="0"/>
                <c:cat>
                  <c:numRef>
                    <c:extLst>
                      <c:ext uri="{02D57815-91ED-43cb-92C2-25804820EDAC}">
                        <c15:formulaRef>
                          <c15:sqref>'Trafikkutvikling bil'!$B$2:$I$2</c15:sqref>
                        </c15:formulaRef>
                      </c:ext>
                    </c:extLst>
                    <c:numCache>
                      <c:formatCode>General</c:formatCode>
                      <c:ptCount val="8"/>
                      <c:pt idx="0">
                        <c:v>2016</c:v>
                      </c:pt>
                      <c:pt idx="1">
                        <c:v>2017</c:v>
                      </c:pt>
                      <c:pt idx="2">
                        <c:v>2018</c:v>
                      </c:pt>
                      <c:pt idx="3">
                        <c:v>2019</c:v>
                      </c:pt>
                      <c:pt idx="4">
                        <c:v>2020</c:v>
                      </c:pt>
                      <c:pt idx="5">
                        <c:v>2021</c:v>
                      </c:pt>
                      <c:pt idx="6">
                        <c:v>2022</c:v>
                      </c:pt>
                      <c:pt idx="7">
                        <c:v>2023</c:v>
                      </c:pt>
                    </c:numCache>
                  </c:numRef>
                </c:cat>
                <c:val>
                  <c:numRef>
                    <c:extLst>
                      <c:ext uri="{02D57815-91ED-43cb-92C2-25804820EDAC}">
                        <c15:formulaRef>
                          <c15:sqref>'Trafikkutvikling bil'!$C$2:$I$2</c15:sqref>
                        </c15:formulaRef>
                      </c:ext>
                    </c:extLst>
                    <c:numCache>
                      <c:formatCode>General</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90CC-4C39-A804-1BB144BEA3F3}"/>
                  </c:ext>
                </c:extLst>
              </c15:ser>
            </c15:filteredBarSeries>
          </c:ext>
        </c:extLst>
      </c:barChart>
      <c:catAx>
        <c:axId val="136660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6609327"/>
        <c:crosses val="autoZero"/>
        <c:auto val="1"/>
        <c:lblAlgn val="ctr"/>
        <c:lblOffset val="100"/>
        <c:noMultiLvlLbl val="0"/>
      </c:catAx>
      <c:valAx>
        <c:axId val="136660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6660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Befolkning!$A$13</c:f>
              <c:strCache>
                <c:ptCount val="1"/>
                <c:pt idx="0">
                  <c:v>Hele landet </c:v>
                </c:pt>
              </c:strCache>
            </c:strRef>
          </c:tx>
          <c:spPr>
            <a:ln w="28575" cap="rnd">
              <a:solidFill>
                <a:schemeClr val="accent1"/>
              </a:solidFill>
              <a:round/>
            </a:ln>
            <a:effectLst/>
          </c:spPr>
          <c:marker>
            <c:symbol val="none"/>
          </c:marker>
          <c:cat>
            <c:numRef>
              <c:f>Befolkning!$E$11:$W$11</c:f>
              <c:numCache>
                <c:formatCode>General</c:formatCode>
                <c:ptCount val="9"/>
                <c:pt idx="0">
                  <c:v>2015</c:v>
                </c:pt>
                <c:pt idx="1">
                  <c:v>2016</c:v>
                </c:pt>
                <c:pt idx="2">
                  <c:v>2017</c:v>
                </c:pt>
                <c:pt idx="3">
                  <c:v>2018</c:v>
                </c:pt>
                <c:pt idx="4">
                  <c:v>2019</c:v>
                </c:pt>
                <c:pt idx="5">
                  <c:v>2020</c:v>
                </c:pt>
                <c:pt idx="6">
                  <c:v>2021</c:v>
                </c:pt>
                <c:pt idx="8">
                  <c:v>2021</c:v>
                </c:pt>
              </c:numCache>
            </c:numRef>
          </c:cat>
          <c:val>
            <c:numRef>
              <c:f>Befolkning!$B$13:$W$13</c:f>
              <c:numCache>
                <c:formatCode>0.0</c:formatCode>
                <c:ptCount val="9"/>
                <c:pt idx="0">
                  <c:v>0.93273029047570932</c:v>
                </c:pt>
                <c:pt idx="1">
                  <c:v>0.85025177479413538</c:v>
                </c:pt>
                <c:pt idx="2">
                  <c:v>0.7093904760781824</c:v>
                </c:pt>
                <c:pt idx="3">
                  <c:v>0.61547101481432098</c:v>
                </c:pt>
                <c:pt idx="4">
                  <c:v>0.73885948982510452</c:v>
                </c:pt>
                <c:pt idx="5">
                  <c:v>0.44319786570484276</c:v>
                </c:pt>
                <c:pt idx="6" formatCode="0">
                  <c:v>5425270</c:v>
                </c:pt>
                <c:pt idx="7" formatCode="0">
                  <c:v>33901</c:v>
                </c:pt>
                <c:pt idx="8">
                  <c:v>0.62880133042275532</c:v>
                </c:pt>
              </c:numCache>
            </c:numRef>
          </c:val>
          <c:smooth val="0"/>
          <c:extLst>
            <c:ext xmlns:c16="http://schemas.microsoft.com/office/drawing/2014/chart" uri="{C3380CC4-5D6E-409C-BE32-E72D297353CC}">
              <c16:uniqueId val="{00000000-42CB-4DB0-911A-CAC85831F9A6}"/>
            </c:ext>
          </c:extLst>
        </c:ser>
        <c:ser>
          <c:idx val="1"/>
          <c:order val="1"/>
          <c:tx>
            <c:strRef>
              <c:f>Befolkning!$A$14</c:f>
              <c:strCache>
                <c:ptCount val="1"/>
                <c:pt idx="0">
                  <c:v>K-3806 Porsgrunn</c:v>
                </c:pt>
              </c:strCache>
            </c:strRef>
          </c:tx>
          <c:spPr>
            <a:ln w="28575" cap="rnd">
              <a:solidFill>
                <a:schemeClr val="accent2"/>
              </a:solidFill>
              <a:round/>
            </a:ln>
            <a:effectLst/>
          </c:spPr>
          <c:marker>
            <c:symbol val="none"/>
          </c:marker>
          <c:cat>
            <c:numRef>
              <c:f>Befolkning!$E$11:$W$11</c:f>
              <c:numCache>
                <c:formatCode>General</c:formatCode>
                <c:ptCount val="9"/>
                <c:pt idx="0">
                  <c:v>2015</c:v>
                </c:pt>
                <c:pt idx="1">
                  <c:v>2016</c:v>
                </c:pt>
                <c:pt idx="2">
                  <c:v>2017</c:v>
                </c:pt>
                <c:pt idx="3">
                  <c:v>2018</c:v>
                </c:pt>
                <c:pt idx="4">
                  <c:v>2019</c:v>
                </c:pt>
                <c:pt idx="5">
                  <c:v>2020</c:v>
                </c:pt>
                <c:pt idx="6">
                  <c:v>2021</c:v>
                </c:pt>
                <c:pt idx="8">
                  <c:v>2021</c:v>
                </c:pt>
              </c:numCache>
            </c:numRef>
          </c:cat>
          <c:val>
            <c:numRef>
              <c:f>Befolkning!$B$14:$W$14</c:f>
              <c:numCache>
                <c:formatCode>0.0</c:formatCode>
                <c:ptCount val="9"/>
                <c:pt idx="0">
                  <c:v>0.55936232694728005</c:v>
                </c:pt>
                <c:pt idx="1">
                  <c:v>0.6758448060075094</c:v>
                </c:pt>
                <c:pt idx="2">
                  <c:v>-0.29559644179236422</c:v>
                </c:pt>
                <c:pt idx="3">
                  <c:v>0.36851292566013688</c:v>
                </c:pt>
                <c:pt idx="4">
                  <c:v>0.47758392226148411</c:v>
                </c:pt>
                <c:pt idx="5">
                  <c:v>0.35442481523202463</c:v>
                </c:pt>
                <c:pt idx="6" formatCode="0">
                  <c:v>36624</c:v>
                </c:pt>
                <c:pt idx="7" formatCode="0">
                  <c:v>98</c:v>
                </c:pt>
                <c:pt idx="8">
                  <c:v>0.26830203142966652</c:v>
                </c:pt>
              </c:numCache>
            </c:numRef>
          </c:val>
          <c:smooth val="0"/>
          <c:extLst>
            <c:ext xmlns:c16="http://schemas.microsoft.com/office/drawing/2014/chart" uri="{C3380CC4-5D6E-409C-BE32-E72D297353CC}">
              <c16:uniqueId val="{00000001-42CB-4DB0-911A-CAC85831F9A6}"/>
            </c:ext>
          </c:extLst>
        </c:ser>
        <c:ser>
          <c:idx val="2"/>
          <c:order val="2"/>
          <c:tx>
            <c:strRef>
              <c:f>Befolkning!$A$15</c:f>
              <c:strCache>
                <c:ptCount val="1"/>
                <c:pt idx="0">
                  <c:v>K-3807 Skien</c:v>
                </c:pt>
              </c:strCache>
            </c:strRef>
          </c:tx>
          <c:spPr>
            <a:ln w="28575" cap="rnd">
              <a:solidFill>
                <a:schemeClr val="accent3"/>
              </a:solidFill>
              <a:round/>
            </a:ln>
            <a:effectLst/>
          </c:spPr>
          <c:marker>
            <c:symbol val="none"/>
          </c:marker>
          <c:cat>
            <c:numRef>
              <c:f>Befolkning!$E$11:$W$11</c:f>
              <c:numCache>
                <c:formatCode>General</c:formatCode>
                <c:ptCount val="9"/>
                <c:pt idx="0">
                  <c:v>2015</c:v>
                </c:pt>
                <c:pt idx="1">
                  <c:v>2016</c:v>
                </c:pt>
                <c:pt idx="2">
                  <c:v>2017</c:v>
                </c:pt>
                <c:pt idx="3">
                  <c:v>2018</c:v>
                </c:pt>
                <c:pt idx="4">
                  <c:v>2019</c:v>
                </c:pt>
                <c:pt idx="5">
                  <c:v>2020</c:v>
                </c:pt>
                <c:pt idx="6">
                  <c:v>2021</c:v>
                </c:pt>
                <c:pt idx="8">
                  <c:v>2021</c:v>
                </c:pt>
              </c:numCache>
            </c:numRef>
          </c:cat>
          <c:val>
            <c:numRef>
              <c:f>Befolkning!$B$15:$W$15</c:f>
              <c:numCache>
                <c:formatCode>0.0</c:formatCode>
                <c:ptCount val="9"/>
                <c:pt idx="0">
                  <c:v>0.38515210717276027</c:v>
                </c:pt>
                <c:pt idx="1">
                  <c:v>0.67467378410438905</c:v>
                </c:pt>
                <c:pt idx="2">
                  <c:v>0.35716915825907652</c:v>
                </c:pt>
                <c:pt idx="3">
                  <c:v>0.24766097963676387</c:v>
                </c:pt>
                <c:pt idx="4">
                  <c:v>0.54350809772165798</c:v>
                </c:pt>
                <c:pt idx="5">
                  <c:v>0.36766044192057079</c:v>
                </c:pt>
                <c:pt idx="6" formatCode="0">
                  <c:v>55513</c:v>
                </c:pt>
                <c:pt idx="7" formatCode="0">
                  <c:v>369</c:v>
                </c:pt>
                <c:pt idx="8">
                  <c:v>0.66915711591469607</c:v>
                </c:pt>
              </c:numCache>
            </c:numRef>
          </c:val>
          <c:smooth val="0"/>
          <c:extLst>
            <c:ext xmlns:c16="http://schemas.microsoft.com/office/drawing/2014/chart" uri="{C3380CC4-5D6E-409C-BE32-E72D297353CC}">
              <c16:uniqueId val="{00000002-42CB-4DB0-911A-CAC85831F9A6}"/>
            </c:ext>
          </c:extLst>
        </c:ser>
        <c:ser>
          <c:idx val="3"/>
          <c:order val="3"/>
          <c:tx>
            <c:strRef>
              <c:f>Befolkning!$A$16</c:f>
              <c:strCache>
                <c:ptCount val="1"/>
                <c:pt idx="0">
                  <c:v>K-3812 Siljan</c:v>
                </c:pt>
              </c:strCache>
            </c:strRef>
          </c:tx>
          <c:spPr>
            <a:ln w="28575" cap="rnd">
              <a:solidFill>
                <a:schemeClr val="accent4"/>
              </a:solidFill>
              <a:round/>
            </a:ln>
            <a:effectLst/>
          </c:spPr>
          <c:marker>
            <c:symbol val="none"/>
          </c:marker>
          <c:cat>
            <c:numRef>
              <c:f>Befolkning!$E$11:$W$11</c:f>
              <c:numCache>
                <c:formatCode>General</c:formatCode>
                <c:ptCount val="9"/>
                <c:pt idx="0">
                  <c:v>2015</c:v>
                </c:pt>
                <c:pt idx="1">
                  <c:v>2016</c:v>
                </c:pt>
                <c:pt idx="2">
                  <c:v>2017</c:v>
                </c:pt>
                <c:pt idx="3">
                  <c:v>2018</c:v>
                </c:pt>
                <c:pt idx="4">
                  <c:v>2019</c:v>
                </c:pt>
                <c:pt idx="5">
                  <c:v>2020</c:v>
                </c:pt>
                <c:pt idx="6">
                  <c:v>2021</c:v>
                </c:pt>
                <c:pt idx="8">
                  <c:v>2021</c:v>
                </c:pt>
              </c:numCache>
            </c:numRef>
          </c:cat>
          <c:val>
            <c:numRef>
              <c:f>Befolkning!$B$16:$W$16</c:f>
              <c:numCache>
                <c:formatCode>0.0</c:formatCode>
                <c:ptCount val="9"/>
                <c:pt idx="0">
                  <c:v>-1.1012282930961457</c:v>
                </c:pt>
                <c:pt idx="1">
                  <c:v>0.94218415417558887</c:v>
                </c:pt>
                <c:pt idx="2">
                  <c:v>-0.2545608824777259</c:v>
                </c:pt>
                <c:pt idx="3">
                  <c:v>-0.93577201190982551</c:v>
                </c:pt>
                <c:pt idx="4">
                  <c:v>0.47230571060541005</c:v>
                </c:pt>
                <c:pt idx="5">
                  <c:v>0.29914529914529919</c:v>
                </c:pt>
                <c:pt idx="6" formatCode="0">
                  <c:v>2349</c:v>
                </c:pt>
                <c:pt idx="7" formatCode="0">
                  <c:v>2</c:v>
                </c:pt>
                <c:pt idx="8">
                  <c:v>8.5215168299957386E-2</c:v>
                </c:pt>
              </c:numCache>
            </c:numRef>
          </c:val>
          <c:smooth val="0"/>
          <c:extLst>
            <c:ext xmlns:c16="http://schemas.microsoft.com/office/drawing/2014/chart" uri="{C3380CC4-5D6E-409C-BE32-E72D297353CC}">
              <c16:uniqueId val="{00000003-42CB-4DB0-911A-CAC85831F9A6}"/>
            </c:ext>
          </c:extLst>
        </c:ser>
        <c:dLbls>
          <c:showLegendKey val="0"/>
          <c:showVal val="0"/>
          <c:showCatName val="0"/>
          <c:showSerName val="0"/>
          <c:showPercent val="0"/>
          <c:showBubbleSize val="0"/>
        </c:dLbls>
        <c:smooth val="0"/>
        <c:axId val="113663888"/>
        <c:axId val="113662640"/>
      </c:lineChart>
      <c:catAx>
        <c:axId val="11366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3662640"/>
        <c:crosses val="autoZero"/>
        <c:auto val="1"/>
        <c:lblAlgn val="ctr"/>
        <c:lblOffset val="100"/>
        <c:noMultiLvlLbl val="0"/>
      </c:catAx>
      <c:valAx>
        <c:axId val="11366264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1366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sz="1100" baseline="0">
                <a:latin typeface="Corbel" panose="020B0503020204020204" pitchFamily="34" charset="0"/>
              </a:rPr>
              <a:t>Passeringer i sykkeltellepunkt i 2016-2023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1"/>
          <c:order val="1"/>
          <c:spPr>
            <a:solidFill>
              <a:srgbClr val="00A2A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Sykkel!$C$2:$J$2</c:f>
              <c:numCache>
                <c:formatCode>0</c:formatCode>
                <c:ptCount val="8"/>
                <c:pt idx="0" formatCode="General">
                  <c:v>2016</c:v>
                </c:pt>
                <c:pt idx="1">
                  <c:v>2017</c:v>
                </c:pt>
                <c:pt idx="2">
                  <c:v>2018</c:v>
                </c:pt>
                <c:pt idx="3">
                  <c:v>2019</c:v>
                </c:pt>
                <c:pt idx="4">
                  <c:v>2020</c:v>
                </c:pt>
                <c:pt idx="5">
                  <c:v>2021</c:v>
                </c:pt>
                <c:pt idx="6">
                  <c:v>2022</c:v>
                </c:pt>
                <c:pt idx="7">
                  <c:v>2023</c:v>
                </c:pt>
              </c:numCache>
            </c:numRef>
          </c:cat>
          <c:val>
            <c:numRef>
              <c:f>Sykkel!$C$17:$J$17</c:f>
              <c:numCache>
                <c:formatCode>General</c:formatCode>
                <c:ptCount val="8"/>
                <c:pt idx="0">
                  <c:v>22473</c:v>
                </c:pt>
                <c:pt idx="1">
                  <c:v>19427</c:v>
                </c:pt>
                <c:pt idx="2">
                  <c:v>19333</c:v>
                </c:pt>
                <c:pt idx="3">
                  <c:v>17915</c:v>
                </c:pt>
                <c:pt idx="4">
                  <c:v>21260</c:v>
                </c:pt>
                <c:pt idx="5">
                  <c:v>18845</c:v>
                </c:pt>
                <c:pt idx="6">
                  <c:v>18632</c:v>
                </c:pt>
                <c:pt idx="7">
                  <c:v>16906</c:v>
                </c:pt>
              </c:numCache>
            </c:numRef>
          </c:val>
          <c:extLst>
            <c:ext xmlns:c16="http://schemas.microsoft.com/office/drawing/2014/chart" uri="{C3380CC4-5D6E-409C-BE32-E72D297353CC}">
              <c16:uniqueId val="{00000001-36D2-4E4A-AD3C-48948F025531}"/>
            </c:ext>
          </c:extLst>
        </c:ser>
        <c:dLbls>
          <c:dLblPos val="outEnd"/>
          <c:showLegendKey val="0"/>
          <c:showVal val="1"/>
          <c:showCatName val="0"/>
          <c:showSerName val="0"/>
          <c:showPercent val="0"/>
          <c:showBubbleSize val="0"/>
        </c:dLbls>
        <c:gapWidth val="219"/>
        <c:overlap val="-27"/>
        <c:axId val="79870223"/>
        <c:axId val="79867727"/>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b-NO"/>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Sykkel!$C$2:$J$2</c15:sqref>
                        </c15:formulaRef>
                      </c:ext>
                    </c:extLst>
                    <c:numCache>
                      <c:formatCode>0</c:formatCode>
                      <c:ptCount val="8"/>
                      <c:pt idx="0" formatCode="General">
                        <c:v>2016</c:v>
                      </c:pt>
                      <c:pt idx="1">
                        <c:v>2017</c:v>
                      </c:pt>
                      <c:pt idx="2">
                        <c:v>2018</c:v>
                      </c:pt>
                      <c:pt idx="3">
                        <c:v>2019</c:v>
                      </c:pt>
                      <c:pt idx="4">
                        <c:v>2020</c:v>
                      </c:pt>
                      <c:pt idx="5">
                        <c:v>2021</c:v>
                      </c:pt>
                      <c:pt idx="6">
                        <c:v>2022</c:v>
                      </c:pt>
                      <c:pt idx="7">
                        <c:v>2023</c:v>
                      </c:pt>
                    </c:numCache>
                  </c:numRef>
                </c:cat>
                <c:val>
                  <c:numRef>
                    <c:extLst>
                      <c:ext uri="{02D57815-91ED-43cb-92C2-25804820EDAC}">
                        <c15:formulaRef>
                          <c15:sqref>Sykkel!$D$2:$J$2</c15:sqref>
                        </c15:formulaRef>
                      </c:ext>
                    </c:extLst>
                    <c:numCache>
                      <c:formatCode>0</c:formatCode>
                      <c:ptCount val="7"/>
                      <c:pt idx="0">
                        <c:v>2017</c:v>
                      </c:pt>
                      <c:pt idx="1">
                        <c:v>2018</c:v>
                      </c:pt>
                      <c:pt idx="2">
                        <c:v>2019</c:v>
                      </c:pt>
                      <c:pt idx="3">
                        <c:v>2020</c:v>
                      </c:pt>
                      <c:pt idx="4">
                        <c:v>2021</c:v>
                      </c:pt>
                      <c:pt idx="5">
                        <c:v>2022</c:v>
                      </c:pt>
                      <c:pt idx="6">
                        <c:v>2023</c:v>
                      </c:pt>
                    </c:numCache>
                  </c:numRef>
                </c:val>
                <c:extLst>
                  <c:ext xmlns:c16="http://schemas.microsoft.com/office/drawing/2014/chart" uri="{C3380CC4-5D6E-409C-BE32-E72D297353CC}">
                    <c16:uniqueId val="{00000000-36D2-4E4A-AD3C-48948F025531}"/>
                  </c:ext>
                </c:extLst>
              </c15:ser>
            </c15:filteredBarSeries>
          </c:ext>
        </c:extLst>
      </c:barChart>
      <c:catAx>
        <c:axId val="79870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9867727"/>
        <c:crosses val="autoZero"/>
        <c:auto val="1"/>
        <c:lblAlgn val="ctr"/>
        <c:lblOffset val="100"/>
        <c:noMultiLvlLbl val="0"/>
      </c:catAx>
      <c:valAx>
        <c:axId val="79867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9870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lineChart>
        <c:grouping val="standard"/>
        <c:varyColors val="0"/>
        <c:ser>
          <c:idx val="0"/>
          <c:order val="0"/>
          <c:spPr>
            <a:ln w="28575" cap="rnd">
              <a:solidFill>
                <a:schemeClr val="accent1"/>
              </a:solidFill>
              <a:round/>
            </a:ln>
            <a:effectLst/>
          </c:spPr>
          <c:marker>
            <c:symbol val="none"/>
          </c:marker>
          <c:cat>
            <c:strRef>
              <c:f>'Elbilandel i bommer'!$G$2:$G$12</c:f>
              <c:strCache>
                <c:ptCount val="11"/>
                <c:pt idx="0">
                  <c:v>2016</c:v>
                </c:pt>
                <c:pt idx="1">
                  <c:v>2017</c:v>
                </c:pt>
                <c:pt idx="2">
                  <c:v>2018</c:v>
                </c:pt>
                <c:pt idx="3">
                  <c:v>2019</c:v>
                </c:pt>
                <c:pt idx="4">
                  <c:v>2020</c:v>
                </c:pt>
                <c:pt idx="5">
                  <c:v>2021</c:v>
                </c:pt>
                <c:pt idx="6">
                  <c:v>2022</c:v>
                </c:pt>
                <c:pt idx="7">
                  <c:v>2023 prognose</c:v>
                </c:pt>
                <c:pt idx="8">
                  <c:v>2024 prognose</c:v>
                </c:pt>
                <c:pt idx="9">
                  <c:v>2025 prognose</c:v>
                </c:pt>
                <c:pt idx="10">
                  <c:v>2026 prognose</c:v>
                </c:pt>
              </c:strCache>
            </c:strRef>
          </c:cat>
          <c:val>
            <c:numRef>
              <c:f>'Elbilandel i bommer'!$H$2:$H$12</c:f>
              <c:numCache>
                <c:formatCode>0.0\ %</c:formatCode>
                <c:ptCount val="11"/>
                <c:pt idx="0">
                  <c:v>3.9105212149888081E-2</c:v>
                </c:pt>
                <c:pt idx="1">
                  <c:v>5.2051489803460145E-2</c:v>
                </c:pt>
                <c:pt idx="2">
                  <c:v>7.1071313269101349E-2</c:v>
                </c:pt>
                <c:pt idx="3">
                  <c:v>9.5000000000000001E-2</c:v>
                </c:pt>
                <c:pt idx="4">
                  <c:v>0.122</c:v>
                </c:pt>
                <c:pt idx="5">
                  <c:v>0.157</c:v>
                </c:pt>
                <c:pt idx="6" formatCode="0.00%">
                  <c:v>0.21249999999999999</c:v>
                </c:pt>
                <c:pt idx="7" formatCode="0.00%">
                  <c:v>0.27800000000000002</c:v>
                </c:pt>
                <c:pt idx="8" formatCode="0.00%">
                  <c:v>0.35350000000000004</c:v>
                </c:pt>
                <c:pt idx="9" formatCode="0.00%">
                  <c:v>0.43900000000000006</c:v>
                </c:pt>
                <c:pt idx="10" formatCode="0.00%">
                  <c:v>0.53450000000000009</c:v>
                </c:pt>
              </c:numCache>
            </c:numRef>
          </c:val>
          <c:smooth val="0"/>
          <c:extLst>
            <c:ext xmlns:c16="http://schemas.microsoft.com/office/drawing/2014/chart" uri="{C3380CC4-5D6E-409C-BE32-E72D297353CC}">
              <c16:uniqueId val="{00000000-9A7C-4480-A296-2A4AEEB2E5BC}"/>
            </c:ext>
          </c:extLst>
        </c:ser>
        <c:dLbls>
          <c:showLegendKey val="0"/>
          <c:showVal val="0"/>
          <c:showCatName val="0"/>
          <c:showSerName val="0"/>
          <c:showPercent val="0"/>
          <c:showBubbleSize val="0"/>
        </c:dLbls>
        <c:smooth val="0"/>
        <c:axId val="1457017295"/>
        <c:axId val="1457020207"/>
      </c:lineChart>
      <c:catAx>
        <c:axId val="145701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7020207"/>
        <c:crosses val="autoZero"/>
        <c:auto val="1"/>
        <c:lblAlgn val="ctr"/>
        <c:lblOffset val="100"/>
        <c:noMultiLvlLbl val="0"/>
      </c:catAx>
      <c:valAx>
        <c:axId val="1457020207"/>
        <c:scaling>
          <c:orientation val="minMax"/>
        </c:scaling>
        <c:delete val="0"/>
        <c:axPos val="l"/>
        <c:majorGridlines>
          <c:spPr>
            <a:ln w="9525" cap="flat" cmpd="sng" algn="ctr">
              <a:solidFill>
                <a:schemeClr val="tx1">
                  <a:lumMod val="15000"/>
                  <a:lumOff val="85000"/>
                </a:schemeClr>
              </a:solidFill>
              <a:round/>
            </a:ln>
            <a:effectLst/>
          </c:spPr>
        </c:majorGridlines>
        <c:numFmt formatCode="0.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701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10</xdr:col>
      <xdr:colOff>95449</xdr:colOff>
      <xdr:row>22</xdr:row>
      <xdr:rowOff>95322</xdr:rowOff>
    </xdr:from>
    <xdr:to>
      <xdr:col>16</xdr:col>
      <xdr:colOff>82157</xdr:colOff>
      <xdr:row>37</xdr:row>
      <xdr:rowOff>14248</xdr:rowOff>
    </xdr:to>
    <xdr:graphicFrame macro="">
      <xdr:nvGraphicFramePr>
        <xdr:cNvPr id="2" name="Diagram 1">
          <a:extLst>
            <a:ext uri="{FF2B5EF4-FFF2-40B4-BE49-F238E27FC236}">
              <a16:creationId xmlns:a16="http://schemas.microsoft.com/office/drawing/2014/main" id="{03EA18DA-E369-8767-5168-F0C3B62EE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18114</xdr:colOff>
      <xdr:row>22</xdr:row>
      <xdr:rowOff>73567</xdr:rowOff>
    </xdr:from>
    <xdr:to>
      <xdr:col>10</xdr:col>
      <xdr:colOff>4824</xdr:colOff>
      <xdr:row>36</xdr:row>
      <xdr:rowOff>179591</xdr:rowOff>
    </xdr:to>
    <xdr:graphicFrame macro="">
      <xdr:nvGraphicFramePr>
        <xdr:cNvPr id="3" name="Diagram 2">
          <a:extLst>
            <a:ext uri="{FF2B5EF4-FFF2-40B4-BE49-F238E27FC236}">
              <a16:creationId xmlns:a16="http://schemas.microsoft.com/office/drawing/2014/main" id="{6A59EEC4-0528-6366-F61C-CF5ABF7725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133519</xdr:colOff>
      <xdr:row>18</xdr:row>
      <xdr:rowOff>31636</xdr:rowOff>
    </xdr:from>
    <xdr:to>
      <xdr:col>26</xdr:col>
      <xdr:colOff>113109</xdr:colOff>
      <xdr:row>32</xdr:row>
      <xdr:rowOff>155461</xdr:rowOff>
    </xdr:to>
    <xdr:graphicFrame macro="">
      <xdr:nvGraphicFramePr>
        <xdr:cNvPr id="4" name="Diagram 3">
          <a:extLst>
            <a:ext uri="{FF2B5EF4-FFF2-40B4-BE49-F238E27FC236}">
              <a16:creationId xmlns:a16="http://schemas.microsoft.com/office/drawing/2014/main" id="{D288EEA8-1AD5-2C8A-32C5-AFECDAC1F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133350</xdr:colOff>
      <xdr:row>1</xdr:row>
      <xdr:rowOff>23812</xdr:rowOff>
    </xdr:from>
    <xdr:to>
      <xdr:col>21</xdr:col>
      <xdr:colOff>133350</xdr:colOff>
      <xdr:row>14</xdr:row>
      <xdr:rowOff>166687</xdr:rowOff>
    </xdr:to>
    <xdr:graphicFrame macro="">
      <xdr:nvGraphicFramePr>
        <xdr:cNvPr id="3" name="Diagram 2">
          <a:extLst>
            <a:ext uri="{FF2B5EF4-FFF2-40B4-BE49-F238E27FC236}">
              <a16:creationId xmlns:a16="http://schemas.microsoft.com/office/drawing/2014/main" id="{136855F6-4F37-8C9D-B21D-CDCAD5F7A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439737</xdr:colOff>
      <xdr:row>22</xdr:row>
      <xdr:rowOff>1587</xdr:rowOff>
    </xdr:from>
    <xdr:to>
      <xdr:col>7</xdr:col>
      <xdr:colOff>439737</xdr:colOff>
      <xdr:row>36</xdr:row>
      <xdr:rowOff>71437</xdr:rowOff>
    </xdr:to>
    <xdr:graphicFrame macro="">
      <xdr:nvGraphicFramePr>
        <xdr:cNvPr id="4" name="Diagram 3">
          <a:extLst>
            <a:ext uri="{FF2B5EF4-FFF2-40B4-BE49-F238E27FC236}">
              <a16:creationId xmlns:a16="http://schemas.microsoft.com/office/drawing/2014/main" id="{FC3D146B-7A4D-F36F-B6FE-CBC0DAE832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738187</xdr:colOff>
      <xdr:row>22</xdr:row>
      <xdr:rowOff>4762</xdr:rowOff>
    </xdr:from>
    <xdr:to>
      <xdr:col>13</xdr:col>
      <xdr:colOff>33337</xdr:colOff>
      <xdr:row>36</xdr:row>
      <xdr:rowOff>80962</xdr:rowOff>
    </xdr:to>
    <xdr:graphicFrame macro="">
      <xdr:nvGraphicFramePr>
        <xdr:cNvPr id="5" name="Diagram 4">
          <a:extLst>
            <a:ext uri="{FF2B5EF4-FFF2-40B4-BE49-F238E27FC236}">
              <a16:creationId xmlns:a16="http://schemas.microsoft.com/office/drawing/2014/main" id="{33657055-F13E-7A93-2A0D-C5BA50C7E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1000125</xdr:colOff>
      <xdr:row>22</xdr:row>
      <xdr:rowOff>80962</xdr:rowOff>
    </xdr:from>
    <xdr:to>
      <xdr:col>24</xdr:col>
      <xdr:colOff>390525</xdr:colOff>
      <xdr:row>43</xdr:row>
      <xdr:rowOff>19050</xdr:rowOff>
    </xdr:to>
    <xdr:graphicFrame macro="">
      <xdr:nvGraphicFramePr>
        <xdr:cNvPr id="2" name="Diagram 1">
          <a:extLst>
            <a:ext uri="{FF2B5EF4-FFF2-40B4-BE49-F238E27FC236}">
              <a16:creationId xmlns:a16="http://schemas.microsoft.com/office/drawing/2014/main" id="{5EC9B9B6-98AB-353D-6F29-6B331412B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381000</xdr:colOff>
      <xdr:row>19</xdr:row>
      <xdr:rowOff>114300</xdr:rowOff>
    </xdr:from>
    <xdr:to>
      <xdr:col>8</xdr:col>
      <xdr:colOff>314325</xdr:colOff>
      <xdr:row>34</xdr:row>
      <xdr:rowOff>0</xdr:rowOff>
    </xdr:to>
    <xdr:graphicFrame macro="">
      <xdr:nvGraphicFramePr>
        <xdr:cNvPr id="4" name="Diagram 3">
          <a:extLst>
            <a:ext uri="{FF2B5EF4-FFF2-40B4-BE49-F238E27FC236}">
              <a16:creationId xmlns:a16="http://schemas.microsoft.com/office/drawing/2014/main" id="{CFB0AD04-52E2-E0CA-6EF9-C2AD34D1F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51130</xdr:colOff>
      <xdr:row>0</xdr:row>
      <xdr:rowOff>0</xdr:rowOff>
    </xdr:from>
    <xdr:to>
      <xdr:col>15</xdr:col>
      <xdr:colOff>664687</xdr:colOff>
      <xdr:row>14</xdr:row>
      <xdr:rowOff>176810</xdr:rowOff>
    </xdr:to>
    <xdr:graphicFrame macro="">
      <xdr:nvGraphicFramePr>
        <xdr:cNvPr id="2" name="Diagram 1">
          <a:extLst>
            <a:ext uri="{FF2B5EF4-FFF2-40B4-BE49-F238E27FC236}">
              <a16:creationId xmlns:a16="http://schemas.microsoft.com/office/drawing/2014/main" id="{3C5CB731-44CC-B6CF-C597-1CC569DAEC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DFDDA-CCFC-4FAF-BA50-241E951DEE90}">
  <dimension ref="B2:N21"/>
  <sheetViews>
    <sheetView topLeftCell="C1" zoomScale="112" zoomScaleNormal="112" workbookViewId="0">
      <selection activeCell="K17" sqref="K17"/>
    </sheetView>
  </sheetViews>
  <sheetFormatPr baseColWidth="10" defaultRowHeight="15" x14ac:dyDescent="0.25"/>
  <sheetData>
    <row r="2" spans="2:13" x14ac:dyDescent="0.25">
      <c r="D2" s="30" t="s">
        <v>12</v>
      </c>
      <c r="E2" s="31">
        <v>2017</v>
      </c>
      <c r="F2" s="31">
        <v>2018</v>
      </c>
      <c r="G2" s="31">
        <v>2019</v>
      </c>
      <c r="H2" s="31">
        <v>2020</v>
      </c>
      <c r="I2" s="31">
        <v>2021</v>
      </c>
      <c r="J2" s="31">
        <v>2022</v>
      </c>
      <c r="K2" s="31">
        <v>2023</v>
      </c>
      <c r="L2" t="s">
        <v>37</v>
      </c>
      <c r="M2" t="s">
        <v>38</v>
      </c>
    </row>
    <row r="3" spans="2:13" x14ac:dyDescent="0.25">
      <c r="D3" s="117" t="s">
        <v>4</v>
      </c>
      <c r="E3" s="28">
        <v>414208</v>
      </c>
      <c r="F3" s="28">
        <v>411894</v>
      </c>
      <c r="G3" s="28">
        <v>443343</v>
      </c>
      <c r="H3" s="28">
        <v>437152</v>
      </c>
      <c r="I3" s="28">
        <v>80873</v>
      </c>
      <c r="J3" s="28">
        <v>251400</v>
      </c>
      <c r="K3" s="28">
        <v>431039</v>
      </c>
      <c r="L3" s="6">
        <f>J3-G3</f>
        <v>-191943</v>
      </c>
      <c r="M3" s="35">
        <f>L3/G3*100</f>
        <v>-43.294469519085673</v>
      </c>
    </row>
    <row r="4" spans="2:13" x14ac:dyDescent="0.25">
      <c r="D4" s="117" t="s">
        <v>3</v>
      </c>
      <c r="E4" s="28">
        <v>358813</v>
      </c>
      <c r="F4" s="28">
        <v>362457</v>
      </c>
      <c r="G4" s="28">
        <v>384146</v>
      </c>
      <c r="H4" s="28">
        <v>385740</v>
      </c>
      <c r="I4" s="28">
        <v>92913</v>
      </c>
      <c r="J4" s="28">
        <v>281828</v>
      </c>
      <c r="K4">
        <v>383356</v>
      </c>
      <c r="L4" s="6">
        <f t="shared" ref="L4:L13" si="0">J4-G4</f>
        <v>-102318</v>
      </c>
      <c r="M4" s="35">
        <f t="shared" ref="M4:M14" si="1">L4/G4*100</f>
        <v>-26.635185580482425</v>
      </c>
    </row>
    <row r="5" spans="2:13" x14ac:dyDescent="0.25">
      <c r="D5" s="117" t="s">
        <v>0</v>
      </c>
      <c r="E5" s="28">
        <v>440800</v>
      </c>
      <c r="F5" s="28">
        <v>391434</v>
      </c>
      <c r="G5" s="28">
        <v>452898</v>
      </c>
      <c r="H5" s="28">
        <v>232691</v>
      </c>
      <c r="I5" s="28">
        <v>97646</v>
      </c>
      <c r="J5" s="28">
        <v>372730</v>
      </c>
      <c r="K5" s="28">
        <v>469058</v>
      </c>
      <c r="L5" s="6">
        <f t="shared" si="0"/>
        <v>-80168</v>
      </c>
      <c r="M5" s="35">
        <f t="shared" si="1"/>
        <v>-17.701115924556966</v>
      </c>
    </row>
    <row r="6" spans="2:13" x14ac:dyDescent="0.25">
      <c r="B6">
        <v>1</v>
      </c>
      <c r="D6" s="117" t="s">
        <v>2</v>
      </c>
      <c r="E6" s="28">
        <v>311208</v>
      </c>
      <c r="F6" s="28">
        <v>388565</v>
      </c>
      <c r="G6" s="28">
        <v>365338</v>
      </c>
      <c r="H6" s="28">
        <v>107465</v>
      </c>
      <c r="I6" s="28">
        <v>78473</v>
      </c>
      <c r="J6" s="28">
        <v>290528</v>
      </c>
      <c r="K6" s="28">
        <v>334954</v>
      </c>
      <c r="L6" s="6">
        <f t="shared" si="0"/>
        <v>-74810</v>
      </c>
      <c r="M6" s="35">
        <f t="shared" si="1"/>
        <v>-20.476928214420621</v>
      </c>
    </row>
    <row r="7" spans="2:13" x14ac:dyDescent="0.25">
      <c r="B7">
        <v>2</v>
      </c>
      <c r="D7" s="117" t="s">
        <v>1</v>
      </c>
      <c r="E7" s="28">
        <v>363142</v>
      </c>
      <c r="F7" s="28">
        <v>350524</v>
      </c>
      <c r="G7" s="28">
        <v>388947</v>
      </c>
      <c r="H7" s="28">
        <v>189651</v>
      </c>
      <c r="I7" s="28">
        <v>101636</v>
      </c>
      <c r="J7" s="28">
        <v>328458</v>
      </c>
      <c r="K7" s="28">
        <v>367703</v>
      </c>
      <c r="L7" s="6">
        <f t="shared" si="0"/>
        <v>-60489</v>
      </c>
      <c r="M7" s="35">
        <f t="shared" si="1"/>
        <v>-15.551990374009828</v>
      </c>
    </row>
    <row r="8" spans="2:13" x14ac:dyDescent="0.25">
      <c r="B8">
        <v>3</v>
      </c>
      <c r="C8" s="34"/>
      <c r="D8" s="117" t="s">
        <v>6</v>
      </c>
      <c r="E8" s="28">
        <v>307140</v>
      </c>
      <c r="F8" s="28">
        <v>331460</v>
      </c>
      <c r="G8" s="28">
        <v>329992</v>
      </c>
      <c r="H8" s="28">
        <v>248792</v>
      </c>
      <c r="I8" s="28">
        <v>138463</v>
      </c>
      <c r="J8" s="28">
        <v>291032</v>
      </c>
      <c r="K8" s="28">
        <v>331894</v>
      </c>
      <c r="L8" s="6">
        <f t="shared" si="0"/>
        <v>-38960</v>
      </c>
      <c r="M8" s="35">
        <f t="shared" si="1"/>
        <v>-11.806346820528983</v>
      </c>
    </row>
    <row r="9" spans="2:13" x14ac:dyDescent="0.25">
      <c r="B9">
        <v>4</v>
      </c>
      <c r="C9" s="34"/>
      <c r="D9" s="117" t="s">
        <v>7</v>
      </c>
      <c r="E9" s="28">
        <v>205215</v>
      </c>
      <c r="F9" s="28">
        <v>212394</v>
      </c>
      <c r="G9" s="28">
        <v>233456</v>
      </c>
      <c r="H9" s="28">
        <v>214812</v>
      </c>
      <c r="I9" s="28">
        <v>105098</v>
      </c>
      <c r="J9" s="28">
        <v>202975</v>
      </c>
      <c r="K9" s="28">
        <v>216667</v>
      </c>
      <c r="L9" s="6">
        <f t="shared" si="0"/>
        <v>-30481</v>
      </c>
      <c r="M9" s="35">
        <f t="shared" si="1"/>
        <v>-13.056421766842574</v>
      </c>
    </row>
    <row r="10" spans="2:13" x14ac:dyDescent="0.25">
      <c r="B10">
        <v>5</v>
      </c>
      <c r="C10" s="34"/>
      <c r="D10" s="117" t="s">
        <v>5</v>
      </c>
      <c r="E10" s="28">
        <v>318744</v>
      </c>
      <c r="F10" s="28">
        <v>335162</v>
      </c>
      <c r="G10" s="28">
        <v>347304</v>
      </c>
      <c r="H10" s="28">
        <v>269505</v>
      </c>
      <c r="I10" s="28">
        <v>159255</v>
      </c>
      <c r="J10" s="28">
        <v>326943</v>
      </c>
      <c r="K10" s="28">
        <v>336142</v>
      </c>
      <c r="L10" s="6">
        <f t="shared" si="0"/>
        <v>-20361</v>
      </c>
      <c r="M10" s="35">
        <f t="shared" si="1"/>
        <v>-5.8625872434524222</v>
      </c>
    </row>
    <row r="11" spans="2:13" x14ac:dyDescent="0.25">
      <c r="B11">
        <v>6</v>
      </c>
      <c r="C11" s="33"/>
      <c r="D11" s="25" t="s">
        <v>8</v>
      </c>
      <c r="E11" s="28">
        <v>388396</v>
      </c>
      <c r="F11" s="28">
        <v>398755</v>
      </c>
      <c r="G11" s="28">
        <v>416224</v>
      </c>
      <c r="H11" s="28">
        <v>342369</v>
      </c>
      <c r="I11" s="28">
        <v>219358</v>
      </c>
      <c r="J11" s="28">
        <v>397651</v>
      </c>
      <c r="K11" s="28">
        <v>420379</v>
      </c>
      <c r="L11" s="6">
        <f t="shared" si="0"/>
        <v>-18573</v>
      </c>
      <c r="M11" s="35">
        <f t="shared" si="1"/>
        <v>-4.4622607057738142</v>
      </c>
    </row>
    <row r="12" spans="2:13" x14ac:dyDescent="0.25">
      <c r="B12">
        <v>7</v>
      </c>
      <c r="C12" s="33"/>
      <c r="D12" s="25" t="s">
        <v>9</v>
      </c>
      <c r="E12" s="28">
        <v>387182</v>
      </c>
      <c r="F12" s="28">
        <v>421459</v>
      </c>
      <c r="G12" s="28">
        <v>429144</v>
      </c>
      <c r="H12" s="28">
        <v>331969</v>
      </c>
      <c r="I12" s="28">
        <v>211972</v>
      </c>
      <c r="J12" s="28">
        <v>380418</v>
      </c>
      <c r="K12" s="28">
        <v>416254</v>
      </c>
      <c r="L12" s="6">
        <f t="shared" si="0"/>
        <v>-48726</v>
      </c>
      <c r="M12" s="35">
        <f t="shared" si="1"/>
        <v>-11.354230747721045</v>
      </c>
    </row>
    <row r="13" spans="2:13" x14ac:dyDescent="0.25">
      <c r="B13">
        <v>8</v>
      </c>
      <c r="C13" s="33"/>
      <c r="D13" s="53" t="s">
        <v>10</v>
      </c>
      <c r="E13" s="54">
        <v>438793</v>
      </c>
      <c r="F13" s="54">
        <v>446420</v>
      </c>
      <c r="G13" s="54">
        <v>450209</v>
      </c>
      <c r="H13" s="54">
        <v>265372</v>
      </c>
      <c r="I13" s="54">
        <v>240587</v>
      </c>
      <c r="J13" s="55">
        <v>405796</v>
      </c>
      <c r="K13" s="55">
        <v>452970</v>
      </c>
      <c r="L13" s="56">
        <f t="shared" si="0"/>
        <v>-44413</v>
      </c>
      <c r="M13" s="57">
        <f t="shared" si="1"/>
        <v>-9.8649738232687483</v>
      </c>
    </row>
    <row r="14" spans="2:13" x14ac:dyDescent="0.25">
      <c r="B14">
        <v>9</v>
      </c>
      <c r="C14" s="33"/>
      <c r="D14" s="53" t="s">
        <v>11</v>
      </c>
      <c r="E14" s="54">
        <v>356540</v>
      </c>
      <c r="F14" s="54">
        <v>359891</v>
      </c>
      <c r="G14" s="54">
        <v>361404</v>
      </c>
      <c r="H14" s="54">
        <v>170901</v>
      </c>
      <c r="I14" s="54">
        <v>161748</v>
      </c>
      <c r="J14" s="55">
        <v>361352</v>
      </c>
      <c r="K14" s="55">
        <v>363492</v>
      </c>
      <c r="L14" s="56">
        <f>J14-G14</f>
        <v>-52</v>
      </c>
      <c r="M14" s="58">
        <f t="shared" si="1"/>
        <v>-1.4388329957609766E-2</v>
      </c>
    </row>
    <row r="15" spans="2:13" x14ac:dyDescent="0.25">
      <c r="B15">
        <v>10</v>
      </c>
      <c r="C15" s="33"/>
      <c r="D15" s="74">
        <v>2023</v>
      </c>
      <c r="E15" s="56">
        <f>SUM(E3:E14)</f>
        <v>4290181</v>
      </c>
      <c r="F15" s="56">
        <f>SUM(F3:F14)</f>
        <v>4410415</v>
      </c>
      <c r="G15" s="56">
        <f t="shared" ref="G15:K15" si="2">SUM(G3:G14)</f>
        <v>4602405</v>
      </c>
      <c r="H15" s="56">
        <f t="shared" si="2"/>
        <v>3196419</v>
      </c>
      <c r="I15" s="56">
        <f t="shared" si="2"/>
        <v>1688022</v>
      </c>
      <c r="J15" s="56">
        <f t="shared" si="2"/>
        <v>3891111</v>
      </c>
      <c r="K15" s="56">
        <f t="shared" si="2"/>
        <v>4523908</v>
      </c>
      <c r="L15" s="56">
        <f>J15-G15</f>
        <v>-711294</v>
      </c>
      <c r="M15" s="57">
        <f>L15/G15*100</f>
        <v>-15.454832853692798</v>
      </c>
    </row>
    <row r="16" spans="2:13" x14ac:dyDescent="0.25">
      <c r="C16" s="34"/>
      <c r="D16" s="29"/>
      <c r="E16" s="6"/>
      <c r="F16" s="6"/>
      <c r="G16" s="6"/>
      <c r="H16" s="6"/>
      <c r="I16" s="6"/>
      <c r="J16" s="6"/>
      <c r="K16" s="6"/>
      <c r="L16" s="6"/>
    </row>
    <row r="17" spans="2:14" x14ac:dyDescent="0.25">
      <c r="B17">
        <v>11</v>
      </c>
      <c r="C17" s="34"/>
      <c r="D17" s="29" t="s">
        <v>36</v>
      </c>
      <c r="E17" s="29"/>
      <c r="F17" s="29"/>
      <c r="G17" s="29"/>
      <c r="H17" s="29"/>
      <c r="I17" s="29"/>
      <c r="K17" s="6">
        <f>K15-G15</f>
        <v>-78497</v>
      </c>
      <c r="L17" s="126">
        <f>K17/G15*100</f>
        <v>-1.7055648079645314</v>
      </c>
    </row>
    <row r="18" spans="2:14" x14ac:dyDescent="0.25">
      <c r="B18">
        <v>12</v>
      </c>
      <c r="C18" s="34"/>
    </row>
    <row r="19" spans="2:14" x14ac:dyDescent="0.25">
      <c r="M19">
        <v>1985646</v>
      </c>
    </row>
    <row r="20" spans="2:14" x14ac:dyDescent="0.25">
      <c r="M20">
        <v>2317175</v>
      </c>
      <c r="N20">
        <f>M20-M19</f>
        <v>331529</v>
      </c>
    </row>
    <row r="21" spans="2:14" x14ac:dyDescent="0.25">
      <c r="M21">
        <v>2533522</v>
      </c>
      <c r="N21">
        <f>M21-M20</f>
        <v>216347</v>
      </c>
    </row>
  </sheetData>
  <sortState xmlns:xlrd2="http://schemas.microsoft.com/office/spreadsheetml/2017/richdata2" ref="B6:B13">
    <sortCondition ref="B6:B13"/>
  </sortState>
  <phoneticPr fontId="2" type="noConversion"/>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7A94E-760B-497A-934B-55117AEB6A73}">
  <dimension ref="A1:J27"/>
  <sheetViews>
    <sheetView workbookViewId="0">
      <selection activeCell="D35" sqref="D35"/>
    </sheetView>
  </sheetViews>
  <sheetFormatPr baseColWidth="10" defaultRowHeight="15" x14ac:dyDescent="0.25"/>
  <sheetData>
    <row r="1" spans="1:10" x14ac:dyDescent="0.25">
      <c r="A1" t="s">
        <v>71</v>
      </c>
      <c r="F1" t="s">
        <v>75</v>
      </c>
    </row>
    <row r="2" spans="1:10" x14ac:dyDescent="0.25">
      <c r="A2" s="63" t="s">
        <v>65</v>
      </c>
      <c r="B2" s="63" t="s">
        <v>66</v>
      </c>
      <c r="C2" s="63" t="s">
        <v>67</v>
      </c>
      <c r="D2" s="64" t="s">
        <v>68</v>
      </c>
      <c r="F2" s="63" t="s">
        <v>65</v>
      </c>
      <c r="G2" s="63" t="s">
        <v>66</v>
      </c>
      <c r="H2" s="63" t="s">
        <v>67</v>
      </c>
      <c r="I2" s="64" t="s">
        <v>68</v>
      </c>
    </row>
    <row r="3" spans="1:10" x14ac:dyDescent="0.25">
      <c r="A3" s="60" t="s">
        <v>12</v>
      </c>
      <c r="B3" s="60" t="s">
        <v>69</v>
      </c>
      <c r="C3" s="60" t="s">
        <v>69</v>
      </c>
      <c r="D3" s="61" t="s">
        <v>69</v>
      </c>
      <c r="F3" s="60" t="s">
        <v>12</v>
      </c>
      <c r="G3" s="60" t="s">
        <v>69</v>
      </c>
      <c r="H3" s="60" t="s">
        <v>69</v>
      </c>
      <c r="I3" s="61" t="s">
        <v>69</v>
      </c>
    </row>
    <row r="4" spans="1:10" x14ac:dyDescent="0.25">
      <c r="A4" s="65">
        <v>2016</v>
      </c>
      <c r="B4" s="66">
        <v>126</v>
      </c>
      <c r="C4" s="66">
        <v>10</v>
      </c>
      <c r="D4" s="67">
        <v>136</v>
      </c>
      <c r="F4" s="65">
        <v>2016</v>
      </c>
      <c r="G4" s="66">
        <v>231</v>
      </c>
      <c r="H4" s="66">
        <v>77</v>
      </c>
      <c r="I4" s="67">
        <v>308</v>
      </c>
    </row>
    <row r="5" spans="1:10" x14ac:dyDescent="0.25">
      <c r="A5" s="65">
        <v>2017</v>
      </c>
      <c r="B5" s="66">
        <v>129</v>
      </c>
      <c r="C5" s="66">
        <v>6</v>
      </c>
      <c r="D5" s="67">
        <v>135</v>
      </c>
      <c r="F5" s="65">
        <v>2017</v>
      </c>
      <c r="G5" s="66">
        <v>216</v>
      </c>
      <c r="H5" s="66">
        <v>78</v>
      </c>
      <c r="I5" s="67">
        <v>294</v>
      </c>
    </row>
    <row r="6" spans="1:10" x14ac:dyDescent="0.25">
      <c r="A6" s="65">
        <v>2018</v>
      </c>
      <c r="B6" s="66">
        <v>285</v>
      </c>
      <c r="C6" s="66">
        <v>12</v>
      </c>
      <c r="D6" s="67">
        <v>297</v>
      </c>
      <c r="F6" s="65">
        <v>2018</v>
      </c>
      <c r="G6" s="66">
        <v>194</v>
      </c>
      <c r="H6" s="66">
        <v>41</v>
      </c>
      <c r="I6" s="67">
        <v>235</v>
      </c>
    </row>
    <row r="7" spans="1:10" x14ac:dyDescent="0.25">
      <c r="A7" s="65">
        <v>2019</v>
      </c>
      <c r="B7" s="66">
        <v>136</v>
      </c>
      <c r="C7" s="66">
        <v>4</v>
      </c>
      <c r="D7" s="67">
        <v>140</v>
      </c>
      <c r="F7" s="65">
        <v>2019</v>
      </c>
      <c r="G7" s="66">
        <v>357</v>
      </c>
      <c r="H7" s="66">
        <v>28</v>
      </c>
      <c r="I7" s="67">
        <v>385</v>
      </c>
    </row>
    <row r="8" spans="1:10" x14ac:dyDescent="0.25">
      <c r="A8" s="65">
        <v>2020</v>
      </c>
      <c r="B8" s="66">
        <v>125</v>
      </c>
      <c r="C8" s="66">
        <v>7</v>
      </c>
      <c r="D8" s="67">
        <v>132</v>
      </c>
      <c r="F8" s="65">
        <v>2020</v>
      </c>
      <c r="G8" s="66">
        <v>376</v>
      </c>
      <c r="H8" s="66">
        <v>47</v>
      </c>
      <c r="I8" s="67">
        <v>423</v>
      </c>
    </row>
    <row r="9" spans="1:10" x14ac:dyDescent="0.25">
      <c r="A9" s="65">
        <v>2021</v>
      </c>
      <c r="B9" s="66">
        <v>148</v>
      </c>
      <c r="C9" s="66">
        <v>2</v>
      </c>
      <c r="D9" s="67">
        <v>150</v>
      </c>
      <c r="F9" s="65">
        <v>2021</v>
      </c>
      <c r="G9" s="66">
        <v>183</v>
      </c>
      <c r="H9" s="66">
        <v>42</v>
      </c>
      <c r="I9" s="67">
        <v>225</v>
      </c>
    </row>
    <row r="10" spans="1:10" x14ac:dyDescent="0.25">
      <c r="A10" s="65">
        <v>2022</v>
      </c>
      <c r="B10" s="66">
        <v>114</v>
      </c>
      <c r="C10" s="66">
        <v>25</v>
      </c>
      <c r="D10" s="67">
        <v>139</v>
      </c>
      <c r="F10" s="65">
        <v>2022</v>
      </c>
      <c r="G10" s="66">
        <v>293</v>
      </c>
      <c r="H10" s="66">
        <v>47</v>
      </c>
      <c r="I10" s="67">
        <v>340</v>
      </c>
    </row>
    <row r="11" spans="1:10" x14ac:dyDescent="0.25">
      <c r="A11" s="62" t="s">
        <v>68</v>
      </c>
      <c r="B11" s="67">
        <v>1063</v>
      </c>
      <c r="C11" s="67">
        <v>66</v>
      </c>
      <c r="D11" s="67">
        <v>1129</v>
      </c>
      <c r="E11">
        <f>B11/D11*100</f>
        <v>94.154118689105402</v>
      </c>
      <c r="F11" s="62" t="s">
        <v>68</v>
      </c>
      <c r="G11" s="67">
        <v>1850</v>
      </c>
      <c r="H11" s="67">
        <v>360</v>
      </c>
      <c r="I11" s="67">
        <v>2210</v>
      </c>
      <c r="J11">
        <f>G11/I11*100</f>
        <v>83.710407239819006</v>
      </c>
    </row>
    <row r="13" spans="1:10" x14ac:dyDescent="0.25">
      <c r="A13" s="59" t="s">
        <v>70</v>
      </c>
      <c r="B13" s="59"/>
      <c r="C13" s="59"/>
      <c r="D13" s="59"/>
      <c r="F13" s="59" t="s">
        <v>74</v>
      </c>
      <c r="G13" s="59"/>
      <c r="H13" s="59"/>
      <c r="I13" s="59"/>
    </row>
    <row r="15" spans="1:10" x14ac:dyDescent="0.25">
      <c r="A15" t="s">
        <v>73</v>
      </c>
    </row>
    <row r="16" spans="1:10" x14ac:dyDescent="0.25">
      <c r="A16" s="4" t="s">
        <v>65</v>
      </c>
      <c r="B16" s="4" t="s">
        <v>66</v>
      </c>
      <c r="C16" s="4" t="s">
        <v>67</v>
      </c>
      <c r="D16" s="68" t="s">
        <v>68</v>
      </c>
    </row>
    <row r="17" spans="1:4" x14ac:dyDescent="0.25">
      <c r="A17" s="69" t="s">
        <v>12</v>
      </c>
      <c r="B17" s="69" t="s">
        <v>69</v>
      </c>
      <c r="C17" s="69" t="s">
        <v>69</v>
      </c>
      <c r="D17" s="70" t="s">
        <v>69</v>
      </c>
    </row>
    <row r="18" spans="1:4" x14ac:dyDescent="0.25">
      <c r="A18" s="71">
        <v>2016</v>
      </c>
      <c r="B18" s="42">
        <v>357</v>
      </c>
      <c r="C18" s="42">
        <v>87</v>
      </c>
      <c r="D18" s="72">
        <v>444</v>
      </c>
    </row>
    <row r="19" spans="1:4" x14ac:dyDescent="0.25">
      <c r="A19" s="71">
        <v>2017</v>
      </c>
      <c r="B19" s="42">
        <v>345</v>
      </c>
      <c r="C19" s="42">
        <v>84</v>
      </c>
      <c r="D19" s="72">
        <v>429</v>
      </c>
    </row>
    <row r="20" spans="1:4" x14ac:dyDescent="0.25">
      <c r="A20" s="71">
        <v>2018</v>
      </c>
      <c r="B20" s="42">
        <v>479</v>
      </c>
      <c r="C20" s="42">
        <v>53</v>
      </c>
      <c r="D20" s="72">
        <v>532</v>
      </c>
    </row>
    <row r="21" spans="1:4" x14ac:dyDescent="0.25">
      <c r="A21" s="71">
        <v>2019</v>
      </c>
      <c r="B21" s="42">
        <v>493</v>
      </c>
      <c r="C21" s="42">
        <v>32</v>
      </c>
      <c r="D21" s="72">
        <v>525</v>
      </c>
    </row>
    <row r="22" spans="1:4" x14ac:dyDescent="0.25">
      <c r="A22" s="71">
        <v>2020</v>
      </c>
      <c r="B22" s="42">
        <v>501</v>
      </c>
      <c r="C22" s="42">
        <v>54</v>
      </c>
      <c r="D22" s="72">
        <v>555</v>
      </c>
    </row>
    <row r="23" spans="1:4" x14ac:dyDescent="0.25">
      <c r="A23" s="71">
        <v>2021</v>
      </c>
      <c r="B23" s="42">
        <v>331</v>
      </c>
      <c r="C23" s="42">
        <v>44</v>
      </c>
      <c r="D23" s="72">
        <v>375</v>
      </c>
    </row>
    <row r="24" spans="1:4" x14ac:dyDescent="0.25">
      <c r="A24" s="71">
        <v>2022</v>
      </c>
      <c r="B24" s="42">
        <v>407</v>
      </c>
      <c r="C24" s="42">
        <v>72</v>
      </c>
      <c r="D24" s="72">
        <v>479</v>
      </c>
    </row>
    <row r="25" spans="1:4" x14ac:dyDescent="0.25">
      <c r="A25" s="73" t="s">
        <v>68</v>
      </c>
      <c r="B25" s="72">
        <v>2913</v>
      </c>
      <c r="C25" s="72">
        <v>426</v>
      </c>
      <c r="D25" s="72">
        <v>3339</v>
      </c>
    </row>
    <row r="27" spans="1:4" x14ac:dyDescent="0.25">
      <c r="A27" t="s">
        <v>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EDEB-2297-47B3-93D2-8FB657E7A0B1}">
  <dimension ref="A1:Q38"/>
  <sheetViews>
    <sheetView tabSelected="1" zoomScaleNormal="100" workbookViewId="0">
      <selection activeCell="I17" sqref="I17"/>
    </sheetView>
  </sheetViews>
  <sheetFormatPr baseColWidth="10" defaultRowHeight="15" x14ac:dyDescent="0.25"/>
  <cols>
    <col min="1" max="1" width="12.85546875" customWidth="1"/>
    <col min="3" max="10" width="11.42578125" customWidth="1"/>
    <col min="11" max="11" width="15.85546875" customWidth="1"/>
    <col min="12" max="12" width="14.140625" customWidth="1"/>
    <col min="13" max="13" width="14.85546875" customWidth="1"/>
  </cols>
  <sheetData>
    <row r="1" spans="1:15" x14ac:dyDescent="0.25">
      <c r="A1" s="4"/>
      <c r="B1" s="4"/>
      <c r="C1" s="5"/>
      <c r="D1" s="5"/>
      <c r="E1" s="5"/>
      <c r="F1" s="5"/>
      <c r="G1" s="5"/>
      <c r="H1" s="5"/>
      <c r="I1" s="5"/>
    </row>
    <row r="2" spans="1:15" ht="24.75" customHeight="1" x14ac:dyDescent="0.25">
      <c r="A2" s="39" t="s">
        <v>64</v>
      </c>
      <c r="B2" s="39">
        <v>2016</v>
      </c>
      <c r="C2" s="39">
        <v>2017</v>
      </c>
      <c r="D2" s="39">
        <v>2018</v>
      </c>
      <c r="E2" s="39">
        <v>2019</v>
      </c>
      <c r="F2" s="39">
        <v>2020</v>
      </c>
      <c r="G2" s="39">
        <v>2021</v>
      </c>
      <c r="H2" s="39">
        <v>2022</v>
      </c>
      <c r="I2" s="39">
        <v>2023</v>
      </c>
      <c r="J2" s="128" t="s">
        <v>99</v>
      </c>
      <c r="K2" s="128"/>
      <c r="L2" s="128" t="s">
        <v>39</v>
      </c>
      <c r="M2" s="128"/>
    </row>
    <row r="3" spans="1:15" x14ac:dyDescent="0.25">
      <c r="A3" s="1" t="s">
        <v>4</v>
      </c>
      <c r="B3">
        <v>71478</v>
      </c>
      <c r="C3" s="51">
        <v>70821</v>
      </c>
      <c r="D3" s="51">
        <v>71560</v>
      </c>
      <c r="E3" s="51">
        <v>71505</v>
      </c>
      <c r="F3" s="51">
        <v>73877</v>
      </c>
      <c r="G3" s="51">
        <v>61671</v>
      </c>
      <c r="H3" s="51">
        <v>66568</v>
      </c>
      <c r="I3" s="51">
        <v>72159</v>
      </c>
      <c r="J3" s="22">
        <f>I3-E3</f>
        <v>654</v>
      </c>
      <c r="K3" s="23">
        <f t="shared" ref="K3:K9" si="0">J3/E3*100</f>
        <v>0.91462135514998943</v>
      </c>
      <c r="L3" s="23">
        <f t="shared" ref="L3:L9" si="1">H3-G3</f>
        <v>4897</v>
      </c>
      <c r="M3" s="23">
        <f>L3/G3*100</f>
        <v>7.9405230983768709</v>
      </c>
      <c r="O3" s="35">
        <v>-7.975873691679972</v>
      </c>
    </row>
    <row r="4" spans="1:15" x14ac:dyDescent="0.25">
      <c r="A4" s="1" t="s">
        <v>3</v>
      </c>
      <c r="B4">
        <v>76373</v>
      </c>
      <c r="C4" s="51">
        <v>72046</v>
      </c>
      <c r="D4" s="51">
        <v>72453</v>
      </c>
      <c r="E4" s="51">
        <v>72119</v>
      </c>
      <c r="F4" s="51">
        <v>74265</v>
      </c>
      <c r="G4" s="51">
        <v>68741</v>
      </c>
      <c r="H4" s="51">
        <v>71000</v>
      </c>
      <c r="I4" s="51">
        <v>75679</v>
      </c>
      <c r="J4" s="22">
        <f t="shared" ref="J4:J14" si="2">I4-E4</f>
        <v>3560</v>
      </c>
      <c r="K4" s="23">
        <f>J4/E4*100</f>
        <v>4.9362858608688418</v>
      </c>
      <c r="L4" s="23">
        <f t="shared" si="1"/>
        <v>2259</v>
      </c>
      <c r="M4" s="23">
        <f t="shared" ref="M4:M15" si="3">L4/G4*100</f>
        <v>3.2862483816063195</v>
      </c>
      <c r="O4" s="35">
        <v>-2.8108818936467497</v>
      </c>
    </row>
    <row r="5" spans="1:15" x14ac:dyDescent="0.25">
      <c r="A5" s="1" t="s">
        <v>0</v>
      </c>
      <c r="B5">
        <v>72910</v>
      </c>
      <c r="C5" s="51">
        <v>75416</v>
      </c>
      <c r="D5" s="51">
        <v>72029</v>
      </c>
      <c r="E5" s="51">
        <v>75310</v>
      </c>
      <c r="F5" s="51">
        <v>59904</v>
      </c>
      <c r="G5" s="51">
        <v>68329</v>
      </c>
      <c r="H5" s="51">
        <v>77891</v>
      </c>
      <c r="I5" s="51">
        <v>79564</v>
      </c>
      <c r="J5" s="22">
        <f t="shared" si="2"/>
        <v>4254</v>
      </c>
      <c r="K5" s="23">
        <f t="shared" si="0"/>
        <v>5.648652237418669</v>
      </c>
      <c r="L5" s="23">
        <f t="shared" si="1"/>
        <v>9562</v>
      </c>
      <c r="M5" s="23">
        <f t="shared" si="3"/>
        <v>13.994058159785745</v>
      </c>
      <c r="O5" s="35">
        <v>1.732706364770904</v>
      </c>
    </row>
    <row r="6" spans="1:15" x14ac:dyDescent="0.25">
      <c r="A6" s="1" t="s">
        <v>2</v>
      </c>
      <c r="B6">
        <v>81732</v>
      </c>
      <c r="C6" s="51">
        <v>70577</v>
      </c>
      <c r="D6" s="51">
        <v>77430</v>
      </c>
      <c r="E6" s="51">
        <v>74730</v>
      </c>
      <c r="F6" s="51">
        <v>60228</v>
      </c>
      <c r="G6" s="51">
        <v>69004</v>
      </c>
      <c r="H6" s="51">
        <v>75693</v>
      </c>
      <c r="I6" s="28">
        <v>74545</v>
      </c>
      <c r="J6" s="22">
        <f t="shared" si="2"/>
        <v>-185</v>
      </c>
      <c r="K6" s="23">
        <f t="shared" si="0"/>
        <v>-0.24755787501672691</v>
      </c>
      <c r="L6" s="23">
        <f t="shared" si="1"/>
        <v>6689</v>
      </c>
      <c r="M6" s="23">
        <f t="shared" si="3"/>
        <v>9.6936409483508204</v>
      </c>
      <c r="O6" s="35">
        <v>-4.7278626167701514</v>
      </c>
    </row>
    <row r="7" spans="1:15" x14ac:dyDescent="0.25">
      <c r="A7" s="1" t="s">
        <v>1</v>
      </c>
      <c r="B7">
        <v>79377</v>
      </c>
      <c r="C7" s="51">
        <v>75294</v>
      </c>
      <c r="D7" s="51">
        <v>75372</v>
      </c>
      <c r="E7" s="51">
        <v>78584</v>
      </c>
      <c r="F7" s="51">
        <v>70304</v>
      </c>
      <c r="G7" s="51">
        <v>67208</v>
      </c>
      <c r="H7" s="51">
        <v>80401</v>
      </c>
      <c r="I7" s="51">
        <v>79392</v>
      </c>
      <c r="J7" s="22">
        <f t="shared" si="2"/>
        <v>808</v>
      </c>
      <c r="K7" s="23">
        <f t="shared" si="0"/>
        <v>1.0281991245037159</v>
      </c>
      <c r="L7" s="23">
        <f t="shared" si="1"/>
        <v>13193</v>
      </c>
      <c r="M7" s="23">
        <f t="shared" si="3"/>
        <v>19.630103559100107</v>
      </c>
      <c r="O7" s="35">
        <v>2.6966555504650693</v>
      </c>
    </row>
    <row r="8" spans="1:15" x14ac:dyDescent="0.25">
      <c r="A8" s="1" t="s">
        <v>6</v>
      </c>
      <c r="B8">
        <v>81925</v>
      </c>
      <c r="C8" s="51">
        <v>75640</v>
      </c>
      <c r="D8" s="51">
        <v>77299</v>
      </c>
      <c r="E8" s="51">
        <v>78183</v>
      </c>
      <c r="F8" s="51">
        <v>78853</v>
      </c>
      <c r="G8" s="51">
        <v>79735</v>
      </c>
      <c r="H8" s="51">
        <v>80929</v>
      </c>
      <c r="I8" s="51">
        <v>83588</v>
      </c>
      <c r="J8" s="22">
        <f t="shared" si="2"/>
        <v>5405</v>
      </c>
      <c r="K8" s="23">
        <f t="shared" si="0"/>
        <v>6.9132675901410794</v>
      </c>
      <c r="L8" s="23">
        <f t="shared" si="1"/>
        <v>1194</v>
      </c>
      <c r="M8" s="23">
        <f t="shared" si="3"/>
        <v>1.4974603373675299</v>
      </c>
      <c r="O8" s="35">
        <v>3.7334987911594175</v>
      </c>
    </row>
    <row r="9" spans="1:15" x14ac:dyDescent="0.25">
      <c r="A9" s="1" t="s">
        <v>7</v>
      </c>
      <c r="B9">
        <v>66600</v>
      </c>
      <c r="C9" s="51">
        <v>61975</v>
      </c>
      <c r="D9" s="51">
        <v>62413</v>
      </c>
      <c r="E9" s="51">
        <v>66764</v>
      </c>
      <c r="F9" s="51">
        <v>69164</v>
      </c>
      <c r="G9" s="51">
        <v>67938</v>
      </c>
      <c r="H9" s="51">
        <v>65308</v>
      </c>
      <c r="I9" s="51">
        <v>67735</v>
      </c>
      <c r="J9" s="22">
        <f t="shared" si="2"/>
        <v>971</v>
      </c>
      <c r="K9" s="23">
        <f t="shared" si="0"/>
        <v>1.4543766101491822</v>
      </c>
      <c r="L9" s="23">
        <f t="shared" si="1"/>
        <v>-2630</v>
      </c>
      <c r="M9" s="23">
        <f t="shared" si="3"/>
        <v>-3.8711766610733314</v>
      </c>
      <c r="O9" s="35">
        <v>-2.1050684424713282</v>
      </c>
    </row>
    <row r="10" spans="1:15" x14ac:dyDescent="0.25">
      <c r="A10" s="1" t="s">
        <v>5</v>
      </c>
      <c r="B10">
        <v>78893</v>
      </c>
      <c r="C10" s="51">
        <v>74606</v>
      </c>
      <c r="D10" s="51">
        <v>74651</v>
      </c>
      <c r="E10" s="51">
        <v>78037</v>
      </c>
      <c r="F10" s="51">
        <v>75992</v>
      </c>
      <c r="G10" s="51">
        <v>78025</v>
      </c>
      <c r="H10" s="51">
        <v>77964</v>
      </c>
      <c r="I10" s="51">
        <v>79681</v>
      </c>
      <c r="J10" s="22">
        <f t="shared" si="2"/>
        <v>1644</v>
      </c>
      <c r="K10" s="23">
        <f>J10/E10*100</f>
        <v>2.1066929789715134</v>
      </c>
      <c r="L10" s="23">
        <f>H10-G10</f>
        <v>-61</v>
      </c>
      <c r="M10" s="23">
        <f t="shared" si="3"/>
        <v>-7.8180070490227488E-2</v>
      </c>
      <c r="O10" s="35">
        <v>0.28080216895468429</v>
      </c>
    </row>
    <row r="11" spans="1:15" x14ac:dyDescent="0.25">
      <c r="A11" s="1" t="s">
        <v>8</v>
      </c>
      <c r="B11">
        <v>81476</v>
      </c>
      <c r="C11" s="51">
        <v>75555</v>
      </c>
      <c r="D11" s="51">
        <v>74770</v>
      </c>
      <c r="E11" s="51">
        <v>79575</v>
      </c>
      <c r="F11" s="51">
        <v>80018</v>
      </c>
      <c r="G11" s="51">
        <v>80636</v>
      </c>
      <c r="H11" s="51">
        <v>79902</v>
      </c>
      <c r="I11" s="51">
        <v>79681</v>
      </c>
      <c r="J11" s="22">
        <f t="shared" si="2"/>
        <v>106</v>
      </c>
      <c r="K11" s="23">
        <f t="shared" ref="K11:K14" si="4">J11/E11*100</f>
        <v>0.1332076657241596</v>
      </c>
      <c r="L11" s="23">
        <f t="shared" ref="L11:L14" si="5">H11-G11</f>
        <v>-734</v>
      </c>
      <c r="M11" s="23">
        <f t="shared" si="3"/>
        <v>-0.91026340592291288</v>
      </c>
      <c r="O11" s="35">
        <v>-10.215777040983868</v>
      </c>
    </row>
    <row r="12" spans="1:15" x14ac:dyDescent="0.25">
      <c r="A12" s="1" t="s">
        <v>9</v>
      </c>
      <c r="B12">
        <v>73549</v>
      </c>
      <c r="C12" s="51">
        <v>74624</v>
      </c>
      <c r="D12" s="51">
        <v>75540</v>
      </c>
      <c r="E12" s="51">
        <v>80058</v>
      </c>
      <c r="F12" s="51">
        <v>77434</v>
      </c>
      <c r="G12" s="51">
        <v>76804</v>
      </c>
      <c r="H12" s="51">
        <v>75694</v>
      </c>
      <c r="I12" s="51">
        <v>79748</v>
      </c>
      <c r="J12" s="22">
        <f t="shared" si="2"/>
        <v>-310</v>
      </c>
      <c r="K12" s="23">
        <f t="shared" si="4"/>
        <v>-0.38721926603212675</v>
      </c>
      <c r="L12" s="23">
        <f t="shared" si="5"/>
        <v>-1110</v>
      </c>
      <c r="M12" s="23">
        <f t="shared" si="3"/>
        <v>-1.4452372272277485</v>
      </c>
      <c r="O12" s="35">
        <v>-4.438943370677161</v>
      </c>
    </row>
    <row r="13" spans="1:15" x14ac:dyDescent="0.25">
      <c r="A13" s="1" t="s">
        <v>10</v>
      </c>
      <c r="B13">
        <v>75907</v>
      </c>
      <c r="C13" s="51">
        <v>76333</v>
      </c>
      <c r="D13" s="51">
        <v>75915</v>
      </c>
      <c r="E13" s="51">
        <v>80038</v>
      </c>
      <c r="F13" s="51">
        <v>72950</v>
      </c>
      <c r="G13" s="51">
        <v>79089</v>
      </c>
      <c r="H13" s="51">
        <v>77803</v>
      </c>
      <c r="I13" s="51">
        <v>79748</v>
      </c>
      <c r="J13" s="22">
        <f t="shared" si="2"/>
        <v>-290</v>
      </c>
      <c r="K13" s="23">
        <f t="shared" si="4"/>
        <v>-0.36232789425023115</v>
      </c>
      <c r="L13" s="23">
        <f t="shared" si="5"/>
        <v>-1286</v>
      </c>
      <c r="M13" s="23">
        <f t="shared" si="3"/>
        <v>-1.6260162601626018</v>
      </c>
      <c r="O13" s="35">
        <v>-0.75705143903659611</v>
      </c>
    </row>
    <row r="14" spans="1:15" x14ac:dyDescent="0.25">
      <c r="A14" s="1" t="s">
        <v>11</v>
      </c>
      <c r="B14">
        <v>72401</v>
      </c>
      <c r="C14" s="51">
        <f>67199+3780</f>
        <v>70979</v>
      </c>
      <c r="D14" s="51">
        <v>70777</v>
      </c>
      <c r="E14" s="51">
        <v>72259</v>
      </c>
      <c r="F14" s="51">
        <v>66628</v>
      </c>
      <c r="G14" s="51">
        <v>69601</v>
      </c>
      <c r="H14" s="51">
        <v>72681</v>
      </c>
      <c r="I14" s="51">
        <v>72703</v>
      </c>
      <c r="J14" s="22">
        <f t="shared" si="2"/>
        <v>444</v>
      </c>
      <c r="K14" s="23">
        <f t="shared" si="4"/>
        <v>0.61445633069929007</v>
      </c>
      <c r="L14" s="23">
        <f t="shared" si="5"/>
        <v>3080</v>
      </c>
      <c r="M14" s="23">
        <f t="shared" si="3"/>
        <v>4.4252237755204673</v>
      </c>
      <c r="O14" s="35"/>
    </row>
    <row r="15" spans="1:15" x14ac:dyDescent="0.25">
      <c r="A15" s="1" t="s">
        <v>114</v>
      </c>
      <c r="B15" s="2">
        <f>SUM(B3:B14)</f>
        <v>912621</v>
      </c>
      <c r="C15" s="2">
        <f t="shared" ref="C15:I15" si="6">SUM(C3:C14)</f>
        <v>873866</v>
      </c>
      <c r="D15" s="2">
        <f t="shared" si="6"/>
        <v>880209</v>
      </c>
      <c r="E15" s="2">
        <f>SUM(E3:E14)</f>
        <v>907162</v>
      </c>
      <c r="F15" s="2">
        <f t="shared" si="6"/>
        <v>859617</v>
      </c>
      <c r="G15" s="2">
        <f t="shared" si="6"/>
        <v>866781</v>
      </c>
      <c r="H15" s="2">
        <f t="shared" si="6"/>
        <v>901834</v>
      </c>
      <c r="I15" s="2">
        <f t="shared" si="6"/>
        <v>924223</v>
      </c>
      <c r="J15" s="38">
        <f>I15-E15</f>
        <v>17061</v>
      </c>
      <c r="K15" s="52">
        <f>J15/E15*100</f>
        <v>1.8807004702577927</v>
      </c>
      <c r="L15" s="38">
        <f>H15-G15</f>
        <v>35053</v>
      </c>
      <c r="M15" s="37">
        <f t="shared" si="3"/>
        <v>4.0440434204256901</v>
      </c>
      <c r="O15" s="35">
        <v>-2.1936957303239542</v>
      </c>
    </row>
    <row r="16" spans="1:15" x14ac:dyDescent="0.25">
      <c r="C16" s="6"/>
      <c r="D16" s="6">
        <f>D15-C15</f>
        <v>6343</v>
      </c>
      <c r="E16" s="6">
        <f t="shared" ref="E16:I16" si="7">E15-D15</f>
        <v>26953</v>
      </c>
      <c r="F16" s="6">
        <f t="shared" si="7"/>
        <v>-47545</v>
      </c>
      <c r="G16" s="6">
        <f t="shared" si="7"/>
        <v>7164</v>
      </c>
      <c r="H16" s="6">
        <f t="shared" si="7"/>
        <v>35053</v>
      </c>
      <c r="I16" s="6">
        <f t="shared" si="7"/>
        <v>22389</v>
      </c>
    </row>
    <row r="17" spans="1:17" x14ac:dyDescent="0.25">
      <c r="C17" s="6"/>
      <c r="D17" s="111">
        <f>D16/C15*100</f>
        <v>0.72585499378623264</v>
      </c>
      <c r="E17" s="111">
        <f t="shared" ref="E17:I17" si="8">E16/D15*100</f>
        <v>3.0621136570973482</v>
      </c>
      <c r="F17" s="111">
        <f t="shared" si="8"/>
        <v>-5.2410705033941021</v>
      </c>
      <c r="G17" s="111">
        <f t="shared" si="8"/>
        <v>0.83339440704406731</v>
      </c>
      <c r="H17" s="111">
        <f t="shared" si="8"/>
        <v>4.0440434204256901</v>
      </c>
      <c r="I17" s="111">
        <f t="shared" si="8"/>
        <v>2.4826076639381527</v>
      </c>
    </row>
    <row r="18" spans="1:17" x14ac:dyDescent="0.25">
      <c r="A18" t="s">
        <v>15</v>
      </c>
    </row>
    <row r="19" spans="1:17" x14ac:dyDescent="0.25">
      <c r="A19" s="114" t="s">
        <v>115</v>
      </c>
      <c r="B19" s="114"/>
      <c r="C19" s="114"/>
      <c r="D19" s="114"/>
      <c r="E19" s="114"/>
      <c r="F19" s="114"/>
      <c r="G19" s="114"/>
      <c r="H19" s="115">
        <f>I15-B15</f>
        <v>11602</v>
      </c>
      <c r="I19" s="116">
        <f>H19/E15*100</f>
        <v>1.2789336414003234</v>
      </c>
      <c r="P19" s="5"/>
      <c r="Q19" s="6"/>
    </row>
    <row r="20" spans="1:17" x14ac:dyDescent="0.25">
      <c r="A20" s="114" t="s">
        <v>116</v>
      </c>
      <c r="H20" s="6">
        <f>I15-E15</f>
        <v>17061</v>
      </c>
      <c r="I20" s="127">
        <f>H20/E15*100</f>
        <v>1.8807004702577927</v>
      </c>
      <c r="P20" s="5"/>
      <c r="Q20" s="6"/>
    </row>
    <row r="21" spans="1:17" x14ac:dyDescent="0.25">
      <c r="B21" s="112">
        <f>B15/$B$15*100</f>
        <v>100</v>
      </c>
      <c r="C21" s="113">
        <f t="shared" ref="C21:I21" si="9">C15/$B$15*100</f>
        <v>95.753439817843329</v>
      </c>
      <c r="D21" s="113">
        <f t="shared" si="9"/>
        <v>96.44847094248324</v>
      </c>
      <c r="E21" s="113">
        <f t="shared" si="9"/>
        <v>99.401832743274582</v>
      </c>
      <c r="F21" s="113">
        <f t="shared" si="9"/>
        <v>94.192112607533687</v>
      </c>
      <c r="G21" s="113">
        <f t="shared" si="9"/>
        <v>94.977104405881519</v>
      </c>
      <c r="H21" s="113">
        <f t="shared" si="9"/>
        <v>98.81801974751842</v>
      </c>
      <c r="I21" s="113">
        <f t="shared" si="9"/>
        <v>101.27128347912222</v>
      </c>
      <c r="P21" s="5"/>
      <c r="Q21" s="6"/>
    </row>
    <row r="22" spans="1:17" x14ac:dyDescent="0.25">
      <c r="P22" s="5"/>
      <c r="Q22" s="6"/>
    </row>
    <row r="23" spans="1:17" x14ac:dyDescent="0.25">
      <c r="P23" s="5"/>
      <c r="Q23" s="6"/>
    </row>
    <row r="24" spans="1:17" x14ac:dyDescent="0.25">
      <c r="P24" s="5"/>
      <c r="Q24" s="6"/>
    </row>
    <row r="38" spans="4:4" x14ac:dyDescent="0.25">
      <c r="D38" s="6">
        <f>E11-I15-E15</f>
        <v>-1751810</v>
      </c>
    </row>
  </sheetData>
  <mergeCells count="2">
    <mergeCell ref="J2:K2"/>
    <mergeCell ref="L2:M2"/>
  </mergeCells>
  <phoneticPr fontId="2" type="noConversion"/>
  <pageMargins left="0.7" right="0.7" top="0.75" bottom="0.75" header="0.3" footer="0.3"/>
  <pageSetup paperSize="9" orientation="portrait" verticalDpi="0" r:id="rId1"/>
  <ignoredErrors>
    <ignoredError sqref="L3:L13 L15"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3C781-659D-4758-A892-55C6136A0EA8}">
  <dimension ref="A4:Z20"/>
  <sheetViews>
    <sheetView topLeftCell="H1" workbookViewId="0">
      <selection activeCell="Z13" sqref="Z13"/>
    </sheetView>
  </sheetViews>
  <sheetFormatPr baseColWidth="10" defaultRowHeight="15" x14ac:dyDescent="0.25"/>
  <cols>
    <col min="1" max="1" width="16.42578125" bestFit="1" customWidth="1"/>
    <col min="2" max="4" width="0" hidden="1" customWidth="1"/>
    <col min="5" max="5" width="22.7109375" customWidth="1"/>
    <col min="6" max="6" width="0" hidden="1" customWidth="1"/>
    <col min="7" max="7" width="0.7109375" hidden="1" customWidth="1"/>
    <col min="8" max="8" width="22.7109375" customWidth="1"/>
    <col min="9" max="10" width="11.140625" hidden="1" customWidth="1"/>
    <col min="11" max="11" width="22.7109375" customWidth="1"/>
    <col min="12" max="13" width="0" hidden="1" customWidth="1"/>
    <col min="14" max="14" width="22.7109375" customWidth="1"/>
    <col min="15" max="16" width="0" hidden="1" customWidth="1"/>
    <col min="17" max="17" width="22.7109375" customWidth="1"/>
    <col min="18" max="18" width="11.42578125" hidden="1" customWidth="1"/>
    <col min="19" max="19" width="12.42578125" hidden="1" customWidth="1"/>
    <col min="20" max="20" width="22.7109375" customWidth="1"/>
    <col min="21" max="22" width="11.42578125" customWidth="1"/>
    <col min="23" max="23" width="22.7109375" customWidth="1"/>
    <col min="24" max="25" width="11.42578125" customWidth="1"/>
    <col min="26" max="26" width="20.140625" customWidth="1"/>
  </cols>
  <sheetData>
    <row r="4" spans="1:26" x14ac:dyDescent="0.25">
      <c r="B4">
        <v>2020</v>
      </c>
      <c r="C4">
        <v>2021</v>
      </c>
    </row>
    <row r="5" spans="1:26" x14ac:dyDescent="0.25">
      <c r="A5" s="40" t="s">
        <v>45</v>
      </c>
      <c r="B5" s="41">
        <v>36526</v>
      </c>
      <c r="C5" s="41">
        <v>36624</v>
      </c>
      <c r="D5" s="41"/>
      <c r="E5" s="41"/>
      <c r="F5" s="42">
        <f>C5-B5</f>
        <v>98</v>
      </c>
      <c r="G5" s="42"/>
      <c r="H5" s="42"/>
      <c r="I5" s="43">
        <f>F5/B5*100</f>
        <v>0.26830203142966652</v>
      </c>
      <c r="J5" s="43"/>
      <c r="K5" s="43"/>
    </row>
    <row r="6" spans="1:26" x14ac:dyDescent="0.25">
      <c r="A6" s="40" t="s">
        <v>46</v>
      </c>
      <c r="B6" s="41">
        <v>55144</v>
      </c>
      <c r="C6" s="41">
        <v>55513</v>
      </c>
      <c r="D6" s="41"/>
      <c r="E6" s="41"/>
      <c r="F6" s="42">
        <f t="shared" ref="F6:F7" si="0">C6-B6</f>
        <v>369</v>
      </c>
      <c r="G6" s="42"/>
      <c r="H6" s="42"/>
      <c r="I6" s="43">
        <f t="shared" ref="I6:I8" si="1">F6/B6*100</f>
        <v>0.66915711591469607</v>
      </c>
      <c r="J6" s="43"/>
      <c r="K6" s="43"/>
    </row>
    <row r="7" spans="1:26" x14ac:dyDescent="0.25">
      <c r="A7" s="40" t="s">
        <v>47</v>
      </c>
      <c r="B7" s="41">
        <v>2347</v>
      </c>
      <c r="C7" s="41">
        <v>2349</v>
      </c>
      <c r="D7" s="41"/>
      <c r="E7" s="41"/>
      <c r="F7" s="42">
        <f t="shared" si="0"/>
        <v>2</v>
      </c>
      <c r="G7" s="42"/>
      <c r="H7" s="42"/>
      <c r="I7" s="43">
        <f t="shared" si="1"/>
        <v>8.5215168299957386E-2</v>
      </c>
      <c r="J7" s="43"/>
      <c r="K7" s="43"/>
    </row>
    <row r="8" spans="1:26" x14ac:dyDescent="0.25">
      <c r="B8" s="42">
        <f t="shared" ref="B8:C8" si="2">SUM(B5:B7)</f>
        <v>94017</v>
      </c>
      <c r="C8" s="42">
        <f t="shared" si="2"/>
        <v>94486</v>
      </c>
      <c r="D8" s="42"/>
      <c r="E8" s="42"/>
      <c r="F8" s="42">
        <f>SUM(F5:F7)</f>
        <v>469</v>
      </c>
      <c r="G8" s="42"/>
      <c r="H8" s="42"/>
      <c r="I8" s="43">
        <f t="shared" si="1"/>
        <v>0.49884595339140791</v>
      </c>
      <c r="J8" s="43"/>
      <c r="K8" s="43"/>
    </row>
    <row r="11" spans="1:26" x14ac:dyDescent="0.25">
      <c r="E11">
        <v>2015</v>
      </c>
      <c r="H11">
        <v>2016</v>
      </c>
      <c r="I11">
        <v>2016</v>
      </c>
      <c r="K11">
        <v>2017</v>
      </c>
      <c r="L11">
        <v>2017</v>
      </c>
      <c r="M11">
        <v>2018</v>
      </c>
      <c r="N11">
        <v>2018</v>
      </c>
      <c r="P11">
        <v>2019</v>
      </c>
      <c r="Q11">
        <v>2019</v>
      </c>
      <c r="T11">
        <v>2020</v>
      </c>
      <c r="U11">
        <v>2021</v>
      </c>
      <c r="W11">
        <v>2021</v>
      </c>
    </row>
    <row r="12" spans="1:26" x14ac:dyDescent="0.25">
      <c r="A12" s="3"/>
      <c r="B12" s="44">
        <v>2014</v>
      </c>
      <c r="C12" s="44">
        <v>2015</v>
      </c>
      <c r="D12" s="3" t="s">
        <v>50</v>
      </c>
      <c r="E12" s="3" t="s">
        <v>56</v>
      </c>
      <c r="F12" s="44">
        <v>2016</v>
      </c>
      <c r="G12" s="3" t="s">
        <v>51</v>
      </c>
      <c r="H12" s="3" t="s">
        <v>57</v>
      </c>
      <c r="I12" s="44">
        <v>2017</v>
      </c>
      <c r="J12" s="3" t="s">
        <v>52</v>
      </c>
      <c r="K12" s="3" t="s">
        <v>58</v>
      </c>
      <c r="L12" s="44">
        <v>2018</v>
      </c>
      <c r="M12" s="3" t="s">
        <v>53</v>
      </c>
      <c r="N12" s="3" t="s">
        <v>59</v>
      </c>
      <c r="O12" s="44">
        <v>2019</v>
      </c>
      <c r="P12" s="3" t="s">
        <v>54</v>
      </c>
      <c r="Q12" s="3" t="s">
        <v>60</v>
      </c>
      <c r="R12" s="44">
        <v>2020</v>
      </c>
      <c r="S12" s="3" t="s">
        <v>55</v>
      </c>
      <c r="T12" s="3" t="s">
        <v>61</v>
      </c>
      <c r="U12" s="44">
        <v>2021</v>
      </c>
      <c r="V12" s="3" t="s">
        <v>49</v>
      </c>
      <c r="W12" s="3" t="s">
        <v>62</v>
      </c>
      <c r="X12" s="3">
        <v>2022</v>
      </c>
      <c r="Y12" s="3" t="s">
        <v>78</v>
      </c>
      <c r="Z12" s="3" t="s">
        <v>77</v>
      </c>
    </row>
    <row r="13" spans="1:26" ht="15.75" x14ac:dyDescent="0.25">
      <c r="A13" s="45" t="s">
        <v>48</v>
      </c>
      <c r="B13" s="46">
        <v>5165802</v>
      </c>
      <c r="C13" s="46">
        <v>5213985</v>
      </c>
      <c r="D13" s="46">
        <f>C13-B13</f>
        <v>48183</v>
      </c>
      <c r="E13" s="47">
        <f>D13/B13*100</f>
        <v>0.93273029047570932</v>
      </c>
      <c r="F13" s="46">
        <v>5258317</v>
      </c>
      <c r="G13" s="46">
        <f>F13-C13</f>
        <v>44332</v>
      </c>
      <c r="H13" s="47">
        <f>G13/C13*100</f>
        <v>0.85025177479413538</v>
      </c>
      <c r="I13" s="46">
        <v>5295619</v>
      </c>
      <c r="J13" s="46">
        <f>I13-F13</f>
        <v>37302</v>
      </c>
      <c r="K13" s="47">
        <f>J13/F13*100</f>
        <v>0.7093904760781824</v>
      </c>
      <c r="L13" s="46">
        <v>5328212</v>
      </c>
      <c r="M13" s="46">
        <f>L13-I13</f>
        <v>32593</v>
      </c>
      <c r="N13" s="47">
        <f>M13/I13*100</f>
        <v>0.61547101481432098</v>
      </c>
      <c r="O13" s="46">
        <v>5367580</v>
      </c>
      <c r="P13" s="46">
        <f>O13-L13</f>
        <v>39368</v>
      </c>
      <c r="Q13" s="47">
        <f>P13/L13*100</f>
        <v>0.73885948982510452</v>
      </c>
      <c r="R13" s="46">
        <v>5391369</v>
      </c>
      <c r="S13" s="46">
        <f>R13-O13</f>
        <v>23789</v>
      </c>
      <c r="T13" s="47">
        <f>S13/O13*100</f>
        <v>0.44319786570484276</v>
      </c>
      <c r="U13" s="46">
        <v>5425270</v>
      </c>
      <c r="V13" s="46">
        <f>U13-R13</f>
        <v>33901</v>
      </c>
      <c r="W13" s="47">
        <f>V13/R13*100</f>
        <v>0.62880133042275532</v>
      </c>
      <c r="X13" s="76">
        <v>5488984</v>
      </c>
      <c r="Y13" s="46">
        <f>X13-U13</f>
        <v>63714</v>
      </c>
      <c r="Z13" s="75">
        <f t="shared" ref="Z13:Z18" si="3">Y13/U13*100</f>
        <v>1.1743931638425369</v>
      </c>
    </row>
    <row r="14" spans="1:26" x14ac:dyDescent="0.25">
      <c r="A14" s="48" t="s">
        <v>45</v>
      </c>
      <c r="B14" s="49">
        <v>35755</v>
      </c>
      <c r="C14" s="49">
        <v>35955</v>
      </c>
      <c r="D14" s="46">
        <f t="shared" ref="D14:D16" si="4">C14-B14</f>
        <v>200</v>
      </c>
      <c r="E14" s="50">
        <f t="shared" ref="E14:E16" si="5">D14/B14*100</f>
        <v>0.55936232694728005</v>
      </c>
      <c r="F14" s="49">
        <v>36198</v>
      </c>
      <c r="G14" s="46">
        <f t="shared" ref="G14:G16" si="6">F14-C14</f>
        <v>243</v>
      </c>
      <c r="H14" s="47">
        <f t="shared" ref="H14:H16" si="7">G14/C14*100</f>
        <v>0.6758448060075094</v>
      </c>
      <c r="I14" s="49">
        <v>36091</v>
      </c>
      <c r="J14" s="46">
        <f t="shared" ref="J14:J16" si="8">I14-F14</f>
        <v>-107</v>
      </c>
      <c r="K14" s="47">
        <f t="shared" ref="K14:K16" si="9">J14/F14*100</f>
        <v>-0.29559644179236422</v>
      </c>
      <c r="L14" s="49">
        <v>36224</v>
      </c>
      <c r="M14" s="46">
        <f t="shared" ref="M14:M16" si="10">L14-I14</f>
        <v>133</v>
      </c>
      <c r="N14" s="50">
        <f t="shared" ref="N14:N16" si="11">M14/I14*100</f>
        <v>0.36851292566013688</v>
      </c>
      <c r="O14" s="49">
        <v>36397</v>
      </c>
      <c r="P14" s="46">
        <f t="shared" ref="P14:P16" si="12">O14-L14</f>
        <v>173</v>
      </c>
      <c r="Q14" s="50">
        <f t="shared" ref="Q14:Q16" si="13">P14/L14*100</f>
        <v>0.47758392226148411</v>
      </c>
      <c r="R14" s="49">
        <v>36526</v>
      </c>
      <c r="S14" s="46">
        <f>R14-O14</f>
        <v>129</v>
      </c>
      <c r="T14" s="50">
        <f t="shared" ref="T14:T16" si="14">S14/O14*100</f>
        <v>0.35442481523202463</v>
      </c>
      <c r="U14" s="49">
        <v>36624</v>
      </c>
      <c r="V14" s="46">
        <f t="shared" ref="V14:V16" si="15">U14-R14</f>
        <v>98</v>
      </c>
      <c r="W14" s="47">
        <f t="shared" ref="W14:W16" si="16">V14/R14*100</f>
        <v>0.26830203142966652</v>
      </c>
      <c r="X14" s="49">
        <v>37056</v>
      </c>
      <c r="Y14" s="46">
        <f>X14-U14</f>
        <v>432</v>
      </c>
      <c r="Z14" s="75">
        <f t="shared" si="3"/>
        <v>1.1795543905635648</v>
      </c>
    </row>
    <row r="15" spans="1:26" x14ac:dyDescent="0.25">
      <c r="A15" s="48" t="s">
        <v>46</v>
      </c>
      <c r="B15" s="49">
        <v>53745</v>
      </c>
      <c r="C15" s="49">
        <v>53952</v>
      </c>
      <c r="D15" s="46">
        <f t="shared" si="4"/>
        <v>207</v>
      </c>
      <c r="E15" s="47">
        <f t="shared" si="5"/>
        <v>0.38515210717276027</v>
      </c>
      <c r="F15" s="49">
        <v>54316</v>
      </c>
      <c r="G15" s="46">
        <f t="shared" si="6"/>
        <v>364</v>
      </c>
      <c r="H15" s="47">
        <f t="shared" si="7"/>
        <v>0.67467378410438905</v>
      </c>
      <c r="I15" s="49">
        <v>54510</v>
      </c>
      <c r="J15" s="46">
        <f t="shared" si="8"/>
        <v>194</v>
      </c>
      <c r="K15" s="50">
        <f t="shared" si="9"/>
        <v>0.35716915825907652</v>
      </c>
      <c r="L15" s="49">
        <v>54645</v>
      </c>
      <c r="M15" s="46">
        <f t="shared" si="10"/>
        <v>135</v>
      </c>
      <c r="N15" s="47">
        <f t="shared" si="11"/>
        <v>0.24766097963676387</v>
      </c>
      <c r="O15" s="49">
        <v>54942</v>
      </c>
      <c r="P15" s="46">
        <f t="shared" si="12"/>
        <v>297</v>
      </c>
      <c r="Q15" s="50">
        <f t="shared" si="13"/>
        <v>0.54350809772165798</v>
      </c>
      <c r="R15" s="49">
        <v>55144</v>
      </c>
      <c r="S15" s="46">
        <f t="shared" ref="S15:S16" si="17">R15-O15</f>
        <v>202</v>
      </c>
      <c r="T15" s="50">
        <f t="shared" si="14"/>
        <v>0.36766044192057079</v>
      </c>
      <c r="U15" s="49">
        <v>55513</v>
      </c>
      <c r="V15" s="46">
        <f t="shared" si="15"/>
        <v>369</v>
      </c>
      <c r="W15" s="50">
        <f t="shared" si="16"/>
        <v>0.66915711591469607</v>
      </c>
      <c r="X15" s="49">
        <v>55924</v>
      </c>
      <c r="Y15" s="46">
        <f t="shared" ref="Y15:Y16" si="18">X15-U15</f>
        <v>411</v>
      </c>
      <c r="Z15" s="75">
        <f t="shared" si="3"/>
        <v>0.7403671212148506</v>
      </c>
    </row>
    <row r="16" spans="1:26" x14ac:dyDescent="0.25">
      <c r="A16" s="48" t="s">
        <v>47</v>
      </c>
      <c r="B16" s="49">
        <v>2361</v>
      </c>
      <c r="C16" s="49">
        <v>2335</v>
      </c>
      <c r="D16" s="46">
        <f t="shared" si="4"/>
        <v>-26</v>
      </c>
      <c r="E16" s="47">
        <f t="shared" si="5"/>
        <v>-1.1012282930961457</v>
      </c>
      <c r="F16" s="49">
        <v>2357</v>
      </c>
      <c r="G16" s="46">
        <f t="shared" si="6"/>
        <v>22</v>
      </c>
      <c r="H16" s="50">
        <f t="shared" si="7"/>
        <v>0.94218415417558887</v>
      </c>
      <c r="I16" s="49">
        <v>2351</v>
      </c>
      <c r="J16" s="46">
        <f t="shared" si="8"/>
        <v>-6</v>
      </c>
      <c r="K16" s="47">
        <f t="shared" si="9"/>
        <v>-0.2545608824777259</v>
      </c>
      <c r="L16" s="49">
        <v>2329</v>
      </c>
      <c r="M16" s="46">
        <f t="shared" si="10"/>
        <v>-22</v>
      </c>
      <c r="N16" s="47">
        <f t="shared" si="11"/>
        <v>-0.93577201190982551</v>
      </c>
      <c r="O16" s="49">
        <v>2340</v>
      </c>
      <c r="P16" s="46">
        <f t="shared" si="12"/>
        <v>11</v>
      </c>
      <c r="Q16" s="47">
        <f t="shared" si="13"/>
        <v>0.47230571060541005</v>
      </c>
      <c r="R16" s="49">
        <v>2347</v>
      </c>
      <c r="S16" s="46">
        <f t="shared" si="17"/>
        <v>7</v>
      </c>
      <c r="T16" s="47">
        <f t="shared" si="14"/>
        <v>0.29914529914529919</v>
      </c>
      <c r="U16" s="49">
        <v>2349</v>
      </c>
      <c r="V16" s="46">
        <f t="shared" si="15"/>
        <v>2</v>
      </c>
      <c r="W16" s="47">
        <f t="shared" si="16"/>
        <v>8.5215168299957386E-2</v>
      </c>
      <c r="X16" s="49">
        <v>2375</v>
      </c>
      <c r="Y16" s="46">
        <f t="shared" si="18"/>
        <v>26</v>
      </c>
      <c r="Z16" s="75">
        <f t="shared" si="3"/>
        <v>1.1068539804171988</v>
      </c>
    </row>
    <row r="17" spans="1:26" x14ac:dyDescent="0.25">
      <c r="A17" s="40" t="s">
        <v>79</v>
      </c>
      <c r="B17" s="49"/>
      <c r="C17" s="49"/>
      <c r="D17" s="46"/>
      <c r="E17" s="47"/>
      <c r="F17" s="49"/>
      <c r="G17" s="46"/>
      <c r="H17" s="50"/>
      <c r="I17" s="49"/>
      <c r="J17" s="46"/>
      <c r="K17" s="47"/>
      <c r="L17" s="49"/>
      <c r="M17" s="46"/>
      <c r="N17" s="47"/>
      <c r="O17" s="49"/>
      <c r="P17" s="46"/>
      <c r="Q17" s="47"/>
      <c r="R17" s="49"/>
      <c r="S17" s="46"/>
      <c r="T17" s="47"/>
      <c r="U17" s="49">
        <v>14056</v>
      </c>
      <c r="V17" s="46"/>
      <c r="W17" s="47"/>
      <c r="X17" s="49">
        <v>14172</v>
      </c>
      <c r="Y17" s="46">
        <f>X17-U17</f>
        <v>116</v>
      </c>
      <c r="Z17" s="75">
        <f t="shared" si="3"/>
        <v>0.82527034718269787</v>
      </c>
    </row>
    <row r="18" spans="1:26" x14ac:dyDescent="0.25">
      <c r="A18" s="48" t="s">
        <v>63</v>
      </c>
      <c r="B18" s="1"/>
      <c r="C18" s="1"/>
      <c r="D18" s="1"/>
      <c r="E18" s="1"/>
      <c r="F18" s="1"/>
      <c r="G18" s="1"/>
      <c r="H18" s="1"/>
      <c r="I18" s="1"/>
      <c r="J18" s="1"/>
      <c r="K18" s="1"/>
      <c r="L18" s="1"/>
      <c r="M18" s="1"/>
      <c r="N18" s="1"/>
      <c r="O18" s="1"/>
      <c r="P18" s="1"/>
      <c r="Q18" s="1"/>
      <c r="R18" s="46">
        <f>SUM(R14:R16)</f>
        <v>94017</v>
      </c>
      <c r="S18" s="1"/>
      <c r="T18" s="1"/>
      <c r="U18" s="46">
        <f>SUM(U14:U16)</f>
        <v>94486</v>
      </c>
      <c r="V18" s="46">
        <f>SUM(V14:V16)</f>
        <v>469</v>
      </c>
      <c r="W18" s="47">
        <f>V18/R18*100</f>
        <v>0.49884595339140791</v>
      </c>
      <c r="X18" s="46">
        <f>SUM(X14:X16)</f>
        <v>95355</v>
      </c>
      <c r="Y18" s="46">
        <f>SUM(Y14:Y16)</f>
        <v>869</v>
      </c>
      <c r="Z18" s="75">
        <f t="shared" si="3"/>
        <v>0.91971297335054925</v>
      </c>
    </row>
    <row r="20" spans="1:26" x14ac:dyDescent="0.25">
      <c r="H20" t="s">
        <v>76</v>
      </c>
    </row>
  </sheetData>
  <phoneticPr fontId="2" type="noConversion"/>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A50F5-5D76-4503-930E-1932127241BD}">
  <dimension ref="A2:L19"/>
  <sheetViews>
    <sheetView topLeftCell="B10" workbookViewId="0">
      <selection activeCell="D16" sqref="D16"/>
    </sheetView>
  </sheetViews>
  <sheetFormatPr baseColWidth="10" defaultRowHeight="15" x14ac:dyDescent="0.25"/>
  <cols>
    <col min="11" max="11" width="15.85546875" customWidth="1"/>
  </cols>
  <sheetData>
    <row r="2" spans="1:12" x14ac:dyDescent="0.25">
      <c r="B2" s="26" t="s">
        <v>12</v>
      </c>
      <c r="C2" s="26">
        <v>2016</v>
      </c>
      <c r="D2" s="27">
        <v>2017</v>
      </c>
      <c r="E2" s="27">
        <v>2018</v>
      </c>
      <c r="F2" s="27">
        <v>2019</v>
      </c>
      <c r="G2" s="27">
        <v>2020</v>
      </c>
      <c r="H2" s="27">
        <v>2021</v>
      </c>
      <c r="I2" s="27">
        <v>2022</v>
      </c>
      <c r="J2" s="27">
        <v>2023</v>
      </c>
      <c r="K2" t="s">
        <v>39</v>
      </c>
      <c r="L2" t="s">
        <v>40</v>
      </c>
    </row>
    <row r="3" spans="1:12" x14ac:dyDescent="0.25">
      <c r="B3" s="24" t="s">
        <v>13</v>
      </c>
      <c r="C3" s="24"/>
      <c r="D3" s="24" t="s">
        <v>14</v>
      </c>
      <c r="E3" s="24" t="s">
        <v>14</v>
      </c>
      <c r="F3" s="24" t="s">
        <v>14</v>
      </c>
      <c r="G3" s="24" t="s">
        <v>14</v>
      </c>
      <c r="H3" s="24" t="s">
        <v>14</v>
      </c>
    </row>
    <row r="5" spans="1:12" x14ac:dyDescent="0.25">
      <c r="A5">
        <v>1</v>
      </c>
      <c r="B5" s="25" t="s">
        <v>4</v>
      </c>
      <c r="C5" s="29">
        <v>560</v>
      </c>
      <c r="D5" s="28">
        <v>693</v>
      </c>
      <c r="E5" s="28">
        <v>381</v>
      </c>
      <c r="F5" s="28">
        <v>479</v>
      </c>
      <c r="G5" s="28">
        <v>785</v>
      </c>
      <c r="H5" s="28">
        <v>438</v>
      </c>
      <c r="I5" s="28">
        <v>420</v>
      </c>
      <c r="J5" s="28">
        <v>433</v>
      </c>
    </row>
    <row r="6" spans="1:12" x14ac:dyDescent="0.25">
      <c r="A6">
        <v>2</v>
      </c>
      <c r="B6" s="25" t="s">
        <v>3</v>
      </c>
      <c r="C6" s="29">
        <v>835</v>
      </c>
      <c r="D6" s="28">
        <v>570</v>
      </c>
      <c r="E6" s="28">
        <v>229</v>
      </c>
      <c r="F6" s="28">
        <v>459</v>
      </c>
      <c r="G6" s="28">
        <v>785</v>
      </c>
      <c r="H6" s="28">
        <v>575</v>
      </c>
      <c r="I6" s="28">
        <v>490</v>
      </c>
      <c r="J6" s="28">
        <v>520</v>
      </c>
    </row>
    <row r="7" spans="1:12" x14ac:dyDescent="0.25">
      <c r="A7">
        <v>3</v>
      </c>
      <c r="B7" s="25" t="s">
        <v>0</v>
      </c>
      <c r="C7" s="29">
        <v>1096</v>
      </c>
      <c r="D7" s="28">
        <v>1197</v>
      </c>
      <c r="E7" s="28">
        <v>290</v>
      </c>
      <c r="F7" s="28">
        <v>1055</v>
      </c>
      <c r="G7" s="28">
        <v>1193</v>
      </c>
      <c r="H7" s="28">
        <v>1229</v>
      </c>
      <c r="I7" s="28">
        <v>1244</v>
      </c>
      <c r="J7" s="28">
        <v>677</v>
      </c>
    </row>
    <row r="8" spans="1:12" x14ac:dyDescent="0.25">
      <c r="A8">
        <v>4</v>
      </c>
      <c r="B8" s="25" t="s">
        <v>2</v>
      </c>
      <c r="C8" s="29">
        <v>1984</v>
      </c>
      <c r="D8" s="28">
        <v>1827</v>
      </c>
      <c r="E8" s="28">
        <v>1742</v>
      </c>
      <c r="F8" s="28">
        <v>2176</v>
      </c>
      <c r="G8" s="28">
        <v>2047</v>
      </c>
      <c r="H8" s="28">
        <v>2021</v>
      </c>
      <c r="I8" s="28">
        <v>1706</v>
      </c>
      <c r="J8" s="28">
        <v>1439</v>
      </c>
    </row>
    <row r="9" spans="1:12" x14ac:dyDescent="0.25">
      <c r="A9">
        <v>5</v>
      </c>
      <c r="B9" s="25" t="s">
        <v>1</v>
      </c>
      <c r="C9" s="29">
        <v>2513</v>
      </c>
      <c r="D9" s="28">
        <v>2696</v>
      </c>
      <c r="E9" s="28">
        <v>3039</v>
      </c>
      <c r="F9" s="28">
        <v>2293</v>
      </c>
      <c r="G9" s="28">
        <v>2532</v>
      </c>
      <c r="H9" s="28">
        <v>1791</v>
      </c>
      <c r="I9" s="28">
        <v>2317</v>
      </c>
      <c r="J9">
        <v>2375</v>
      </c>
    </row>
    <row r="10" spans="1:12" x14ac:dyDescent="0.25">
      <c r="A10">
        <v>6</v>
      </c>
      <c r="B10" s="25" t="s">
        <v>6</v>
      </c>
      <c r="C10" s="29">
        <v>3591</v>
      </c>
      <c r="D10" s="28">
        <v>2555</v>
      </c>
      <c r="E10" s="28">
        <v>3095</v>
      </c>
      <c r="F10" s="28">
        <v>2206</v>
      </c>
      <c r="G10" s="28">
        <v>2968</v>
      </c>
      <c r="H10" s="28">
        <v>2853</v>
      </c>
      <c r="I10" s="28">
        <v>2628</v>
      </c>
      <c r="J10" s="28">
        <v>2789</v>
      </c>
    </row>
    <row r="11" spans="1:12" x14ac:dyDescent="0.25">
      <c r="A11">
        <v>7</v>
      </c>
      <c r="B11" s="25" t="s">
        <v>7</v>
      </c>
      <c r="C11" s="29">
        <v>2703</v>
      </c>
      <c r="D11" s="28">
        <v>2104</v>
      </c>
      <c r="E11" s="28">
        <v>2248</v>
      </c>
      <c r="F11" s="28">
        <v>1865</v>
      </c>
      <c r="G11" s="28">
        <v>1904</v>
      </c>
      <c r="H11" s="28">
        <v>1892</v>
      </c>
      <c r="I11" s="28">
        <v>1917</v>
      </c>
      <c r="J11" s="28">
        <v>1645</v>
      </c>
    </row>
    <row r="12" spans="1:12" x14ac:dyDescent="0.25">
      <c r="A12">
        <v>8</v>
      </c>
      <c r="B12" s="25" t="s">
        <v>5</v>
      </c>
      <c r="C12" s="29">
        <v>2981</v>
      </c>
      <c r="D12" s="28">
        <v>2690</v>
      </c>
      <c r="E12" s="28">
        <v>2736</v>
      </c>
      <c r="F12" s="28">
        <v>2473</v>
      </c>
      <c r="G12" s="28">
        <v>2972</v>
      </c>
      <c r="H12" s="28">
        <v>2682</v>
      </c>
      <c r="I12" s="28">
        <v>2801</v>
      </c>
      <c r="J12" s="28">
        <v>2344</v>
      </c>
    </row>
    <row r="13" spans="1:12" x14ac:dyDescent="0.25">
      <c r="A13">
        <v>9</v>
      </c>
      <c r="B13" s="25" t="s">
        <v>8</v>
      </c>
      <c r="C13" s="29">
        <v>2758</v>
      </c>
      <c r="D13" s="28">
        <v>2094</v>
      </c>
      <c r="E13" s="28">
        <v>2314</v>
      </c>
      <c r="F13" s="28">
        <v>2258</v>
      </c>
      <c r="G13" s="28">
        <v>2708</v>
      </c>
      <c r="H13" s="28">
        <v>2376</v>
      </c>
      <c r="I13" s="28">
        <v>2252</v>
      </c>
      <c r="J13">
        <v>2215</v>
      </c>
    </row>
    <row r="14" spans="1:12" x14ac:dyDescent="0.25">
      <c r="A14">
        <v>10</v>
      </c>
      <c r="B14" s="25" t="s">
        <v>9</v>
      </c>
      <c r="C14" s="29">
        <v>1918</v>
      </c>
      <c r="D14" s="28">
        <v>1570</v>
      </c>
      <c r="E14" s="28">
        <v>1727</v>
      </c>
      <c r="F14" s="28">
        <v>1425</v>
      </c>
      <c r="G14" s="28">
        <v>1589</v>
      </c>
      <c r="H14" s="28">
        <v>1496</v>
      </c>
      <c r="I14" s="28">
        <v>1452</v>
      </c>
      <c r="J14" s="28">
        <v>1387</v>
      </c>
    </row>
    <row r="15" spans="1:12" x14ac:dyDescent="0.25">
      <c r="A15">
        <v>11</v>
      </c>
      <c r="B15" s="25" t="s">
        <v>10</v>
      </c>
      <c r="C15" s="29">
        <v>874</v>
      </c>
      <c r="D15" s="28">
        <v>921</v>
      </c>
      <c r="E15" s="28">
        <v>1118</v>
      </c>
      <c r="F15" s="28">
        <v>774</v>
      </c>
      <c r="G15" s="28">
        <v>1211</v>
      </c>
      <c r="H15" s="28">
        <v>1113</v>
      </c>
      <c r="I15">
        <v>963</v>
      </c>
      <c r="J15" s="28">
        <v>715</v>
      </c>
    </row>
    <row r="16" spans="1:12" x14ac:dyDescent="0.25">
      <c r="A16">
        <v>12</v>
      </c>
      <c r="B16" s="25" t="s">
        <v>11</v>
      </c>
      <c r="C16" s="29">
        <v>660</v>
      </c>
      <c r="D16" s="28">
        <v>510</v>
      </c>
      <c r="E16" s="28">
        <v>414</v>
      </c>
      <c r="F16" s="28">
        <v>452</v>
      </c>
      <c r="G16" s="28">
        <v>566</v>
      </c>
      <c r="H16" s="28">
        <v>379</v>
      </c>
      <c r="I16" s="28">
        <v>442</v>
      </c>
      <c r="J16" s="28">
        <v>367</v>
      </c>
    </row>
    <row r="17" spans="2:12" x14ac:dyDescent="0.25">
      <c r="B17" s="77" t="s">
        <v>113</v>
      </c>
      <c r="C17" s="125">
        <f>SUM(C5:C16)</f>
        <v>22473</v>
      </c>
      <c r="D17" s="125">
        <f t="shared" ref="D17:J17" si="0">SUM(D5:D16)</f>
        <v>19427</v>
      </c>
      <c r="E17" s="125">
        <f t="shared" si="0"/>
        <v>19333</v>
      </c>
      <c r="F17" s="125">
        <f t="shared" si="0"/>
        <v>17915</v>
      </c>
      <c r="G17" s="125">
        <f t="shared" si="0"/>
        <v>21260</v>
      </c>
      <c r="H17" s="125">
        <f t="shared" si="0"/>
        <v>18845</v>
      </c>
      <c r="I17" s="125">
        <f t="shared" si="0"/>
        <v>18632</v>
      </c>
      <c r="J17" s="125">
        <f t="shared" si="0"/>
        <v>16906</v>
      </c>
    </row>
    <row r="18" spans="2:12" x14ac:dyDescent="0.25">
      <c r="B18" s="77" t="s">
        <v>80</v>
      </c>
      <c r="C18" s="125"/>
      <c r="D18" s="6">
        <f>SUM(D5:D16)</f>
        <v>19427</v>
      </c>
      <c r="E18" s="6">
        <f t="shared" ref="E18:I18" si="1">SUM(E5:E16)</f>
        <v>19333</v>
      </c>
      <c r="F18" s="6">
        <f t="shared" si="1"/>
        <v>17915</v>
      </c>
      <c r="G18" s="6">
        <f t="shared" si="1"/>
        <v>21260</v>
      </c>
      <c r="H18" s="6">
        <f t="shared" si="1"/>
        <v>18845</v>
      </c>
      <c r="I18" s="6">
        <f t="shared" si="1"/>
        <v>18632</v>
      </c>
      <c r="J18" s="6"/>
      <c r="K18" s="6">
        <f>I18-H18</f>
        <v>-213</v>
      </c>
      <c r="L18" s="32">
        <f>K18/H18*100</f>
        <v>-1.1302732820376757</v>
      </c>
    </row>
    <row r="19" spans="2:12" x14ac:dyDescent="0.25">
      <c r="K19" s="6"/>
    </row>
  </sheetData>
  <sortState xmlns:xlrd2="http://schemas.microsoft.com/office/spreadsheetml/2017/richdata2" ref="A5:H15">
    <sortCondition ref="A5:A15"/>
  </sortState>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BC7B1-FEAC-4579-B50A-8316F7235EAE}">
  <dimension ref="B5:F18"/>
  <sheetViews>
    <sheetView workbookViewId="0">
      <selection activeCell="B5" sqref="B5:F18"/>
    </sheetView>
  </sheetViews>
  <sheetFormatPr baseColWidth="10" defaultRowHeight="15" x14ac:dyDescent="0.25"/>
  <cols>
    <col min="2" max="2" width="21.140625" customWidth="1"/>
  </cols>
  <sheetData>
    <row r="5" spans="2:6" ht="15" customHeight="1" x14ac:dyDescent="0.25">
      <c r="B5" s="129" t="s">
        <v>81</v>
      </c>
      <c r="C5" s="132" t="s">
        <v>82</v>
      </c>
      <c r="D5" s="133"/>
      <c r="E5" s="132" t="s">
        <v>83</v>
      </c>
      <c r="F5" s="134"/>
    </row>
    <row r="6" spans="2:6" ht="28.5" x14ac:dyDescent="0.25">
      <c r="B6" s="130"/>
      <c r="C6" s="78" t="s">
        <v>84</v>
      </c>
      <c r="D6" s="79"/>
      <c r="E6" s="80" t="s">
        <v>84</v>
      </c>
      <c r="F6" s="81" t="s">
        <v>85</v>
      </c>
    </row>
    <row r="7" spans="2:6" x14ac:dyDescent="0.25">
      <c r="B7" s="131"/>
      <c r="C7" s="82" t="s">
        <v>86</v>
      </c>
      <c r="D7" s="83" t="s">
        <v>87</v>
      </c>
      <c r="E7" s="84"/>
      <c r="F7" s="85"/>
    </row>
    <row r="8" spans="2:6" x14ac:dyDescent="0.25">
      <c r="B8" s="86" t="s">
        <v>88</v>
      </c>
      <c r="C8" s="87">
        <v>25</v>
      </c>
      <c r="D8" s="88">
        <v>41</v>
      </c>
      <c r="E8" s="89">
        <v>430</v>
      </c>
      <c r="F8" s="90">
        <v>310</v>
      </c>
    </row>
    <row r="9" spans="2:6" x14ac:dyDescent="0.25">
      <c r="B9" s="91" t="s">
        <v>89</v>
      </c>
      <c r="C9" s="87">
        <v>25</v>
      </c>
      <c r="D9" s="92">
        <v>45</v>
      </c>
      <c r="E9" s="93">
        <v>853</v>
      </c>
      <c r="F9" s="94">
        <v>407</v>
      </c>
    </row>
    <row r="10" spans="2:6" x14ac:dyDescent="0.25">
      <c r="B10" s="86" t="s">
        <v>90</v>
      </c>
      <c r="C10" s="95">
        <v>30</v>
      </c>
      <c r="D10" s="88">
        <v>30</v>
      </c>
      <c r="E10" s="89">
        <v>400</v>
      </c>
      <c r="F10" s="90">
        <v>310</v>
      </c>
    </row>
    <row r="11" spans="2:6" x14ac:dyDescent="0.25">
      <c r="B11" s="86" t="s">
        <v>91</v>
      </c>
      <c r="C11" s="96">
        <v>35</v>
      </c>
      <c r="D11" s="88">
        <v>57</v>
      </c>
      <c r="E11" s="97">
        <v>655</v>
      </c>
      <c r="F11" s="90">
        <v>285</v>
      </c>
    </row>
    <row r="12" spans="2:6" ht="16.5" customHeight="1" x14ac:dyDescent="0.25">
      <c r="B12" s="86" t="s">
        <v>92</v>
      </c>
      <c r="C12" s="97">
        <v>37</v>
      </c>
      <c r="D12" s="88">
        <v>43</v>
      </c>
      <c r="E12" s="97">
        <v>500</v>
      </c>
      <c r="F12" s="90">
        <v>310</v>
      </c>
    </row>
    <row r="13" spans="2:6" x14ac:dyDescent="0.25">
      <c r="B13" s="86" t="s">
        <v>93</v>
      </c>
      <c r="C13" s="98">
        <v>40</v>
      </c>
      <c r="D13" s="88">
        <v>59</v>
      </c>
      <c r="E13" s="99">
        <v>853</v>
      </c>
      <c r="F13" s="90">
        <v>407</v>
      </c>
    </row>
    <row r="14" spans="2:6" x14ac:dyDescent="0.25">
      <c r="B14" s="86" t="s">
        <v>94</v>
      </c>
      <c r="C14" s="98">
        <v>40</v>
      </c>
      <c r="D14" s="88">
        <v>60</v>
      </c>
      <c r="E14" s="100">
        <v>755</v>
      </c>
      <c r="F14" s="90">
        <v>380</v>
      </c>
    </row>
    <row r="15" spans="2:6" x14ac:dyDescent="0.25">
      <c r="B15" s="86" t="s">
        <v>95</v>
      </c>
      <c r="C15" s="98">
        <v>41</v>
      </c>
      <c r="D15" s="88">
        <v>60</v>
      </c>
      <c r="E15" s="101">
        <v>580</v>
      </c>
      <c r="F15" s="90">
        <v>220</v>
      </c>
    </row>
    <row r="16" spans="2:6" x14ac:dyDescent="0.25">
      <c r="B16" s="86" t="s">
        <v>96</v>
      </c>
      <c r="C16" s="102">
        <v>42</v>
      </c>
      <c r="D16" s="88">
        <v>61</v>
      </c>
      <c r="E16" s="103">
        <v>630</v>
      </c>
      <c r="F16" s="90">
        <v>300</v>
      </c>
    </row>
    <row r="17" spans="2:6" x14ac:dyDescent="0.25">
      <c r="B17" s="86" t="s">
        <v>97</v>
      </c>
      <c r="C17" s="104">
        <v>43</v>
      </c>
      <c r="D17" s="88">
        <v>62</v>
      </c>
      <c r="E17" s="105">
        <v>920</v>
      </c>
      <c r="F17" s="90">
        <v>360</v>
      </c>
    </row>
    <row r="18" spans="2:6" x14ac:dyDescent="0.25">
      <c r="B18" s="106" t="s">
        <v>98</v>
      </c>
      <c r="C18" s="107">
        <v>44</v>
      </c>
      <c r="D18" s="108">
        <v>62</v>
      </c>
      <c r="E18" s="109">
        <v>830</v>
      </c>
      <c r="F18" s="110">
        <v>470</v>
      </c>
    </row>
  </sheetData>
  <mergeCells count="3">
    <mergeCell ref="B5:B7"/>
    <mergeCell ref="C5:D5"/>
    <mergeCell ref="E5:F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AC31A-745A-489F-B077-37FDAEAF99CC}">
  <dimension ref="A1:K26"/>
  <sheetViews>
    <sheetView topLeftCell="F13" zoomScale="154" zoomScaleNormal="154" workbookViewId="0">
      <selection activeCell="G14" sqref="G14:J24"/>
    </sheetView>
  </sheetViews>
  <sheetFormatPr baseColWidth="10" defaultRowHeight="15" x14ac:dyDescent="0.25"/>
  <cols>
    <col min="1" max="1" width="22.28515625" hidden="1" customWidth="1"/>
    <col min="2" max="5" width="0" hidden="1" customWidth="1"/>
    <col min="7" max="7" width="15.5703125" customWidth="1"/>
    <col min="8" max="8" width="27.140625" customWidth="1"/>
  </cols>
  <sheetData>
    <row r="1" spans="1:10" ht="15" customHeight="1" x14ac:dyDescent="0.25">
      <c r="A1" s="15">
        <v>2022</v>
      </c>
      <c r="B1" s="7" t="s">
        <v>16</v>
      </c>
      <c r="C1" s="7" t="s">
        <v>17</v>
      </c>
      <c r="D1" s="7" t="s">
        <v>33</v>
      </c>
      <c r="G1" s="3" t="s">
        <v>12</v>
      </c>
      <c r="H1" s="19" t="s">
        <v>35</v>
      </c>
    </row>
    <row r="2" spans="1:10" x14ac:dyDescent="0.25">
      <c r="A2" s="8"/>
      <c r="B2" s="9"/>
      <c r="C2" s="9"/>
      <c r="G2" s="16">
        <v>2016</v>
      </c>
      <c r="H2" s="17">
        <v>3.9105212149888081E-2</v>
      </c>
    </row>
    <row r="3" spans="1:10" x14ac:dyDescent="0.25">
      <c r="A3" s="10" t="s">
        <v>18</v>
      </c>
      <c r="B3" s="6">
        <v>1822978</v>
      </c>
      <c r="C3" s="11">
        <v>18.874994651608521</v>
      </c>
      <c r="G3" s="16">
        <v>2017</v>
      </c>
      <c r="H3" s="17">
        <v>5.2051489803460145E-2</v>
      </c>
    </row>
    <row r="4" spans="1:10" x14ac:dyDescent="0.25">
      <c r="A4" s="10" t="s">
        <v>19</v>
      </c>
      <c r="B4" s="6">
        <v>1751332</v>
      </c>
      <c r="C4" s="11">
        <v>19.077193815906977</v>
      </c>
      <c r="D4" s="11">
        <f>C4-C3</f>
        <v>0.20219916429845597</v>
      </c>
      <c r="G4" s="16">
        <v>2018</v>
      </c>
      <c r="H4" s="17">
        <v>7.1071313269101349E-2</v>
      </c>
    </row>
    <row r="5" spans="1:10" x14ac:dyDescent="0.25">
      <c r="A5" s="10" t="s">
        <v>20</v>
      </c>
      <c r="B5" s="6">
        <v>2142343</v>
      </c>
      <c r="C5" s="11">
        <v>20.415405002840348</v>
      </c>
      <c r="D5" s="11">
        <f t="shared" ref="D5" si="0">C5-C4</f>
        <v>1.3382111869333713</v>
      </c>
      <c r="G5" s="16">
        <v>2019</v>
      </c>
      <c r="H5" s="17">
        <v>9.5000000000000001E-2</v>
      </c>
    </row>
    <row r="6" spans="1:10" x14ac:dyDescent="0.25">
      <c r="A6" s="10" t="s">
        <v>21</v>
      </c>
      <c r="B6" s="6">
        <v>1997796</v>
      </c>
      <c r="C6" s="11">
        <v>20.408440100991292</v>
      </c>
      <c r="D6" s="11">
        <f t="shared" ref="D6:D12" si="1">C6-C5</f>
        <v>-6.964901849055849E-3</v>
      </c>
      <c r="G6" s="16">
        <v>2020</v>
      </c>
      <c r="H6" s="17">
        <v>0.122</v>
      </c>
    </row>
    <row r="7" spans="1:10" x14ac:dyDescent="0.25">
      <c r="A7" s="10" t="s">
        <v>22</v>
      </c>
      <c r="B7" s="6">
        <v>2226902</v>
      </c>
      <c r="C7" s="11">
        <v>20.844787961032861</v>
      </c>
      <c r="D7" s="11">
        <f t="shared" si="1"/>
        <v>0.43634786004156823</v>
      </c>
      <c r="G7" s="16">
        <v>2021</v>
      </c>
      <c r="H7" s="17">
        <v>0.157</v>
      </c>
    </row>
    <row r="8" spans="1:10" x14ac:dyDescent="0.25">
      <c r="A8" s="10" t="s">
        <v>23</v>
      </c>
      <c r="B8" s="6">
        <v>2161511</v>
      </c>
      <c r="C8" s="11">
        <v>21.181294011457727</v>
      </c>
      <c r="D8" s="11">
        <f t="shared" si="1"/>
        <v>0.33650605042486603</v>
      </c>
      <c r="G8" s="16">
        <v>2022</v>
      </c>
      <c r="H8" s="18">
        <v>0.21249999999999999</v>
      </c>
      <c r="I8" s="36">
        <f>H8-H7</f>
        <v>5.5499999999999994E-2</v>
      </c>
    </row>
    <row r="9" spans="1:10" x14ac:dyDescent="0.25">
      <c r="A9" s="10" t="s">
        <v>24</v>
      </c>
      <c r="B9" s="6">
        <v>1770300</v>
      </c>
      <c r="C9" s="11">
        <v>20.685590012992147</v>
      </c>
      <c r="D9" s="11">
        <f t="shared" si="1"/>
        <v>-0.49570399846557933</v>
      </c>
      <c r="G9" s="20" t="s">
        <v>41</v>
      </c>
      <c r="H9" s="21">
        <v>0.27800000000000002</v>
      </c>
    </row>
    <row r="10" spans="1:10" x14ac:dyDescent="0.25">
      <c r="A10" s="10" t="s">
        <v>25</v>
      </c>
      <c r="B10" s="6">
        <v>2156432</v>
      </c>
      <c r="C10" s="11">
        <v>21.803191568294295</v>
      </c>
      <c r="D10" s="11">
        <f t="shared" si="1"/>
        <v>1.1176015553021479</v>
      </c>
      <c r="G10" s="20" t="s">
        <v>42</v>
      </c>
      <c r="H10" s="21">
        <v>0.35350000000000004</v>
      </c>
    </row>
    <row r="11" spans="1:10" x14ac:dyDescent="0.25">
      <c r="A11" s="10" t="s">
        <v>26</v>
      </c>
      <c r="B11" s="6">
        <v>2170238</v>
      </c>
      <c r="C11" s="11">
        <v>22.162592305544369</v>
      </c>
      <c r="D11" s="11">
        <f t="shared" si="1"/>
        <v>0.35940073725007338</v>
      </c>
      <c r="G11" s="20" t="s">
        <v>43</v>
      </c>
      <c r="H11" s="21">
        <v>0.43900000000000006</v>
      </c>
    </row>
    <row r="12" spans="1:10" x14ac:dyDescent="0.25">
      <c r="A12" s="10" t="s">
        <v>27</v>
      </c>
      <c r="B12" s="6" t="s">
        <v>32</v>
      </c>
      <c r="C12" s="11">
        <v>22.7</v>
      </c>
      <c r="D12" s="11">
        <f t="shared" si="1"/>
        <v>0.53740769445563075</v>
      </c>
      <c r="G12" s="20" t="s">
        <v>44</v>
      </c>
      <c r="H12" s="21">
        <v>0.53450000000000009</v>
      </c>
    </row>
    <row r="13" spans="1:10" x14ac:dyDescent="0.25">
      <c r="A13" s="12" t="s">
        <v>28</v>
      </c>
      <c r="B13" s="13">
        <v>18536620</v>
      </c>
      <c r="C13" s="14">
        <v>20.716230898621216</v>
      </c>
      <c r="D13" s="7"/>
    </row>
    <row r="14" spans="1:10" ht="45.75" thickBot="1" x14ac:dyDescent="0.3">
      <c r="A14" s="10" t="s">
        <v>29</v>
      </c>
      <c r="B14" t="s">
        <v>32</v>
      </c>
      <c r="C14" s="11">
        <f>C12+0.5</f>
        <v>23.2</v>
      </c>
      <c r="D14" s="11">
        <f>C14-C12</f>
        <v>0.5</v>
      </c>
      <c r="G14" s="118" t="s">
        <v>64</v>
      </c>
      <c r="H14" s="119" t="s">
        <v>100</v>
      </c>
      <c r="I14" s="119" t="s">
        <v>101</v>
      </c>
      <c r="J14" s="119" t="s">
        <v>102</v>
      </c>
    </row>
    <row r="15" spans="1:10" ht="15.75" thickBot="1" x14ac:dyDescent="0.3">
      <c r="A15" s="10" t="s">
        <v>30</v>
      </c>
      <c r="B15" t="s">
        <v>32</v>
      </c>
      <c r="C15" s="11">
        <f>C14+0.5</f>
        <v>23.7</v>
      </c>
      <c r="D15" s="11">
        <f>C15-C14</f>
        <v>0.5</v>
      </c>
      <c r="G15" s="120" t="s">
        <v>103</v>
      </c>
      <c r="H15" s="121">
        <v>1975985</v>
      </c>
      <c r="I15" s="121">
        <v>468691</v>
      </c>
      <c r="J15" s="121">
        <v>17228730</v>
      </c>
    </row>
    <row r="16" spans="1:10" ht="15.75" thickBot="1" x14ac:dyDescent="0.3">
      <c r="A16" s="10" t="s">
        <v>31</v>
      </c>
      <c r="B16" t="s">
        <v>34</v>
      </c>
      <c r="C16" s="11">
        <f>SUM(C3:C12,C14:C15)/12</f>
        <v>21.254457452555709</v>
      </c>
      <c r="D16" s="11">
        <f>SUM(D3:D15)/11</f>
        <v>0.43863684985377077</v>
      </c>
      <c r="G16" s="120" t="s">
        <v>104</v>
      </c>
      <c r="H16" s="121">
        <v>1871990</v>
      </c>
      <c r="I16" s="121">
        <v>448299</v>
      </c>
      <c r="J16" s="121">
        <v>16130615</v>
      </c>
    </row>
    <row r="17" spans="7:11" ht="15.75" thickBot="1" x14ac:dyDescent="0.3">
      <c r="G17" s="120" t="s">
        <v>105</v>
      </c>
      <c r="H17" s="121">
        <v>2184913</v>
      </c>
      <c r="I17" s="121">
        <v>539598</v>
      </c>
      <c r="J17" s="121">
        <v>18597600</v>
      </c>
    </row>
    <row r="18" spans="7:11" ht="15.75" thickBot="1" x14ac:dyDescent="0.3">
      <c r="G18" s="120" t="s">
        <v>106</v>
      </c>
      <c r="H18" s="121">
        <v>1976734</v>
      </c>
      <c r="I18" s="121">
        <v>490661</v>
      </c>
      <c r="J18" s="121">
        <v>16526532</v>
      </c>
    </row>
    <row r="19" spans="7:11" ht="15.75" thickBot="1" x14ac:dyDescent="0.3">
      <c r="G19" s="120" t="s">
        <v>107</v>
      </c>
      <c r="H19" s="121">
        <v>2215360</v>
      </c>
      <c r="I19" s="121">
        <v>558732</v>
      </c>
      <c r="J19" s="121">
        <v>18494395</v>
      </c>
    </row>
    <row r="20" spans="7:11" ht="15.75" thickBot="1" x14ac:dyDescent="0.3">
      <c r="G20" s="120" t="s">
        <v>108</v>
      </c>
      <c r="H20" s="121">
        <v>2235333</v>
      </c>
      <c r="I20" s="121">
        <v>565876</v>
      </c>
      <c r="J20" s="121">
        <v>18759324</v>
      </c>
    </row>
    <row r="21" spans="7:11" ht="15.75" thickBot="1" x14ac:dyDescent="0.3">
      <c r="G21" s="120" t="s">
        <v>109</v>
      </c>
      <c r="H21" s="121">
        <v>1841770</v>
      </c>
      <c r="I21" s="121">
        <v>458014</v>
      </c>
      <c r="J21" s="121">
        <v>15260125</v>
      </c>
    </row>
    <row r="22" spans="7:11" ht="15.75" thickBot="1" x14ac:dyDescent="0.3">
      <c r="G22" s="120" t="s">
        <v>110</v>
      </c>
      <c r="H22" s="121">
        <v>2198469</v>
      </c>
      <c r="I22" s="121">
        <v>578904</v>
      </c>
      <c r="J22" s="121">
        <v>17693680</v>
      </c>
    </row>
    <row r="23" spans="7:11" ht="15.75" thickBot="1" x14ac:dyDescent="0.3">
      <c r="G23" s="120" t="s">
        <v>111</v>
      </c>
      <c r="H23" s="121">
        <v>2173639</v>
      </c>
      <c r="I23" s="121">
        <v>584598</v>
      </c>
      <c r="J23" s="121">
        <v>16877415</v>
      </c>
      <c r="K23">
        <f>I23/H23*100</f>
        <v>26.894898370888637</v>
      </c>
    </row>
    <row r="24" spans="7:11" x14ac:dyDescent="0.25">
      <c r="G24" s="122" t="s">
        <v>112</v>
      </c>
      <c r="H24" s="123">
        <v>18674193</v>
      </c>
      <c r="I24" s="123">
        <v>4693373</v>
      </c>
      <c r="J24" s="123">
        <v>155568415</v>
      </c>
      <c r="K24">
        <f>I24/H24*100</f>
        <v>25.132936132768897</v>
      </c>
    </row>
    <row r="26" spans="7:11" x14ac:dyDescent="0.25">
      <c r="H26" s="124">
        <f>J24+J23*3</f>
        <v>206200660</v>
      </c>
    </row>
  </sheetData>
  <pageMargins left="0.7" right="0.7" top="0.75" bottom="0.75" header="0.3" footer="0.3"/>
  <drawing r:id="rId1"/>
</worksheet>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Endring buss</vt:lpstr>
      <vt:lpstr>Boliger i bybåndet</vt:lpstr>
      <vt:lpstr>Trafikkutvikling bil</vt:lpstr>
      <vt:lpstr>Befolkning</vt:lpstr>
      <vt:lpstr>Sykkel</vt:lpstr>
      <vt:lpstr>Kollektivpriser 2023</vt:lpstr>
      <vt:lpstr>Elbilandel i bommer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Olav Risholt</dc:creator>
  <cp:lastModifiedBy>Kjell-Tore Haustveit</cp:lastModifiedBy>
  <dcterms:created xsi:type="dcterms:W3CDTF">2022-09-07T13:23:25Z</dcterms:created>
  <dcterms:modified xsi:type="dcterms:W3CDTF">2024-02-19T08:44:54Z</dcterms:modified>
</cp:coreProperties>
</file>