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joerna\OneDrive - Vestfold og Telemark fylkeskommune\Filer\Marked\Statistikk\"/>
    </mc:Choice>
  </mc:AlternateContent>
  <xr:revisionPtr revIDLastSave="72" documentId="8_{71FA6D0A-A519-4AC3-9C29-0133D2B15D36}" xr6:coauthVersionLast="44" xr6:coauthVersionMax="44" xr10:uidLastSave="{22E3ECE6-A24B-40F3-883D-3D2CFC341715}"/>
  <bookViews>
    <workbookView xWindow="-24120" yWindow="-120" windowWidth="24240" windowHeight="13140" activeTab="5" xr2:uid="{B6BC8238-7371-4961-BDCF-CF89B73A5BA3}"/>
  </bookViews>
  <sheets>
    <sheet name="2019" sheetId="4" r:id="rId1"/>
    <sheet name="2020" sheetId="2" r:id="rId2"/>
    <sheet name="01 - 2020 Grenland" sheetId="1" r:id="rId3"/>
    <sheet name="02 - 2020 Grenland" sheetId="5" r:id="rId4"/>
    <sheet name="03 - 2020 Grenland" sheetId="6" r:id="rId5"/>
    <sheet name="04 - 2020 Grenland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6" i="8" l="1"/>
  <c r="H25" i="8"/>
  <c r="H27" i="8" s="1"/>
  <c r="H22" i="8"/>
  <c r="H21" i="8"/>
  <c r="H20" i="8"/>
  <c r="H15" i="8"/>
  <c r="I15" i="8" s="1"/>
  <c r="J15" i="8" s="1"/>
  <c r="H14" i="8"/>
  <c r="H16" i="8" s="1"/>
  <c r="H13" i="8"/>
  <c r="H12" i="8"/>
  <c r="H11" i="8"/>
  <c r="H7" i="8"/>
  <c r="H8" i="8"/>
  <c r="H6" i="8"/>
  <c r="G26" i="8"/>
  <c r="G25" i="8"/>
  <c r="G27" i="8" s="1"/>
  <c r="G22" i="8"/>
  <c r="I22" i="8" s="1"/>
  <c r="J22" i="8" s="1"/>
  <c r="G21" i="8"/>
  <c r="G23" i="8" s="1"/>
  <c r="G20" i="8"/>
  <c r="G15" i="8"/>
  <c r="G14" i="8"/>
  <c r="G13" i="8"/>
  <c r="G12" i="8"/>
  <c r="G11" i="8"/>
  <c r="G7" i="8"/>
  <c r="G8" i="8"/>
  <c r="I8" i="8" s="1"/>
  <c r="J8" i="8" s="1"/>
  <c r="G6" i="8"/>
  <c r="C27" i="8"/>
  <c r="C29" i="8" s="1"/>
  <c r="C23" i="8"/>
  <c r="C16" i="8"/>
  <c r="C9" i="8"/>
  <c r="C18" i="8" s="1"/>
  <c r="D27" i="8"/>
  <c r="D23" i="8"/>
  <c r="D16" i="8"/>
  <c r="D9" i="8"/>
  <c r="D18" i="8" s="1"/>
  <c r="D29" i="8" s="1"/>
  <c r="E26" i="8"/>
  <c r="F26" i="8" s="1"/>
  <c r="E25" i="8"/>
  <c r="F25" i="8" s="1"/>
  <c r="E22" i="8"/>
  <c r="E21" i="8"/>
  <c r="F21" i="8" s="1"/>
  <c r="I20" i="8"/>
  <c r="E20" i="8"/>
  <c r="F20" i="8" s="1"/>
  <c r="E15" i="8"/>
  <c r="F15" i="8" s="1"/>
  <c r="E14" i="8"/>
  <c r="F14" i="8" s="1"/>
  <c r="I13" i="8"/>
  <c r="J13" i="8" s="1"/>
  <c r="E13" i="8"/>
  <c r="F13" i="8" s="1"/>
  <c r="I12" i="8"/>
  <c r="J12" i="8" s="1"/>
  <c r="E12" i="8"/>
  <c r="F12" i="8" s="1"/>
  <c r="G16" i="8"/>
  <c r="E11" i="8"/>
  <c r="E8" i="8"/>
  <c r="I7" i="8"/>
  <c r="J7" i="8" s="1"/>
  <c r="F7" i="8"/>
  <c r="E7" i="8"/>
  <c r="E6" i="8"/>
  <c r="F6" i="8" s="1"/>
  <c r="I26" i="8" l="1"/>
  <c r="J26" i="8" s="1"/>
  <c r="I14" i="8"/>
  <c r="J14" i="8" s="1"/>
  <c r="I21" i="8"/>
  <c r="J21" i="8" s="1"/>
  <c r="G9" i="8"/>
  <c r="G18" i="8" s="1"/>
  <c r="G29" i="8" s="1"/>
  <c r="I6" i="8"/>
  <c r="J6" i="8" s="1"/>
  <c r="E16" i="8"/>
  <c r="F16" i="8" s="1"/>
  <c r="F11" i="8"/>
  <c r="E23" i="8"/>
  <c r="E9" i="8"/>
  <c r="J20" i="8"/>
  <c r="F9" i="8"/>
  <c r="F8" i="8"/>
  <c r="F22" i="8"/>
  <c r="I25" i="8"/>
  <c r="I11" i="8"/>
  <c r="H23" i="8"/>
  <c r="H9" i="8"/>
  <c r="H18" i="8" s="1"/>
  <c r="E27" i="8"/>
  <c r="F27" i="8" s="1"/>
  <c r="H26" i="6"/>
  <c r="I26" i="6" s="1"/>
  <c r="J26" i="6" s="1"/>
  <c r="H25" i="6"/>
  <c r="H27" i="6" s="1"/>
  <c r="H22" i="6"/>
  <c r="H23" i="6" s="1"/>
  <c r="H21" i="6"/>
  <c r="H20" i="6"/>
  <c r="H15" i="6"/>
  <c r="H14" i="6"/>
  <c r="H13" i="6"/>
  <c r="H12" i="6"/>
  <c r="H11" i="6"/>
  <c r="H7" i="6"/>
  <c r="H8" i="6"/>
  <c r="H6" i="6"/>
  <c r="G26" i="6"/>
  <c r="G25" i="6"/>
  <c r="G22" i="6"/>
  <c r="G21" i="6"/>
  <c r="G20" i="6"/>
  <c r="G15" i="6"/>
  <c r="G14" i="6"/>
  <c r="G13" i="6"/>
  <c r="G12" i="6"/>
  <c r="G11" i="6"/>
  <c r="G7" i="6"/>
  <c r="G8" i="6"/>
  <c r="G6" i="6"/>
  <c r="C27" i="6"/>
  <c r="C23" i="6"/>
  <c r="C16" i="6"/>
  <c r="C9" i="6"/>
  <c r="C18" i="6" s="1"/>
  <c r="D27" i="6"/>
  <c r="D23" i="6"/>
  <c r="D16" i="6"/>
  <c r="D9" i="6"/>
  <c r="D18" i="6" s="1"/>
  <c r="D29" i="6" s="1"/>
  <c r="E26" i="6"/>
  <c r="F26" i="6" s="1"/>
  <c r="G27" i="6"/>
  <c r="E25" i="6"/>
  <c r="F25" i="6" s="1"/>
  <c r="E22" i="6"/>
  <c r="F22" i="6" s="1"/>
  <c r="E21" i="6"/>
  <c r="F21" i="6" s="1"/>
  <c r="E20" i="6"/>
  <c r="F20" i="6" s="1"/>
  <c r="I15" i="6"/>
  <c r="J15" i="6" s="1"/>
  <c r="E15" i="6"/>
  <c r="F15" i="6" s="1"/>
  <c r="E14" i="6"/>
  <c r="F14" i="6" s="1"/>
  <c r="I13" i="6"/>
  <c r="J13" i="6" s="1"/>
  <c r="E13" i="6"/>
  <c r="F13" i="6" s="1"/>
  <c r="I12" i="6"/>
  <c r="J12" i="6" s="1"/>
  <c r="E12" i="6"/>
  <c r="F12" i="6" s="1"/>
  <c r="H16" i="6"/>
  <c r="I11" i="6"/>
  <c r="E11" i="6"/>
  <c r="E8" i="6"/>
  <c r="E7" i="6"/>
  <c r="F7" i="6" s="1"/>
  <c r="E6" i="6"/>
  <c r="F6" i="6" s="1"/>
  <c r="H29" i="8" l="1"/>
  <c r="I9" i="8"/>
  <c r="I23" i="8"/>
  <c r="J23" i="8" s="1"/>
  <c r="E18" i="8"/>
  <c r="E29" i="8" s="1"/>
  <c r="F29" i="8" s="1"/>
  <c r="J11" i="8"/>
  <c r="I16" i="8"/>
  <c r="J16" i="8" s="1"/>
  <c r="J9" i="8"/>
  <c r="I27" i="8"/>
  <c r="J27" i="8" s="1"/>
  <c r="J25" i="8"/>
  <c r="C29" i="6"/>
  <c r="I21" i="6"/>
  <c r="J21" i="6" s="1"/>
  <c r="I7" i="6"/>
  <c r="J7" i="6" s="1"/>
  <c r="H9" i="6"/>
  <c r="H18" i="6" s="1"/>
  <c r="H29" i="6" s="1"/>
  <c r="I22" i="6"/>
  <c r="J22" i="6" s="1"/>
  <c r="I14" i="6"/>
  <c r="J14" i="6" s="1"/>
  <c r="I8" i="6"/>
  <c r="J8" i="6" s="1"/>
  <c r="G9" i="6"/>
  <c r="E9" i="6"/>
  <c r="E16" i="6"/>
  <c r="F16" i="6" s="1"/>
  <c r="F11" i="6"/>
  <c r="J11" i="6"/>
  <c r="F9" i="6"/>
  <c r="G16" i="6"/>
  <c r="I20" i="6"/>
  <c r="E23" i="6"/>
  <c r="F8" i="6"/>
  <c r="G23" i="6"/>
  <c r="I25" i="6"/>
  <c r="I6" i="6"/>
  <c r="E27" i="6"/>
  <c r="F27" i="6" s="1"/>
  <c r="H26" i="5"/>
  <c r="H25" i="5"/>
  <c r="H22" i="5"/>
  <c r="H21" i="5"/>
  <c r="H20" i="5"/>
  <c r="H15" i="5"/>
  <c r="H14" i="5"/>
  <c r="H13" i="5"/>
  <c r="H12" i="5"/>
  <c r="H11" i="5"/>
  <c r="H7" i="5"/>
  <c r="H8" i="5"/>
  <c r="H6" i="5"/>
  <c r="G27" i="5"/>
  <c r="G26" i="5"/>
  <c r="G25" i="5"/>
  <c r="G23" i="5"/>
  <c r="G22" i="5"/>
  <c r="G21" i="5"/>
  <c r="G20" i="5"/>
  <c r="G15" i="5"/>
  <c r="G14" i="5"/>
  <c r="G13" i="5"/>
  <c r="G12" i="5"/>
  <c r="G11" i="5"/>
  <c r="G7" i="5"/>
  <c r="G8" i="5"/>
  <c r="G6" i="5"/>
  <c r="G9" i="5" s="1"/>
  <c r="I18" i="8" l="1"/>
  <c r="J18" i="8" s="1"/>
  <c r="F18" i="8"/>
  <c r="E18" i="6"/>
  <c r="E29" i="6" s="1"/>
  <c r="F29" i="6" s="1"/>
  <c r="I16" i="6"/>
  <c r="J16" i="6" s="1"/>
  <c r="G18" i="6"/>
  <c r="G29" i="6" s="1"/>
  <c r="I23" i="6"/>
  <c r="J23" i="6" s="1"/>
  <c r="J20" i="6"/>
  <c r="I27" i="6"/>
  <c r="J27" i="6" s="1"/>
  <c r="J25" i="6"/>
  <c r="F18" i="6"/>
  <c r="I9" i="6"/>
  <c r="J6" i="6"/>
  <c r="G16" i="5"/>
  <c r="D27" i="4"/>
  <c r="D23" i="4"/>
  <c r="D16" i="4"/>
  <c r="D9" i="4"/>
  <c r="D18" i="4" s="1"/>
  <c r="D29" i="4" s="1"/>
  <c r="I29" i="8" l="1"/>
  <c r="J29" i="8" s="1"/>
  <c r="J9" i="6"/>
  <c r="I18" i="6"/>
  <c r="I26" i="5"/>
  <c r="J26" i="5" s="1"/>
  <c r="I25" i="5"/>
  <c r="J25" i="5" s="1"/>
  <c r="I22" i="5"/>
  <c r="J22" i="5" s="1"/>
  <c r="I21" i="5"/>
  <c r="J21" i="5" s="1"/>
  <c r="I20" i="5"/>
  <c r="J20" i="5" s="1"/>
  <c r="I14" i="5"/>
  <c r="J14" i="5" s="1"/>
  <c r="I15" i="5"/>
  <c r="J15" i="5" s="1"/>
  <c r="I13" i="5"/>
  <c r="J13" i="5" s="1"/>
  <c r="I12" i="5"/>
  <c r="J12" i="5" s="1"/>
  <c r="I11" i="5"/>
  <c r="J11" i="5" s="1"/>
  <c r="I8" i="5"/>
  <c r="J8" i="5" s="1"/>
  <c r="I7" i="5"/>
  <c r="J7" i="5" s="1"/>
  <c r="I6" i="5"/>
  <c r="J18" i="6" l="1"/>
  <c r="I29" i="6"/>
  <c r="J29" i="6" s="1"/>
  <c r="I9" i="5"/>
  <c r="J6" i="5"/>
  <c r="I27" i="5"/>
  <c r="H27" i="5"/>
  <c r="E26" i="5"/>
  <c r="F26" i="5" s="1"/>
  <c r="D27" i="5"/>
  <c r="E25" i="5"/>
  <c r="I23" i="5"/>
  <c r="H23" i="5"/>
  <c r="D23" i="5"/>
  <c r="E22" i="5"/>
  <c r="F22" i="5" s="1"/>
  <c r="E21" i="5"/>
  <c r="F21" i="5" s="1"/>
  <c r="C23" i="5"/>
  <c r="I16" i="5"/>
  <c r="H16" i="5"/>
  <c r="E15" i="5"/>
  <c r="F15" i="5" s="1"/>
  <c r="E14" i="5"/>
  <c r="F14" i="5" s="1"/>
  <c r="E13" i="5"/>
  <c r="F13" i="5" s="1"/>
  <c r="E12" i="5"/>
  <c r="F12" i="5" s="1"/>
  <c r="D16" i="5"/>
  <c r="C16" i="5"/>
  <c r="E11" i="5"/>
  <c r="F11" i="5" s="1"/>
  <c r="H9" i="5"/>
  <c r="E8" i="5"/>
  <c r="F8" i="5" s="1"/>
  <c r="E7" i="5"/>
  <c r="F7" i="5" s="1"/>
  <c r="D9" i="5"/>
  <c r="C9" i="5"/>
  <c r="J9" i="5" l="1"/>
  <c r="G18" i="5"/>
  <c r="G29" i="5" s="1"/>
  <c r="J27" i="5"/>
  <c r="J23" i="5"/>
  <c r="I18" i="5"/>
  <c r="I29" i="5" s="1"/>
  <c r="J16" i="5"/>
  <c r="H18" i="5"/>
  <c r="H29" i="5" s="1"/>
  <c r="E27" i="5"/>
  <c r="F27" i="5" s="1"/>
  <c r="F25" i="5"/>
  <c r="C18" i="5"/>
  <c r="D18" i="5"/>
  <c r="D29" i="5" s="1"/>
  <c r="E16" i="5"/>
  <c r="F16" i="5" s="1"/>
  <c r="E6" i="5"/>
  <c r="C27" i="5"/>
  <c r="E20" i="5"/>
  <c r="E23" i="1"/>
  <c r="J29" i="5" l="1"/>
  <c r="J18" i="5"/>
  <c r="F20" i="5"/>
  <c r="E23" i="5"/>
  <c r="E9" i="5"/>
  <c r="F6" i="5"/>
  <c r="C29" i="5"/>
  <c r="D26" i="1"/>
  <c r="D25" i="1"/>
  <c r="D22" i="1"/>
  <c r="D20" i="1"/>
  <c r="D15" i="1"/>
  <c r="D14" i="1"/>
  <c r="D13" i="1"/>
  <c r="D12" i="1"/>
  <c r="D11" i="1"/>
  <c r="D8" i="1"/>
  <c r="D7" i="1"/>
  <c r="D6" i="1"/>
  <c r="E23" i="4"/>
  <c r="F23" i="4"/>
  <c r="G23" i="4"/>
  <c r="H23" i="4"/>
  <c r="I23" i="4"/>
  <c r="J23" i="4"/>
  <c r="K23" i="4"/>
  <c r="L23" i="4"/>
  <c r="M23" i="4"/>
  <c r="N23" i="4"/>
  <c r="C23" i="4"/>
  <c r="E18" i="5" l="1"/>
  <c r="F9" i="5"/>
  <c r="C26" i="1"/>
  <c r="C25" i="1"/>
  <c r="C22" i="1"/>
  <c r="C21" i="1"/>
  <c r="E20" i="1"/>
  <c r="F20" i="1" s="1"/>
  <c r="C20" i="1"/>
  <c r="C15" i="1"/>
  <c r="E15" i="1" s="1"/>
  <c r="F15" i="1" s="1"/>
  <c r="C14" i="1"/>
  <c r="E14" i="1" s="1"/>
  <c r="F14" i="1" s="1"/>
  <c r="C13" i="1"/>
  <c r="E13" i="1" s="1"/>
  <c r="F13" i="1" s="1"/>
  <c r="C12" i="1"/>
  <c r="E12" i="1" s="1"/>
  <c r="F12" i="1" s="1"/>
  <c r="C11" i="1"/>
  <c r="E11" i="1" s="1"/>
  <c r="C8" i="1"/>
  <c r="C7" i="1"/>
  <c r="C6" i="1"/>
  <c r="G29" i="2"/>
  <c r="H29" i="2"/>
  <c r="I29" i="2"/>
  <c r="J29" i="2"/>
  <c r="K29" i="2"/>
  <c r="L29" i="2"/>
  <c r="M29" i="2"/>
  <c r="N29" i="2"/>
  <c r="C16" i="2"/>
  <c r="E26" i="1"/>
  <c r="F26" i="1" s="1"/>
  <c r="F11" i="1" l="1"/>
  <c r="E16" i="1"/>
  <c r="E29" i="5"/>
  <c r="F29" i="5" s="1"/>
  <c r="F18" i="5"/>
  <c r="E8" i="1"/>
  <c r="F8" i="1" s="1"/>
  <c r="E21" i="1"/>
  <c r="F21" i="1" s="1"/>
  <c r="E25" i="1"/>
  <c r="F25" i="1" s="1"/>
  <c r="E22" i="1"/>
  <c r="F22" i="1" s="1"/>
  <c r="E7" i="1"/>
  <c r="F7" i="1" s="1"/>
  <c r="E6" i="1"/>
  <c r="N27" i="4"/>
  <c r="M27" i="4"/>
  <c r="L27" i="4"/>
  <c r="K27" i="4"/>
  <c r="J27" i="4"/>
  <c r="I27" i="4"/>
  <c r="H27" i="4"/>
  <c r="G27" i="4"/>
  <c r="F27" i="4"/>
  <c r="E27" i="4"/>
  <c r="C27" i="4"/>
  <c r="O26" i="4"/>
  <c r="O25" i="4"/>
  <c r="O22" i="4"/>
  <c r="O21" i="4"/>
  <c r="O20" i="4"/>
  <c r="L18" i="4"/>
  <c r="L29" i="4" s="1"/>
  <c r="K18" i="4"/>
  <c r="K29" i="4" s="1"/>
  <c r="I18" i="4"/>
  <c r="I29" i="4" s="1"/>
  <c r="N16" i="4"/>
  <c r="M16" i="4"/>
  <c r="L16" i="4"/>
  <c r="K16" i="4"/>
  <c r="J16" i="4"/>
  <c r="I16" i="4"/>
  <c r="H16" i="4"/>
  <c r="G16" i="4"/>
  <c r="F16" i="4"/>
  <c r="E16" i="4"/>
  <c r="C16" i="4"/>
  <c r="O15" i="4"/>
  <c r="O14" i="4"/>
  <c r="O13" i="4"/>
  <c r="O12" i="4"/>
  <c r="O11" i="4"/>
  <c r="N9" i="4"/>
  <c r="N18" i="4" s="1"/>
  <c r="N29" i="4" s="1"/>
  <c r="M9" i="4"/>
  <c r="M18" i="4" s="1"/>
  <c r="M29" i="4" s="1"/>
  <c r="L9" i="4"/>
  <c r="K9" i="4"/>
  <c r="J9" i="4"/>
  <c r="J18" i="4" s="1"/>
  <c r="J29" i="4" s="1"/>
  <c r="I9" i="4"/>
  <c r="H9" i="4"/>
  <c r="H18" i="4" s="1"/>
  <c r="H29" i="4" s="1"/>
  <c r="G9" i="4"/>
  <c r="G18" i="4" s="1"/>
  <c r="G29" i="4" s="1"/>
  <c r="F9" i="4"/>
  <c r="E9" i="4"/>
  <c r="C9" i="4"/>
  <c r="O8" i="4"/>
  <c r="O7" i="4"/>
  <c r="O6" i="4"/>
  <c r="O26" i="2"/>
  <c r="O25" i="2"/>
  <c r="O22" i="2"/>
  <c r="O21" i="2"/>
  <c r="O20" i="2"/>
  <c r="O15" i="2"/>
  <c r="O14" i="2"/>
  <c r="O13" i="2"/>
  <c r="O12" i="2"/>
  <c r="O11" i="2"/>
  <c r="O8" i="2"/>
  <c r="O7" i="2"/>
  <c r="O6" i="2"/>
  <c r="N27" i="2"/>
  <c r="M27" i="2"/>
  <c r="L27" i="2"/>
  <c r="K27" i="2"/>
  <c r="J27" i="2"/>
  <c r="I27" i="2"/>
  <c r="H27" i="2"/>
  <c r="G27" i="2"/>
  <c r="F27" i="2"/>
  <c r="E27" i="2"/>
  <c r="N23" i="2"/>
  <c r="M23" i="2"/>
  <c r="L23" i="2"/>
  <c r="K23" i="2"/>
  <c r="J23" i="2"/>
  <c r="I23" i="2"/>
  <c r="H23" i="2"/>
  <c r="G23" i="2"/>
  <c r="F23" i="2"/>
  <c r="E23" i="2"/>
  <c r="C23" i="2"/>
  <c r="N18" i="2"/>
  <c r="M18" i="2"/>
  <c r="L18" i="2"/>
  <c r="K18" i="2"/>
  <c r="J18" i="2"/>
  <c r="I18" i="2"/>
  <c r="H18" i="2"/>
  <c r="G18" i="2"/>
  <c r="N16" i="2"/>
  <c r="M16" i="2"/>
  <c r="L16" i="2"/>
  <c r="K16" i="2"/>
  <c r="J16" i="2"/>
  <c r="I16" i="2"/>
  <c r="H16" i="2"/>
  <c r="G16" i="2"/>
  <c r="F16" i="2"/>
  <c r="E16" i="2"/>
  <c r="E18" i="2" s="1"/>
  <c r="E29" i="2" s="1"/>
  <c r="N9" i="2"/>
  <c r="M9" i="2"/>
  <c r="L9" i="2"/>
  <c r="K9" i="2"/>
  <c r="J9" i="2"/>
  <c r="I9" i="2"/>
  <c r="H9" i="2"/>
  <c r="G9" i="2"/>
  <c r="F9" i="2"/>
  <c r="E9" i="2"/>
  <c r="C27" i="2"/>
  <c r="C9" i="2"/>
  <c r="I29" i="1"/>
  <c r="H29" i="1"/>
  <c r="G29" i="1"/>
  <c r="I27" i="1"/>
  <c r="H27" i="1"/>
  <c r="G27" i="1"/>
  <c r="D27" i="1"/>
  <c r="C27" i="1"/>
  <c r="I23" i="1"/>
  <c r="H23" i="1"/>
  <c r="G23" i="1"/>
  <c r="D23" i="1"/>
  <c r="C23" i="1"/>
  <c r="I18" i="1"/>
  <c r="H18" i="1"/>
  <c r="G18" i="1"/>
  <c r="I16" i="1"/>
  <c r="H16" i="1"/>
  <c r="G16" i="1"/>
  <c r="D16" i="1"/>
  <c r="C16" i="1"/>
  <c r="I9" i="1"/>
  <c r="H9" i="1"/>
  <c r="G9" i="1"/>
  <c r="D9" i="1"/>
  <c r="C9" i="1"/>
  <c r="O23" i="2" l="1"/>
  <c r="F18" i="2"/>
  <c r="F29" i="2" s="1"/>
  <c r="O9" i="2"/>
  <c r="F18" i="4"/>
  <c r="F29" i="4" s="1"/>
  <c r="O23" i="4"/>
  <c r="O16" i="4"/>
  <c r="E18" i="4"/>
  <c r="E29" i="4" s="1"/>
  <c r="O9" i="4"/>
  <c r="O27" i="4"/>
  <c r="O16" i="2"/>
  <c r="F6" i="1"/>
  <c r="E9" i="1"/>
  <c r="F9" i="1"/>
  <c r="E27" i="1"/>
  <c r="F27" i="1" s="1"/>
  <c r="C18" i="2"/>
  <c r="C29" i="2" s="1"/>
  <c r="F16" i="1"/>
  <c r="C18" i="4"/>
  <c r="C29" i="4" s="1"/>
  <c r="O27" i="2"/>
  <c r="D18" i="1"/>
  <c r="D29" i="1" s="1"/>
  <c r="E18" i="1"/>
  <c r="C18" i="1"/>
  <c r="C29" i="1" s="1"/>
  <c r="E29" i="1" l="1"/>
  <c r="F29" i="1" s="1"/>
  <c r="F18" i="1"/>
  <c r="O18" i="4"/>
  <c r="O29" i="4" s="1"/>
  <c r="O29" i="2"/>
  <c r="O18" i="2"/>
</calcChain>
</file>

<file path=xl/sharedStrings.xml><?xml version="1.0" encoding="utf-8"?>
<sst xmlns="http://schemas.openxmlformats.org/spreadsheetml/2006/main" count="258" uniqueCount="57">
  <si>
    <t>Januar 2020 - versjon 05.02.2020. Final</t>
  </si>
  <si>
    <t>Denne måned</t>
  </si>
  <si>
    <t>Hittil i år</t>
  </si>
  <si>
    <t>Endring</t>
  </si>
  <si>
    <t>Endring %</t>
  </si>
  <si>
    <t>Linje</t>
  </si>
  <si>
    <t>Passasjerrapport Grenland pr linje - Januar 2020</t>
  </si>
  <si>
    <t>Destinasjon</t>
  </si>
  <si>
    <t>M1</t>
  </si>
  <si>
    <t>M2</t>
  </si>
  <si>
    <t>M3</t>
  </si>
  <si>
    <t>Sum Metro</t>
  </si>
  <si>
    <t>P4</t>
  </si>
  <si>
    <t>P5</t>
  </si>
  <si>
    <t>P6</t>
  </si>
  <si>
    <t>P7</t>
  </si>
  <si>
    <t>P8</t>
  </si>
  <si>
    <t>Sum Pendel</t>
  </si>
  <si>
    <t>Sum Metro og Pendel</t>
  </si>
  <si>
    <t>Øvrige linjer</t>
  </si>
  <si>
    <t>Sum øvrige linjer</t>
  </si>
  <si>
    <t>Ferger Kragerø</t>
  </si>
  <si>
    <t>Ferger Porsgrunn</t>
  </si>
  <si>
    <t>Sum Ferger</t>
  </si>
  <si>
    <t>Sum Grenland</t>
  </si>
  <si>
    <t>Gulset - Stathelle - Langesund</t>
  </si>
  <si>
    <t>Falkum - Brattås - Skjelsvik</t>
  </si>
  <si>
    <t>Skien - Moflata - Stridsklev - Skjelsvik</t>
  </si>
  <si>
    <t>Skotfoss - Borgeåsen - Herøya</t>
  </si>
  <si>
    <t>Skien - Bølehøgda - Herre</t>
  </si>
  <si>
    <t>Åfoss - Skien - Limi</t>
  </si>
  <si>
    <t>Siljan - Skien - Gulset</t>
  </si>
  <si>
    <t>Herre - Stathelle - Skjelsvik</t>
  </si>
  <si>
    <t>Gulset - Kjørbekk</t>
  </si>
  <si>
    <t>Herøya - Stathelle</t>
  </si>
  <si>
    <t>Januar</t>
  </si>
  <si>
    <t>Februar</t>
  </si>
  <si>
    <t>Mars</t>
  </si>
  <si>
    <t>April</t>
  </si>
  <si>
    <t>Mai</t>
  </si>
  <si>
    <t>Juni</t>
  </si>
  <si>
    <t>Juli</t>
  </si>
  <si>
    <t>Sum</t>
  </si>
  <si>
    <t>August</t>
  </si>
  <si>
    <t>September</t>
  </si>
  <si>
    <t>Oktober</t>
  </si>
  <si>
    <t>November</t>
  </si>
  <si>
    <t>Desember</t>
  </si>
  <si>
    <t>Passasjerer 2020</t>
  </si>
  <si>
    <t>710-713</t>
  </si>
  <si>
    <t>281-282</t>
  </si>
  <si>
    <t>2019*</t>
  </si>
  <si>
    <t>801 -882</t>
  </si>
  <si>
    <t>Passasjerer 2019</t>
  </si>
  <si>
    <t>Februar 2020 - versjon 10.03.2020. Final</t>
  </si>
  <si>
    <t>Passasjerrapport Grenland pr linje - Februar 2020</t>
  </si>
  <si>
    <t>Passasjerrapport Grenland pr linje - Mars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</si>
</sst>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5" formatCode="0.0\ 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1902"/>
        <bgColor rgb="FFC00000"/>
      </patternFill>
    </fill>
  </fills>
  <borders count="13">
    <border>
      <left/>
      <right/>
      <top/>
      <bottom/>
      <diagonal/>
    </border>
    <border>
      <left style="medium">
        <color rgb="FFF21902"/>
      </left>
      <right style="medium">
        <color rgb="FFF21902"/>
      </right>
      <top style="thin">
        <color rgb="FFF21902"/>
      </top>
      <bottom style="thin">
        <color rgb="FFF21902"/>
      </bottom>
      <diagonal/>
    </border>
    <border>
      <left style="medium">
        <color rgb="FFF21902"/>
      </left>
      <right style="thin">
        <color rgb="FFF21902"/>
      </right>
      <top style="thin">
        <color rgb="FFF21902"/>
      </top>
      <bottom style="thin">
        <color rgb="FFF21902"/>
      </bottom>
      <diagonal/>
    </border>
    <border>
      <left style="thin">
        <color rgb="FFF21902"/>
      </left>
      <right style="thin">
        <color rgb="FFF21902"/>
      </right>
      <top style="thin">
        <color rgb="FFF21902"/>
      </top>
      <bottom style="thin">
        <color rgb="FFF21902"/>
      </bottom>
      <diagonal/>
    </border>
    <border>
      <left style="thin">
        <color rgb="FFF21902"/>
      </left>
      <right style="medium">
        <color rgb="FFF21902"/>
      </right>
      <top style="thin">
        <color rgb="FFF21902"/>
      </top>
      <bottom style="thin">
        <color rgb="FFF21902"/>
      </bottom>
      <diagonal/>
    </border>
    <border>
      <left style="medium">
        <color rgb="FFF21902"/>
      </left>
      <right style="medium">
        <color rgb="FFF21902"/>
      </right>
      <top style="thin">
        <color rgb="FFF21902"/>
      </top>
      <bottom style="medium">
        <color rgb="FFF21902"/>
      </bottom>
      <diagonal/>
    </border>
    <border>
      <left style="medium">
        <color rgb="FFF21902"/>
      </left>
      <right style="thin">
        <color rgb="FFF21902"/>
      </right>
      <top style="thin">
        <color rgb="FFF21902"/>
      </top>
      <bottom style="medium">
        <color rgb="FFF21902"/>
      </bottom>
      <diagonal/>
    </border>
    <border>
      <left style="thin">
        <color rgb="FFF21902"/>
      </left>
      <right style="thin">
        <color rgb="FFF21902"/>
      </right>
      <top style="thin">
        <color rgb="FFF21902"/>
      </top>
      <bottom style="medium">
        <color rgb="FFF21902"/>
      </bottom>
      <diagonal/>
    </border>
    <border>
      <left style="thin">
        <color rgb="FFF21902"/>
      </left>
      <right style="medium">
        <color rgb="FFF21902"/>
      </right>
      <top style="thin">
        <color rgb="FFF21902"/>
      </top>
      <bottom style="medium">
        <color rgb="FFF21902"/>
      </bottom>
      <diagonal/>
    </border>
    <border>
      <left style="medium">
        <color rgb="FFF21902"/>
      </left>
      <right/>
      <top style="thin">
        <color rgb="FFF21902"/>
      </top>
      <bottom style="thin">
        <color rgb="FFF21902"/>
      </bottom>
      <diagonal/>
    </border>
    <border>
      <left style="medium">
        <color rgb="FFF21902"/>
      </left>
      <right/>
      <top style="thin">
        <color rgb="FFF21902"/>
      </top>
      <bottom style="medium">
        <color rgb="FFF21902"/>
      </bottom>
      <diagonal/>
    </border>
    <border>
      <left/>
      <right style="thin">
        <color rgb="FFF21902"/>
      </right>
      <top style="thin">
        <color rgb="FFF21902"/>
      </top>
      <bottom style="thin">
        <color rgb="FFF21902"/>
      </bottom>
      <diagonal/>
    </border>
    <border>
      <left style="thin">
        <color rgb="FFF21902"/>
      </left>
      <right/>
      <top style="thin">
        <color rgb="FFF21902"/>
      </top>
      <bottom style="thin">
        <color rgb="FFF21902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7" fillId="0" borderId="0"/>
  </cellStyleXfs>
  <cellXfs count="82">
    <xf numFmtId="0" fontId="0" fillId="0" borderId="0" xfId="0"/>
    <xf numFmtId="0" fontId="4" fillId="0" borderId="0" xfId="0" applyFont="1"/>
    <xf numFmtId="0" fontId="5" fillId="0" borderId="0" xfId="0" applyFont="1"/>
    <xf numFmtId="0" fontId="2" fillId="2" borderId="1" xfId="0" applyFont="1" applyFill="1" applyBorder="1"/>
    <xf numFmtId="0" fontId="0" fillId="0" borderId="1" xfId="0" applyFont="1" applyBorder="1"/>
    <xf numFmtId="0" fontId="3" fillId="0" borderId="2" xfId="0" applyFont="1" applyBorder="1" applyAlignment="1">
      <alignment horizontal="right"/>
    </xf>
    <xf numFmtId="0" fontId="3" fillId="0" borderId="3" xfId="0" applyFont="1" applyBorder="1" applyAlignment="1">
      <alignment horizontal="right"/>
    </xf>
    <xf numFmtId="0" fontId="3" fillId="0" borderId="4" xfId="0" applyFont="1" applyBorder="1" applyAlignment="1">
      <alignment horizontal="right"/>
    </xf>
    <xf numFmtId="164" fontId="0" fillId="0" borderId="2" xfId="1" applyNumberFormat="1" applyFont="1" applyBorder="1"/>
    <xf numFmtId="164" fontId="0" fillId="0" borderId="3" xfId="1" applyNumberFormat="1" applyFont="1" applyBorder="1"/>
    <xf numFmtId="164" fontId="0" fillId="0" borderId="4" xfId="1" applyNumberFormat="1" applyFont="1" applyBorder="1"/>
    <xf numFmtId="0" fontId="3" fillId="0" borderId="1" xfId="0" applyFont="1" applyBorder="1"/>
    <xf numFmtId="164" fontId="3" fillId="0" borderId="2" xfId="1" applyNumberFormat="1" applyFont="1" applyBorder="1"/>
    <xf numFmtId="164" fontId="3" fillId="0" borderId="3" xfId="1" applyNumberFormat="1" applyFont="1" applyBorder="1"/>
    <xf numFmtId="164" fontId="3" fillId="0" borderId="4" xfId="1" applyNumberFormat="1" applyFont="1" applyBorder="1"/>
    <xf numFmtId="0" fontId="0" fillId="0" borderId="2" xfId="0" applyFont="1" applyBorder="1"/>
    <xf numFmtId="0" fontId="0" fillId="0" borderId="3" xfId="0" applyFont="1" applyBorder="1"/>
    <xf numFmtId="0" fontId="0" fillId="0" borderId="4" xfId="0" applyFont="1" applyBorder="1"/>
    <xf numFmtId="164" fontId="3" fillId="0" borderId="3" xfId="0" applyNumberFormat="1" applyFont="1" applyBorder="1"/>
    <xf numFmtId="0" fontId="3" fillId="0" borderId="5" xfId="0" applyFont="1" applyBorder="1"/>
    <xf numFmtId="164" fontId="3" fillId="0" borderId="6" xfId="0" applyNumberFormat="1" applyFont="1" applyBorder="1"/>
    <xf numFmtId="164" fontId="3" fillId="0" borderId="7" xfId="0" applyNumberFormat="1" applyFont="1" applyBorder="1"/>
    <xf numFmtId="164" fontId="3" fillId="0" borderId="8" xfId="0" applyNumberFormat="1" applyFont="1" applyBorder="1"/>
    <xf numFmtId="0" fontId="2" fillId="2" borderId="9" xfId="0" applyFont="1" applyFill="1" applyBorder="1"/>
    <xf numFmtId="0" fontId="0" fillId="0" borderId="9" xfId="0" applyFont="1" applyBorder="1"/>
    <xf numFmtId="0" fontId="3" fillId="0" borderId="9" xfId="0" applyFont="1" applyBorder="1"/>
    <xf numFmtId="0" fontId="3" fillId="0" borderId="10" xfId="0" applyFont="1" applyBorder="1"/>
    <xf numFmtId="0" fontId="3" fillId="0" borderId="0" xfId="0" applyFont="1"/>
    <xf numFmtId="164" fontId="1" fillId="0" borderId="2" xfId="1" applyNumberFormat="1" applyFont="1" applyBorder="1"/>
    <xf numFmtId="164" fontId="1" fillId="0" borderId="3" xfId="1" applyNumberFormat="1" applyFont="1" applyBorder="1"/>
    <xf numFmtId="164" fontId="1" fillId="0" borderId="4" xfId="1" applyNumberFormat="1" applyFont="1" applyBorder="1"/>
    <xf numFmtId="0" fontId="0" fillId="0" borderId="0" xfId="0" applyFont="1"/>
    <xf numFmtId="0" fontId="0" fillId="0" borderId="1" xfId="0" applyFont="1" applyBorder="1" applyAlignment="1">
      <alignment horizontal="left"/>
    </xf>
    <xf numFmtId="0" fontId="2" fillId="2" borderId="3" xfId="0" applyFont="1" applyFill="1" applyBorder="1" applyAlignment="1"/>
    <xf numFmtId="0" fontId="2" fillId="2" borderId="4" xfId="0" applyFont="1" applyFill="1" applyBorder="1" applyAlignment="1"/>
    <xf numFmtId="0" fontId="2" fillId="2" borderId="11" xfId="0" applyFont="1" applyFill="1" applyBorder="1" applyAlignment="1"/>
    <xf numFmtId="164" fontId="0" fillId="0" borderId="11" xfId="1" applyNumberFormat="1" applyFont="1" applyBorder="1"/>
    <xf numFmtId="164" fontId="3" fillId="0" borderId="11" xfId="1" applyNumberFormat="1" applyFont="1" applyBorder="1"/>
    <xf numFmtId="164" fontId="1" fillId="0" borderId="11" xfId="1" applyNumberFormat="1" applyFont="1" applyBorder="1"/>
    <xf numFmtId="0" fontId="0" fillId="0" borderId="11" xfId="0" applyFont="1" applyBorder="1"/>
    <xf numFmtId="164" fontId="3" fillId="0" borderId="11" xfId="0" applyNumberFormat="1" applyFont="1" applyBorder="1"/>
    <xf numFmtId="0" fontId="0" fillId="0" borderId="12" xfId="0" applyFont="1" applyBorder="1"/>
    <xf numFmtId="0" fontId="3" fillId="0" borderId="12" xfId="0" applyFont="1" applyBorder="1"/>
    <xf numFmtId="0" fontId="0" fillId="0" borderId="12" xfId="0" applyFont="1" applyBorder="1" applyAlignment="1">
      <alignment horizontal="left"/>
    </xf>
    <xf numFmtId="0" fontId="3" fillId="0" borderId="11" xfId="0" applyFont="1" applyBorder="1" applyAlignment="1">
      <alignment horizontal="right"/>
    </xf>
    <xf numFmtId="0" fontId="2" fillId="2" borderId="3" xfId="0" applyFont="1" applyFill="1" applyBorder="1"/>
    <xf numFmtId="0" fontId="3" fillId="0" borderId="3" xfId="0" applyFont="1" applyBorder="1"/>
    <xf numFmtId="0" fontId="2" fillId="2" borderId="12" xfId="0" applyFont="1" applyFill="1" applyBorder="1" applyAlignment="1"/>
    <xf numFmtId="0" fontId="3" fillId="0" borderId="9" xfId="0" applyFont="1" applyBorder="1" applyAlignment="1">
      <alignment horizontal="right"/>
    </xf>
    <xf numFmtId="164" fontId="0" fillId="0" borderId="12" xfId="1" applyNumberFormat="1" applyFont="1" applyBorder="1"/>
    <xf numFmtId="164" fontId="3" fillId="0" borderId="12" xfId="1" applyNumberFormat="1" applyFont="1" applyBorder="1"/>
    <xf numFmtId="164" fontId="1" fillId="0" borderId="12" xfId="1" applyNumberFormat="1" applyFont="1" applyBorder="1"/>
    <xf numFmtId="164" fontId="3" fillId="0" borderId="12" xfId="0" applyNumberFormat="1" applyFont="1" applyBorder="1"/>
    <xf numFmtId="0" fontId="6" fillId="0" borderId="0" xfId="0" applyFont="1"/>
    <xf numFmtId="3" fontId="0" fillId="0" borderId="3" xfId="1" applyNumberFormat="1" applyFont="1" applyBorder="1"/>
    <xf numFmtId="3" fontId="3" fillId="0" borderId="3" xfId="1" applyNumberFormat="1" applyFont="1" applyBorder="1"/>
    <xf numFmtId="3" fontId="1" fillId="0" borderId="3" xfId="1" applyNumberFormat="1" applyFont="1" applyBorder="1"/>
    <xf numFmtId="3" fontId="3" fillId="0" borderId="7" xfId="1" applyNumberFormat="1" applyFont="1" applyBorder="1"/>
    <xf numFmtId="165" fontId="0" fillId="0" borderId="4" xfId="2" applyNumberFormat="1" applyFont="1" applyBorder="1"/>
    <xf numFmtId="165" fontId="3" fillId="0" borderId="4" xfId="2" applyNumberFormat="1" applyFont="1" applyBorder="1"/>
    <xf numFmtId="165" fontId="3" fillId="0" borderId="4" xfId="1" applyNumberFormat="1" applyFont="1" applyBorder="1"/>
    <xf numFmtId="165" fontId="1" fillId="0" borderId="4" xfId="2" applyNumberFormat="1" applyFont="1" applyBorder="1"/>
    <xf numFmtId="165" fontId="0" fillId="0" borderId="4" xfId="1" applyNumberFormat="1" applyFont="1" applyBorder="1"/>
    <xf numFmtId="165" fontId="3" fillId="0" borderId="8" xfId="2" applyNumberFormat="1" applyFont="1" applyBorder="1"/>
    <xf numFmtId="164" fontId="0" fillId="0" borderId="3" xfId="1" applyNumberFormat="1" applyFont="1" applyBorder="1" applyAlignment="1">
      <alignment horizontal="right"/>
    </xf>
    <xf numFmtId="164" fontId="3" fillId="0" borderId="3" xfId="1" applyNumberFormat="1" applyFont="1" applyBorder="1" applyAlignment="1">
      <alignment horizontal="right"/>
    </xf>
    <xf numFmtId="164" fontId="1" fillId="0" borderId="3" xfId="1" applyNumberFormat="1" applyFont="1" applyBorder="1" applyAlignment="1">
      <alignment horizontal="right"/>
    </xf>
    <xf numFmtId="0" fontId="0" fillId="0" borderId="3" xfId="0" applyFont="1" applyBorder="1" applyAlignment="1">
      <alignment horizontal="right"/>
    </xf>
    <xf numFmtId="164" fontId="3" fillId="0" borderId="11" xfId="1" applyNumberFormat="1" applyFont="1" applyBorder="1" applyAlignment="1">
      <alignment horizontal="right"/>
    </xf>
    <xf numFmtId="164" fontId="3" fillId="0" borderId="3" xfId="0" applyNumberFormat="1" applyFont="1" applyBorder="1" applyAlignment="1">
      <alignment horizontal="right"/>
    </xf>
    <xf numFmtId="164" fontId="0" fillId="0" borderId="3" xfId="1" applyNumberFormat="1" applyFont="1" applyFill="1" applyBorder="1"/>
    <xf numFmtId="164" fontId="0" fillId="0" borderId="3" xfId="1" applyNumberFormat="1" applyFont="1" applyFill="1" applyBorder="1" applyAlignment="1">
      <alignment horizontal="right"/>
    </xf>
    <xf numFmtId="164" fontId="1" fillId="0" borderId="3" xfId="1" applyNumberFormat="1" applyFont="1" applyFill="1" applyBorder="1"/>
    <xf numFmtId="164" fontId="1" fillId="0" borderId="3" xfId="1" applyNumberFormat="1" applyFont="1" applyFill="1" applyBorder="1" applyAlignment="1">
      <alignment horizontal="right"/>
    </xf>
    <xf numFmtId="0" fontId="0" fillId="0" borderId="3" xfId="0" applyFont="1" applyFill="1" applyBorder="1"/>
    <xf numFmtId="0" fontId="0" fillId="0" borderId="3" xfId="0" applyFont="1" applyFill="1" applyBorder="1" applyAlignment="1">
      <alignment horizontal="right"/>
    </xf>
    <xf numFmtId="164" fontId="3" fillId="0" borderId="3" xfId="1" applyNumberFormat="1" applyFont="1" applyFill="1" applyBorder="1"/>
    <xf numFmtId="164" fontId="3" fillId="0" borderId="3" xfId="1" applyNumberFormat="1" applyFont="1" applyFill="1" applyBorder="1" applyAlignment="1">
      <alignment horizontal="right"/>
    </xf>
    <xf numFmtId="164" fontId="3" fillId="0" borderId="11" xfId="1" applyNumberFormat="1" applyFont="1" applyFill="1" applyBorder="1" applyAlignment="1">
      <alignment horizontal="right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</cellXfs>
  <cellStyles count="4">
    <cellStyle name="Komma" xfId="1" builtinId="3"/>
    <cellStyle name="Normal" xfId="0" builtinId="0"/>
    <cellStyle name="Normal 2" xfId="3" xr:uid="{4D415191-1C46-4B9C-8025-965326514F9B}"/>
    <cellStyle name="Pros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638175</xdr:colOff>
      <xdr:row>0</xdr:row>
      <xdr:rowOff>95250</xdr:rowOff>
    </xdr:from>
    <xdr:to>
      <xdr:col>9</xdr:col>
      <xdr:colOff>758825</xdr:colOff>
      <xdr:row>2</xdr:row>
      <xdr:rowOff>121835</xdr:rowOff>
    </xdr:to>
    <xdr:pic>
      <xdr:nvPicPr>
        <xdr:cNvPr id="2" name="Bilde 1">
          <a:extLst>
            <a:ext uri="{FF2B5EF4-FFF2-40B4-BE49-F238E27FC236}">
              <a16:creationId xmlns:a16="http://schemas.microsoft.com/office/drawing/2014/main" id="{EEF7441E-9A90-451B-87D9-D6F6323E51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34325" y="95250"/>
          <a:ext cx="882650" cy="55998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57149</xdr:colOff>
      <xdr:row>0</xdr:row>
      <xdr:rowOff>47624</xdr:rowOff>
    </xdr:from>
    <xdr:to>
      <xdr:col>9</xdr:col>
      <xdr:colOff>758824</xdr:colOff>
      <xdr:row>2</xdr:row>
      <xdr:rowOff>171449</xdr:rowOff>
    </xdr:to>
    <xdr:pic>
      <xdr:nvPicPr>
        <xdr:cNvPr id="3" name="Bilde 2">
          <a:extLst>
            <a:ext uri="{FF2B5EF4-FFF2-40B4-BE49-F238E27FC236}">
              <a16:creationId xmlns:a16="http://schemas.microsoft.com/office/drawing/2014/main" id="{5B17A123-8D4C-4FF7-BB21-EDB2E86560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24849" y="47624"/>
          <a:ext cx="701675" cy="6572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57149</xdr:colOff>
      <xdr:row>0</xdr:row>
      <xdr:rowOff>47625</xdr:rowOff>
    </xdr:from>
    <xdr:to>
      <xdr:col>9</xdr:col>
      <xdr:colOff>758824</xdr:colOff>
      <xdr:row>2</xdr:row>
      <xdr:rowOff>161925</xdr:rowOff>
    </xdr:to>
    <xdr:pic>
      <xdr:nvPicPr>
        <xdr:cNvPr id="2" name="Bilde 1">
          <a:extLst>
            <a:ext uri="{FF2B5EF4-FFF2-40B4-BE49-F238E27FC236}">
              <a16:creationId xmlns:a16="http://schemas.microsoft.com/office/drawing/2014/main" id="{B5E30CD2-9DFF-4E2F-A610-DA0046ECF5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8674" y="47625"/>
          <a:ext cx="701675" cy="6477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57149</xdr:colOff>
      <xdr:row>0</xdr:row>
      <xdr:rowOff>47625</xdr:rowOff>
    </xdr:from>
    <xdr:to>
      <xdr:col>9</xdr:col>
      <xdr:colOff>758824</xdr:colOff>
      <xdr:row>2</xdr:row>
      <xdr:rowOff>161925</xdr:rowOff>
    </xdr:to>
    <xdr:pic>
      <xdr:nvPicPr>
        <xdr:cNvPr id="2" name="Bilde 1">
          <a:extLst>
            <a:ext uri="{FF2B5EF4-FFF2-40B4-BE49-F238E27FC236}">
              <a16:creationId xmlns:a16="http://schemas.microsoft.com/office/drawing/2014/main" id="{AD63590E-7609-4F91-AB22-BD57FFFF20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8674" y="47625"/>
          <a:ext cx="701675" cy="6477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48B1F0-B254-4ABB-ACD2-1AF634EDD5D7}">
  <dimension ref="A1:O29"/>
  <sheetViews>
    <sheetView topLeftCell="A4" workbookViewId="0">
      <selection activeCell="H23" sqref="H23"/>
    </sheetView>
  </sheetViews>
  <sheetFormatPr baseColWidth="10" defaultRowHeight="15" x14ac:dyDescent="0.25"/>
  <cols>
    <col min="1" max="1" width="7.7109375" customWidth="1"/>
    <col min="2" max="2" width="35.5703125" customWidth="1"/>
  </cols>
  <sheetData>
    <row r="1" spans="1:15" ht="33.75" x14ac:dyDescent="0.5">
      <c r="A1" s="53" t="s">
        <v>53</v>
      </c>
    </row>
    <row r="4" spans="1:15" x14ac:dyDescent="0.25">
      <c r="A4" s="23" t="s">
        <v>5</v>
      </c>
      <c r="B4" s="45" t="s">
        <v>7</v>
      </c>
      <c r="C4" s="35"/>
      <c r="D4" s="33"/>
      <c r="E4" s="33"/>
      <c r="F4" s="47"/>
      <c r="G4" s="33"/>
      <c r="H4" s="35"/>
      <c r="I4" s="35"/>
      <c r="J4" s="35"/>
      <c r="K4" s="35"/>
      <c r="L4" s="33"/>
      <c r="M4" s="33"/>
      <c r="N4" s="33"/>
      <c r="O4" s="34"/>
    </row>
    <row r="5" spans="1:15" x14ac:dyDescent="0.25">
      <c r="A5" s="41"/>
      <c r="B5" s="16"/>
      <c r="C5" s="44" t="s">
        <v>35</v>
      </c>
      <c r="D5" s="5" t="s">
        <v>36</v>
      </c>
      <c r="E5" s="5" t="s">
        <v>37</v>
      </c>
      <c r="F5" s="48" t="s">
        <v>38</v>
      </c>
      <c r="G5" s="6" t="s">
        <v>39</v>
      </c>
      <c r="H5" s="5" t="s">
        <v>40</v>
      </c>
      <c r="I5" s="5" t="s">
        <v>41</v>
      </c>
      <c r="J5" s="5" t="s">
        <v>43</v>
      </c>
      <c r="K5" s="5" t="s">
        <v>44</v>
      </c>
      <c r="L5" s="5" t="s">
        <v>45</v>
      </c>
      <c r="M5" s="5" t="s">
        <v>46</v>
      </c>
      <c r="N5" s="5" t="s">
        <v>47</v>
      </c>
      <c r="O5" s="6" t="s">
        <v>42</v>
      </c>
    </row>
    <row r="6" spans="1:15" x14ac:dyDescent="0.25">
      <c r="A6" s="41" t="s">
        <v>8</v>
      </c>
      <c r="B6" s="16" t="s">
        <v>25</v>
      </c>
      <c r="C6" s="36">
        <v>141068</v>
      </c>
      <c r="D6" s="9">
        <v>126570</v>
      </c>
      <c r="E6" s="64">
        <v>149312</v>
      </c>
      <c r="F6" s="49">
        <v>128430</v>
      </c>
      <c r="G6" s="9"/>
      <c r="H6" s="36"/>
      <c r="I6" s="36"/>
      <c r="J6" s="36"/>
      <c r="K6" s="36"/>
      <c r="L6" s="9"/>
      <c r="M6" s="9"/>
      <c r="N6" s="9"/>
      <c r="O6" s="9">
        <f>SUM(C6:N6)</f>
        <v>545380</v>
      </c>
    </row>
    <row r="7" spans="1:15" x14ac:dyDescent="0.25">
      <c r="A7" s="41" t="s">
        <v>9</v>
      </c>
      <c r="B7" s="16" t="s">
        <v>26</v>
      </c>
      <c r="C7" s="36">
        <v>111369</v>
      </c>
      <c r="D7" s="9">
        <v>93517</v>
      </c>
      <c r="E7" s="64">
        <v>111526</v>
      </c>
      <c r="F7" s="49">
        <v>87874</v>
      </c>
      <c r="G7" s="9"/>
      <c r="H7" s="36"/>
      <c r="I7" s="36"/>
      <c r="J7" s="36"/>
      <c r="K7" s="36"/>
      <c r="L7" s="9"/>
      <c r="M7" s="9"/>
      <c r="N7" s="9"/>
      <c r="O7" s="9">
        <f>SUM(C7:N7)</f>
        <v>404286</v>
      </c>
    </row>
    <row r="8" spans="1:15" x14ac:dyDescent="0.25">
      <c r="A8" s="41" t="s">
        <v>10</v>
      </c>
      <c r="B8" s="16" t="s">
        <v>27</v>
      </c>
      <c r="C8" s="36">
        <v>121790</v>
      </c>
      <c r="D8" s="9">
        <v>103870</v>
      </c>
      <c r="E8" s="64">
        <v>121325</v>
      </c>
      <c r="F8" s="49">
        <v>96644</v>
      </c>
      <c r="G8" s="9"/>
      <c r="H8" s="36"/>
      <c r="I8" s="36"/>
      <c r="J8" s="36"/>
      <c r="K8" s="36"/>
      <c r="L8" s="9"/>
      <c r="M8" s="9"/>
      <c r="N8" s="9"/>
      <c r="O8" s="9">
        <f>SUM(C8:N8)</f>
        <v>443629</v>
      </c>
    </row>
    <row r="9" spans="1:15" x14ac:dyDescent="0.25">
      <c r="A9" s="42"/>
      <c r="B9" s="46" t="s">
        <v>11</v>
      </c>
      <c r="C9" s="37">
        <f>SUM(C6:C8)</f>
        <v>374227</v>
      </c>
      <c r="D9" s="13">
        <f t="shared" ref="D9" si="0">SUM(D6:D8)</f>
        <v>323957</v>
      </c>
      <c r="E9" s="65">
        <f t="shared" ref="E9:N9" si="1">SUM(E6:E8)</f>
        <v>382163</v>
      </c>
      <c r="F9" s="50">
        <f t="shared" si="1"/>
        <v>312948</v>
      </c>
      <c r="G9" s="13">
        <f t="shared" si="1"/>
        <v>0</v>
      </c>
      <c r="H9" s="37">
        <f t="shared" si="1"/>
        <v>0</v>
      </c>
      <c r="I9" s="37">
        <f t="shared" si="1"/>
        <v>0</v>
      </c>
      <c r="J9" s="37">
        <f t="shared" si="1"/>
        <v>0</v>
      </c>
      <c r="K9" s="37">
        <f t="shared" si="1"/>
        <v>0</v>
      </c>
      <c r="L9" s="13">
        <f t="shared" si="1"/>
        <v>0</v>
      </c>
      <c r="M9" s="13">
        <f t="shared" si="1"/>
        <v>0</v>
      </c>
      <c r="N9" s="13">
        <f t="shared" si="1"/>
        <v>0</v>
      </c>
      <c r="O9" s="13">
        <f>O6+O7+O8</f>
        <v>1393295</v>
      </c>
    </row>
    <row r="10" spans="1:15" x14ac:dyDescent="0.25">
      <c r="A10" s="42"/>
      <c r="B10" s="46"/>
      <c r="C10" s="37"/>
      <c r="D10" s="13"/>
      <c r="E10" s="65"/>
      <c r="F10" s="50"/>
      <c r="G10" s="13"/>
      <c r="H10" s="37"/>
      <c r="I10" s="37"/>
      <c r="J10" s="37"/>
      <c r="K10" s="37"/>
      <c r="L10" s="13"/>
      <c r="M10" s="13"/>
      <c r="N10" s="13"/>
      <c r="O10" s="13"/>
    </row>
    <row r="11" spans="1:15" x14ac:dyDescent="0.25">
      <c r="A11" s="41" t="s">
        <v>12</v>
      </c>
      <c r="B11" s="16" t="s">
        <v>28</v>
      </c>
      <c r="C11" s="36">
        <v>18608</v>
      </c>
      <c r="D11" s="9">
        <v>16359</v>
      </c>
      <c r="E11" s="64">
        <v>18469</v>
      </c>
      <c r="F11" s="49">
        <v>14307</v>
      </c>
      <c r="G11" s="9"/>
      <c r="H11" s="36"/>
      <c r="I11" s="36"/>
      <c r="J11" s="36"/>
      <c r="K11" s="36"/>
      <c r="L11" s="9"/>
      <c r="M11" s="9"/>
      <c r="N11" s="9"/>
      <c r="O11" s="9">
        <f t="shared" ref="O11:O15" si="2">SUM(C11:N11)</f>
        <v>67743</v>
      </c>
    </row>
    <row r="12" spans="1:15" x14ac:dyDescent="0.25">
      <c r="A12" s="41" t="s">
        <v>13</v>
      </c>
      <c r="B12" s="16" t="s">
        <v>29</v>
      </c>
      <c r="C12" s="36">
        <v>16852</v>
      </c>
      <c r="D12" s="9">
        <v>14746</v>
      </c>
      <c r="E12" s="64">
        <v>17275</v>
      </c>
      <c r="F12" s="49">
        <v>12941</v>
      </c>
      <c r="G12" s="9"/>
      <c r="H12" s="36"/>
      <c r="I12" s="36"/>
      <c r="J12" s="36"/>
      <c r="K12" s="36"/>
      <c r="L12" s="9"/>
      <c r="M12" s="9"/>
      <c r="N12" s="9"/>
      <c r="O12" s="9">
        <f t="shared" si="2"/>
        <v>61814</v>
      </c>
    </row>
    <row r="13" spans="1:15" x14ac:dyDescent="0.25">
      <c r="A13" s="41" t="s">
        <v>14</v>
      </c>
      <c r="B13" s="16" t="s">
        <v>30</v>
      </c>
      <c r="C13" s="36">
        <v>17246</v>
      </c>
      <c r="D13" s="9">
        <v>14761</v>
      </c>
      <c r="E13" s="64">
        <v>18386</v>
      </c>
      <c r="F13" s="49">
        <v>13029</v>
      </c>
      <c r="G13" s="9"/>
      <c r="H13" s="36"/>
      <c r="I13" s="36"/>
      <c r="J13" s="36"/>
      <c r="K13" s="36"/>
      <c r="L13" s="9"/>
      <c r="M13" s="9"/>
      <c r="N13" s="9"/>
      <c r="O13" s="9">
        <f t="shared" si="2"/>
        <v>63422</v>
      </c>
    </row>
    <row r="14" spans="1:15" x14ac:dyDescent="0.25">
      <c r="A14" s="41" t="s">
        <v>15</v>
      </c>
      <c r="B14" s="16" t="s">
        <v>31</v>
      </c>
      <c r="C14" s="38">
        <v>12251</v>
      </c>
      <c r="D14" s="29">
        <v>10668</v>
      </c>
      <c r="E14" s="66">
        <v>12285</v>
      </c>
      <c r="F14" s="51">
        <v>9033</v>
      </c>
      <c r="G14" s="29"/>
      <c r="H14" s="38"/>
      <c r="I14" s="38"/>
      <c r="J14" s="38"/>
      <c r="K14" s="38"/>
      <c r="L14" s="29"/>
      <c r="M14" s="29"/>
      <c r="N14" s="29"/>
      <c r="O14" s="29">
        <f t="shared" si="2"/>
        <v>44237</v>
      </c>
    </row>
    <row r="15" spans="1:15" x14ac:dyDescent="0.25">
      <c r="A15" s="41" t="s">
        <v>16</v>
      </c>
      <c r="B15" s="16" t="s">
        <v>32</v>
      </c>
      <c r="C15" s="39">
        <v>4159</v>
      </c>
      <c r="D15" s="9">
        <v>3655</v>
      </c>
      <c r="E15" s="67">
        <v>4140</v>
      </c>
      <c r="F15" s="49">
        <v>3304</v>
      </c>
      <c r="G15" s="16"/>
      <c r="H15" s="39"/>
      <c r="I15" s="39"/>
      <c r="J15" s="39"/>
      <c r="K15" s="39"/>
      <c r="L15" s="16"/>
      <c r="M15" s="16"/>
      <c r="N15" s="16"/>
      <c r="O15" s="9">
        <f t="shared" si="2"/>
        <v>15258</v>
      </c>
    </row>
    <row r="16" spans="1:15" x14ac:dyDescent="0.25">
      <c r="A16" s="42"/>
      <c r="B16" s="46" t="s">
        <v>17</v>
      </c>
      <c r="C16" s="37">
        <f>SUM(C11:C15)</f>
        <v>69116</v>
      </c>
      <c r="D16" s="13">
        <f>SUM(D11:D15)</f>
        <v>60189</v>
      </c>
      <c r="E16" s="65">
        <f t="shared" ref="E16:N16" si="3">SUM(E11:E15)</f>
        <v>70555</v>
      </c>
      <c r="F16" s="50">
        <f t="shared" si="3"/>
        <v>52614</v>
      </c>
      <c r="G16" s="13">
        <f t="shared" si="3"/>
        <v>0</v>
      </c>
      <c r="H16" s="37">
        <f t="shared" si="3"/>
        <v>0</v>
      </c>
      <c r="I16" s="37">
        <f t="shared" si="3"/>
        <v>0</v>
      </c>
      <c r="J16" s="37">
        <f t="shared" si="3"/>
        <v>0</v>
      </c>
      <c r="K16" s="37">
        <f t="shared" si="3"/>
        <v>0</v>
      </c>
      <c r="L16" s="13">
        <f t="shared" si="3"/>
        <v>0</v>
      </c>
      <c r="M16" s="13">
        <f t="shared" si="3"/>
        <v>0</v>
      </c>
      <c r="N16" s="13">
        <f t="shared" si="3"/>
        <v>0</v>
      </c>
      <c r="O16" s="13">
        <f>O11+O12+O13+O14+O15</f>
        <v>252474</v>
      </c>
    </row>
    <row r="17" spans="1:15" x14ac:dyDescent="0.25">
      <c r="A17" s="41"/>
      <c r="B17" s="16"/>
      <c r="C17" s="36"/>
      <c r="D17" s="9"/>
      <c r="E17" s="64"/>
      <c r="F17" s="49"/>
      <c r="G17" s="9"/>
      <c r="H17" s="36"/>
      <c r="I17" s="36"/>
      <c r="J17" s="36"/>
      <c r="K17" s="36"/>
      <c r="L17" s="9"/>
      <c r="M17" s="9"/>
      <c r="N17" s="9"/>
      <c r="O17" s="9"/>
    </row>
    <row r="18" spans="1:15" x14ac:dyDescent="0.25">
      <c r="A18" s="42"/>
      <c r="B18" s="46" t="s">
        <v>18</v>
      </c>
      <c r="C18" s="37">
        <f>C9+C16</f>
        <v>443343</v>
      </c>
      <c r="D18" s="13">
        <f>D9+D16</f>
        <v>384146</v>
      </c>
      <c r="E18" s="65">
        <f t="shared" ref="E18:N18" si="4">E9+E16</f>
        <v>452718</v>
      </c>
      <c r="F18" s="50">
        <f t="shared" si="4"/>
        <v>365562</v>
      </c>
      <c r="G18" s="13">
        <f t="shared" si="4"/>
        <v>0</v>
      </c>
      <c r="H18" s="37">
        <f t="shared" si="4"/>
        <v>0</v>
      </c>
      <c r="I18" s="37">
        <f t="shared" si="4"/>
        <v>0</v>
      </c>
      <c r="J18" s="37">
        <f t="shared" si="4"/>
        <v>0</v>
      </c>
      <c r="K18" s="37">
        <f t="shared" si="4"/>
        <v>0</v>
      </c>
      <c r="L18" s="13">
        <f t="shared" si="4"/>
        <v>0</v>
      </c>
      <c r="M18" s="13">
        <f t="shared" si="4"/>
        <v>0</v>
      </c>
      <c r="N18" s="13">
        <f t="shared" si="4"/>
        <v>0</v>
      </c>
      <c r="O18" s="13">
        <f>SUM(C18:N18)</f>
        <v>1645769</v>
      </c>
    </row>
    <row r="19" spans="1:15" x14ac:dyDescent="0.25">
      <c r="A19" s="42"/>
      <c r="B19" s="46"/>
      <c r="C19" s="37"/>
      <c r="D19" s="13"/>
      <c r="E19" s="65"/>
      <c r="F19" s="50"/>
      <c r="G19" s="13"/>
      <c r="H19" s="37"/>
      <c r="I19" s="37"/>
      <c r="J19" s="37"/>
      <c r="K19" s="37"/>
      <c r="L19" s="13"/>
      <c r="M19" s="13"/>
      <c r="N19" s="13"/>
      <c r="O19" s="13"/>
    </row>
    <row r="20" spans="1:15" x14ac:dyDescent="0.25">
      <c r="A20" s="43">
        <v>70</v>
      </c>
      <c r="B20" s="16" t="s">
        <v>33</v>
      </c>
      <c r="C20" s="36">
        <v>3086</v>
      </c>
      <c r="D20" s="9">
        <v>2621</v>
      </c>
      <c r="E20" s="67">
        <v>3299</v>
      </c>
      <c r="F20" s="49">
        <v>2423</v>
      </c>
      <c r="G20" s="16"/>
      <c r="H20" s="39"/>
      <c r="I20" s="39"/>
      <c r="J20" s="39"/>
      <c r="K20" s="39"/>
      <c r="L20" s="16"/>
      <c r="M20" s="16"/>
      <c r="N20" s="16"/>
      <c r="O20" s="9">
        <f t="shared" ref="O20:O22" si="5">SUM(C20:N20)</f>
        <v>11429</v>
      </c>
    </row>
    <row r="21" spans="1:15" x14ac:dyDescent="0.25">
      <c r="A21" s="43">
        <v>84</v>
      </c>
      <c r="B21" s="16" t="s">
        <v>34</v>
      </c>
      <c r="C21" s="36">
        <v>633</v>
      </c>
      <c r="D21" s="9">
        <v>468</v>
      </c>
      <c r="E21" s="64">
        <v>396</v>
      </c>
      <c r="F21" s="49">
        <v>313</v>
      </c>
      <c r="G21" s="9"/>
      <c r="H21" s="36"/>
      <c r="I21" s="36"/>
      <c r="J21" s="36"/>
      <c r="K21" s="36"/>
      <c r="L21" s="9"/>
      <c r="M21" s="9"/>
      <c r="N21" s="9"/>
      <c r="O21" s="9">
        <f t="shared" si="5"/>
        <v>1810</v>
      </c>
    </row>
    <row r="22" spans="1:15" x14ac:dyDescent="0.25">
      <c r="A22" s="41"/>
      <c r="B22" s="16" t="s">
        <v>19</v>
      </c>
      <c r="C22" s="36">
        <v>24942</v>
      </c>
      <c r="D22" s="9">
        <v>16060</v>
      </c>
      <c r="E22" s="64">
        <v>22597</v>
      </c>
      <c r="F22" s="49">
        <v>15132</v>
      </c>
      <c r="G22" s="9"/>
      <c r="H22" s="36"/>
      <c r="I22" s="36"/>
      <c r="J22" s="36"/>
      <c r="K22" s="36"/>
      <c r="L22" s="9"/>
      <c r="M22" s="9"/>
      <c r="N22" s="9"/>
      <c r="O22" s="9">
        <f t="shared" si="5"/>
        <v>78731</v>
      </c>
    </row>
    <row r="23" spans="1:15" x14ac:dyDescent="0.25">
      <c r="A23" s="42"/>
      <c r="B23" s="46" t="s">
        <v>20</v>
      </c>
      <c r="C23" s="37">
        <f>SUM(C20:C22)</f>
        <v>28661</v>
      </c>
      <c r="D23" s="13">
        <f>SUM(D20:D22)</f>
        <v>19149</v>
      </c>
      <c r="E23" s="68">
        <f t="shared" ref="E23:N23" si="6">SUM(E20:E22)</f>
        <v>26292</v>
      </c>
      <c r="F23" s="37">
        <f t="shared" si="6"/>
        <v>17868</v>
      </c>
      <c r="G23" s="37">
        <f t="shared" si="6"/>
        <v>0</v>
      </c>
      <c r="H23" s="37">
        <f t="shared" si="6"/>
        <v>0</v>
      </c>
      <c r="I23" s="37">
        <f t="shared" si="6"/>
        <v>0</v>
      </c>
      <c r="J23" s="37">
        <f t="shared" si="6"/>
        <v>0</v>
      </c>
      <c r="K23" s="37">
        <f t="shared" si="6"/>
        <v>0</v>
      </c>
      <c r="L23" s="37">
        <f t="shared" si="6"/>
        <v>0</v>
      </c>
      <c r="M23" s="37">
        <f t="shared" si="6"/>
        <v>0</v>
      </c>
      <c r="N23" s="37">
        <f t="shared" si="6"/>
        <v>0</v>
      </c>
      <c r="O23" s="13">
        <f>O20+O21+O22</f>
        <v>91970</v>
      </c>
    </row>
    <row r="24" spans="1:15" x14ac:dyDescent="0.25">
      <c r="A24" s="41"/>
      <c r="B24" s="16"/>
      <c r="C24" s="36"/>
      <c r="D24" s="9"/>
      <c r="E24" s="64"/>
      <c r="F24" s="49"/>
      <c r="G24" s="9"/>
      <c r="H24" s="36"/>
      <c r="I24" s="36"/>
      <c r="J24" s="36"/>
      <c r="K24" s="36"/>
      <c r="L24" s="9"/>
      <c r="M24" s="9"/>
      <c r="N24" s="9"/>
      <c r="O24" s="9"/>
    </row>
    <row r="25" spans="1:15" x14ac:dyDescent="0.25">
      <c r="A25" s="4" t="s">
        <v>49</v>
      </c>
      <c r="B25" s="16" t="s">
        <v>21</v>
      </c>
      <c r="C25" s="36">
        <v>11478</v>
      </c>
      <c r="D25" s="9">
        <v>10512</v>
      </c>
      <c r="E25" s="64">
        <v>12936</v>
      </c>
      <c r="F25" s="49">
        <v>20225</v>
      </c>
      <c r="G25" s="9"/>
      <c r="H25" s="36"/>
      <c r="I25" s="36"/>
      <c r="J25" s="36"/>
      <c r="K25" s="36"/>
      <c r="L25" s="9"/>
      <c r="M25" s="9"/>
      <c r="N25" s="9"/>
      <c r="O25" s="9">
        <f t="shared" ref="O25:O26" si="7">SUM(C25:N25)</f>
        <v>55151</v>
      </c>
    </row>
    <row r="26" spans="1:15" x14ac:dyDescent="0.25">
      <c r="A26" s="4" t="s">
        <v>50</v>
      </c>
      <c r="B26" s="16" t="s">
        <v>22</v>
      </c>
      <c r="C26" s="36">
        <v>3295</v>
      </c>
      <c r="D26" s="9">
        <v>2787</v>
      </c>
      <c r="E26" s="64">
        <v>3863</v>
      </c>
      <c r="F26" s="49">
        <v>3739</v>
      </c>
      <c r="G26" s="9"/>
      <c r="H26" s="36"/>
      <c r="I26" s="36"/>
      <c r="J26" s="36"/>
      <c r="K26" s="36"/>
      <c r="L26" s="9"/>
      <c r="M26" s="9"/>
      <c r="N26" s="9"/>
      <c r="O26" s="9">
        <f t="shared" si="7"/>
        <v>13684</v>
      </c>
    </row>
    <row r="27" spans="1:15" x14ac:dyDescent="0.25">
      <c r="A27" s="42"/>
      <c r="B27" s="46" t="s">
        <v>23</v>
      </c>
      <c r="C27" s="37">
        <f>SUM(C25:C26)</f>
        <v>14773</v>
      </c>
      <c r="D27" s="13">
        <f>SUM(D25:D26)</f>
        <v>13299</v>
      </c>
      <c r="E27" s="65">
        <f t="shared" ref="E27:N27" si="8">SUM(E25:E26)</f>
        <v>16799</v>
      </c>
      <c r="F27" s="50">
        <f t="shared" si="8"/>
        <v>23964</v>
      </c>
      <c r="G27" s="13">
        <f t="shared" si="8"/>
        <v>0</v>
      </c>
      <c r="H27" s="37">
        <f t="shared" si="8"/>
        <v>0</v>
      </c>
      <c r="I27" s="37">
        <f t="shared" si="8"/>
        <v>0</v>
      </c>
      <c r="J27" s="37">
        <f t="shared" si="8"/>
        <v>0</v>
      </c>
      <c r="K27" s="37">
        <f t="shared" si="8"/>
        <v>0</v>
      </c>
      <c r="L27" s="13">
        <f t="shared" si="8"/>
        <v>0</v>
      </c>
      <c r="M27" s="13">
        <f t="shared" si="8"/>
        <v>0</v>
      </c>
      <c r="N27" s="13">
        <f t="shared" si="8"/>
        <v>0</v>
      </c>
      <c r="O27" s="13">
        <f>O25+O26</f>
        <v>68835</v>
      </c>
    </row>
    <row r="28" spans="1:15" x14ac:dyDescent="0.25">
      <c r="A28" s="41"/>
      <c r="B28" s="16"/>
      <c r="C28" s="36"/>
      <c r="D28" s="9"/>
      <c r="E28" s="64"/>
      <c r="F28" s="49"/>
      <c r="G28" s="9"/>
      <c r="H28" s="36"/>
      <c r="I28" s="36"/>
      <c r="J28" s="36"/>
      <c r="K28" s="36"/>
      <c r="L28" s="9"/>
      <c r="M28" s="9"/>
      <c r="N28" s="9"/>
      <c r="O28" s="9"/>
    </row>
    <row r="29" spans="1:15" ht="15.75" thickBot="1" x14ac:dyDescent="0.3">
      <c r="A29" s="42"/>
      <c r="B29" s="46" t="s">
        <v>24</v>
      </c>
      <c r="C29" s="40">
        <f>C18+C23+C27</f>
        <v>486777</v>
      </c>
      <c r="D29" s="21">
        <f>D18+D23+D27</f>
        <v>416594</v>
      </c>
      <c r="E29" s="69">
        <f t="shared" ref="E29:N29" si="9">E18+E23+E27</f>
        <v>495809</v>
      </c>
      <c r="F29" s="52">
        <f t="shared" si="9"/>
        <v>407394</v>
      </c>
      <c r="G29" s="18">
        <f t="shared" si="9"/>
        <v>0</v>
      </c>
      <c r="H29" s="40">
        <f t="shared" si="9"/>
        <v>0</v>
      </c>
      <c r="I29" s="40">
        <f t="shared" si="9"/>
        <v>0</v>
      </c>
      <c r="J29" s="40">
        <f t="shared" si="9"/>
        <v>0</v>
      </c>
      <c r="K29" s="40">
        <f t="shared" si="9"/>
        <v>0</v>
      </c>
      <c r="L29" s="18">
        <f t="shared" si="9"/>
        <v>0</v>
      </c>
      <c r="M29" s="18">
        <f t="shared" si="9"/>
        <v>0</v>
      </c>
      <c r="N29" s="18">
        <f t="shared" si="9"/>
        <v>0</v>
      </c>
      <c r="O29" s="18">
        <f>O18+O23+O27</f>
        <v>1806574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DF86C-CD18-4A79-B058-81197ABB016C}">
  <dimension ref="A1:O29"/>
  <sheetViews>
    <sheetView topLeftCell="A4" workbookViewId="0">
      <selection activeCell="H16" sqref="H16"/>
    </sheetView>
  </sheetViews>
  <sheetFormatPr baseColWidth="10" defaultRowHeight="15" x14ac:dyDescent="0.25"/>
  <cols>
    <col min="1" max="1" width="7.42578125" customWidth="1"/>
    <col min="2" max="2" width="35.5703125" customWidth="1"/>
  </cols>
  <sheetData>
    <row r="1" spans="1:15" ht="33.75" x14ac:dyDescent="0.5">
      <c r="A1" s="53" t="s">
        <v>48</v>
      </c>
    </row>
    <row r="4" spans="1:15" x14ac:dyDescent="0.25">
      <c r="A4" s="23" t="s">
        <v>5</v>
      </c>
      <c r="B4" s="45" t="s">
        <v>7</v>
      </c>
      <c r="C4" s="35"/>
      <c r="D4" s="33"/>
      <c r="E4" s="33"/>
      <c r="F4" s="47"/>
      <c r="G4" s="33"/>
      <c r="H4" s="35"/>
      <c r="I4" s="35"/>
      <c r="J4" s="35"/>
      <c r="K4" s="35"/>
      <c r="L4" s="33"/>
      <c r="M4" s="33"/>
      <c r="N4" s="33"/>
      <c r="O4" s="34"/>
    </row>
    <row r="5" spans="1:15" x14ac:dyDescent="0.25">
      <c r="A5" s="41"/>
      <c r="B5" s="16"/>
      <c r="C5" s="44" t="s">
        <v>35</v>
      </c>
      <c r="D5" s="5" t="s">
        <v>36</v>
      </c>
      <c r="E5" s="5" t="s">
        <v>37</v>
      </c>
      <c r="F5" s="48" t="s">
        <v>38</v>
      </c>
      <c r="G5" s="6" t="s">
        <v>39</v>
      </c>
      <c r="H5" s="5" t="s">
        <v>40</v>
      </c>
      <c r="I5" s="5" t="s">
        <v>41</v>
      </c>
      <c r="J5" s="5" t="s">
        <v>43</v>
      </c>
      <c r="K5" s="5" t="s">
        <v>44</v>
      </c>
      <c r="L5" s="5" t="s">
        <v>45</v>
      </c>
      <c r="M5" s="5" t="s">
        <v>46</v>
      </c>
      <c r="N5" s="5" t="s">
        <v>47</v>
      </c>
      <c r="O5" s="6" t="s">
        <v>42</v>
      </c>
    </row>
    <row r="6" spans="1:15" x14ac:dyDescent="0.25">
      <c r="A6" s="41" t="s">
        <v>8</v>
      </c>
      <c r="B6" s="16" t="s">
        <v>25</v>
      </c>
      <c r="C6" s="36">
        <v>143414</v>
      </c>
      <c r="D6" s="9">
        <v>128299</v>
      </c>
      <c r="E6" s="9">
        <v>78411</v>
      </c>
      <c r="F6" s="49">
        <v>40129</v>
      </c>
      <c r="G6" s="9"/>
      <c r="H6" s="36"/>
      <c r="I6" s="36"/>
      <c r="J6" s="36"/>
      <c r="K6" s="36"/>
      <c r="L6" s="9"/>
      <c r="M6" s="9"/>
      <c r="N6" s="9"/>
      <c r="O6" s="9">
        <f>SUM(C6:N6)</f>
        <v>390253</v>
      </c>
    </row>
    <row r="7" spans="1:15" x14ac:dyDescent="0.25">
      <c r="A7" s="41" t="s">
        <v>9</v>
      </c>
      <c r="B7" s="16" t="s">
        <v>26</v>
      </c>
      <c r="C7" s="36">
        <v>107772</v>
      </c>
      <c r="D7" s="9">
        <v>94135</v>
      </c>
      <c r="E7" s="9">
        <v>56907</v>
      </c>
      <c r="F7" s="49">
        <v>25593</v>
      </c>
      <c r="G7" s="9"/>
      <c r="H7" s="36"/>
      <c r="I7" s="36"/>
      <c r="J7" s="36"/>
      <c r="K7" s="36"/>
      <c r="L7" s="9"/>
      <c r="M7" s="9"/>
      <c r="N7" s="9"/>
      <c r="O7" s="9">
        <f>SUM(C7:N7)</f>
        <v>284407</v>
      </c>
    </row>
    <row r="8" spans="1:15" x14ac:dyDescent="0.25">
      <c r="A8" s="41" t="s">
        <v>10</v>
      </c>
      <c r="B8" s="16" t="s">
        <v>27</v>
      </c>
      <c r="C8" s="36">
        <v>114411</v>
      </c>
      <c r="D8" s="9">
        <v>101956</v>
      </c>
      <c r="E8" s="9">
        <v>61201</v>
      </c>
      <c r="F8" s="49">
        <v>27506</v>
      </c>
      <c r="G8" s="9"/>
      <c r="H8" s="36"/>
      <c r="I8" s="36"/>
      <c r="J8" s="36"/>
      <c r="K8" s="36"/>
      <c r="L8" s="9"/>
      <c r="M8" s="9"/>
      <c r="N8" s="9"/>
      <c r="O8" s="9">
        <f>SUM(C8:N8)</f>
        <v>305074</v>
      </c>
    </row>
    <row r="9" spans="1:15" x14ac:dyDescent="0.25">
      <c r="A9" s="42"/>
      <c r="B9" s="46" t="s">
        <v>11</v>
      </c>
      <c r="C9" s="37">
        <f>SUM(C6:C8)</f>
        <v>365597</v>
      </c>
      <c r="D9" s="13">
        <v>324390</v>
      </c>
      <c r="E9" s="13">
        <f t="shared" ref="E9:N9" si="0">SUM(E6:E8)</f>
        <v>196519</v>
      </c>
      <c r="F9" s="50">
        <f t="shared" si="0"/>
        <v>93228</v>
      </c>
      <c r="G9" s="13">
        <f t="shared" si="0"/>
        <v>0</v>
      </c>
      <c r="H9" s="37">
        <f t="shared" si="0"/>
        <v>0</v>
      </c>
      <c r="I9" s="37">
        <f t="shared" si="0"/>
        <v>0</v>
      </c>
      <c r="J9" s="37">
        <f t="shared" si="0"/>
        <v>0</v>
      </c>
      <c r="K9" s="37">
        <f t="shared" si="0"/>
        <v>0</v>
      </c>
      <c r="L9" s="13">
        <f t="shared" si="0"/>
        <v>0</v>
      </c>
      <c r="M9" s="13">
        <f t="shared" si="0"/>
        <v>0</v>
      </c>
      <c r="N9" s="13">
        <f t="shared" si="0"/>
        <v>0</v>
      </c>
      <c r="O9" s="13">
        <f>O6+O7+O8</f>
        <v>979734</v>
      </c>
    </row>
    <row r="10" spans="1:15" x14ac:dyDescent="0.25">
      <c r="A10" s="42"/>
      <c r="B10" s="46"/>
      <c r="C10" s="37"/>
      <c r="D10" s="13"/>
      <c r="E10" s="13"/>
      <c r="F10" s="50"/>
      <c r="G10" s="13"/>
      <c r="H10" s="37"/>
      <c r="I10" s="37"/>
      <c r="J10" s="37"/>
      <c r="K10" s="37"/>
      <c r="L10" s="13"/>
      <c r="M10" s="13"/>
      <c r="N10" s="13"/>
      <c r="O10" s="13"/>
    </row>
    <row r="11" spans="1:15" x14ac:dyDescent="0.25">
      <c r="A11" s="41" t="s">
        <v>12</v>
      </c>
      <c r="B11" s="16" t="s">
        <v>28</v>
      </c>
      <c r="C11" s="36">
        <v>18285</v>
      </c>
      <c r="D11" s="9">
        <v>16353</v>
      </c>
      <c r="E11" s="9">
        <v>9753</v>
      </c>
      <c r="F11" s="49">
        <v>3932</v>
      </c>
      <c r="G11" s="9"/>
      <c r="H11" s="36"/>
      <c r="I11" s="36"/>
      <c r="J11" s="36"/>
      <c r="K11" s="36"/>
      <c r="L11" s="9"/>
      <c r="M11" s="9"/>
      <c r="N11" s="9"/>
      <c r="O11" s="9">
        <f t="shared" ref="O11:O15" si="1">SUM(C11:N11)</f>
        <v>48323</v>
      </c>
    </row>
    <row r="12" spans="1:15" x14ac:dyDescent="0.25">
      <c r="A12" s="41" t="s">
        <v>13</v>
      </c>
      <c r="B12" s="16" t="s">
        <v>29</v>
      </c>
      <c r="C12" s="36">
        <v>17995</v>
      </c>
      <c r="D12" s="9">
        <v>15836</v>
      </c>
      <c r="E12" s="9">
        <v>9122</v>
      </c>
      <c r="F12" s="49">
        <v>4171</v>
      </c>
      <c r="G12" s="9"/>
      <c r="H12" s="36"/>
      <c r="I12" s="36"/>
      <c r="J12" s="36"/>
      <c r="K12" s="36"/>
      <c r="L12" s="9"/>
      <c r="M12" s="9"/>
      <c r="N12" s="9"/>
      <c r="O12" s="9">
        <f t="shared" si="1"/>
        <v>47124</v>
      </c>
    </row>
    <row r="13" spans="1:15" x14ac:dyDescent="0.25">
      <c r="A13" s="41" t="s">
        <v>14</v>
      </c>
      <c r="B13" s="16" t="s">
        <v>30</v>
      </c>
      <c r="C13" s="36">
        <v>17793</v>
      </c>
      <c r="D13" s="9">
        <v>14445</v>
      </c>
      <c r="E13" s="9">
        <v>8909</v>
      </c>
      <c r="F13" s="49">
        <v>2842</v>
      </c>
      <c r="G13" s="9"/>
      <c r="H13" s="36"/>
      <c r="I13" s="36"/>
      <c r="J13" s="36"/>
      <c r="K13" s="36"/>
      <c r="L13" s="9"/>
      <c r="M13" s="9"/>
      <c r="N13" s="9"/>
      <c r="O13" s="9">
        <f t="shared" si="1"/>
        <v>43989</v>
      </c>
    </row>
    <row r="14" spans="1:15" x14ac:dyDescent="0.25">
      <c r="A14" s="41" t="s">
        <v>15</v>
      </c>
      <c r="B14" s="16" t="s">
        <v>31</v>
      </c>
      <c r="C14" s="38">
        <v>13718</v>
      </c>
      <c r="D14" s="29">
        <v>11364</v>
      </c>
      <c r="E14" s="29">
        <v>6131</v>
      </c>
      <c r="F14" s="51">
        <v>2166</v>
      </c>
      <c r="G14" s="29"/>
      <c r="H14" s="38"/>
      <c r="I14" s="38"/>
      <c r="J14" s="38"/>
      <c r="K14" s="38"/>
      <c r="L14" s="29"/>
      <c r="M14" s="29"/>
      <c r="N14" s="29"/>
      <c r="O14" s="29">
        <f t="shared" si="1"/>
        <v>33379</v>
      </c>
    </row>
    <row r="15" spans="1:15" x14ac:dyDescent="0.25">
      <c r="A15" s="41" t="s">
        <v>16</v>
      </c>
      <c r="B15" s="16" t="s">
        <v>32</v>
      </c>
      <c r="C15" s="36">
        <v>3764</v>
      </c>
      <c r="D15" s="9">
        <v>3352</v>
      </c>
      <c r="E15" s="9">
        <v>2257</v>
      </c>
      <c r="F15" s="49">
        <v>1126</v>
      </c>
      <c r="G15" s="16"/>
      <c r="H15" s="39"/>
      <c r="I15" s="39"/>
      <c r="J15" s="39"/>
      <c r="K15" s="39"/>
      <c r="L15" s="16"/>
      <c r="M15" s="16"/>
      <c r="N15" s="16"/>
      <c r="O15" s="9">
        <f t="shared" si="1"/>
        <v>10499</v>
      </c>
    </row>
    <row r="16" spans="1:15" x14ac:dyDescent="0.25">
      <c r="A16" s="42"/>
      <c r="B16" s="46" t="s">
        <v>17</v>
      </c>
      <c r="C16" s="37">
        <f>SUM(C11:C15)</f>
        <v>71555</v>
      </c>
      <c r="D16" s="13">
        <v>61350</v>
      </c>
      <c r="E16" s="13">
        <f t="shared" ref="E16:N16" si="2">SUM(E11:E15)</f>
        <v>36172</v>
      </c>
      <c r="F16" s="50">
        <f t="shared" si="2"/>
        <v>14237</v>
      </c>
      <c r="G16" s="13">
        <f t="shared" si="2"/>
        <v>0</v>
      </c>
      <c r="H16" s="37">
        <f t="shared" si="2"/>
        <v>0</v>
      </c>
      <c r="I16" s="37">
        <f t="shared" si="2"/>
        <v>0</v>
      </c>
      <c r="J16" s="37">
        <f t="shared" si="2"/>
        <v>0</v>
      </c>
      <c r="K16" s="37">
        <f t="shared" si="2"/>
        <v>0</v>
      </c>
      <c r="L16" s="13">
        <f t="shared" si="2"/>
        <v>0</v>
      </c>
      <c r="M16" s="13">
        <f t="shared" si="2"/>
        <v>0</v>
      </c>
      <c r="N16" s="13">
        <f t="shared" si="2"/>
        <v>0</v>
      </c>
      <c r="O16" s="13">
        <f>SUM(O11:O15)</f>
        <v>183314</v>
      </c>
    </row>
    <row r="17" spans="1:15" x14ac:dyDescent="0.25">
      <c r="A17" s="41"/>
      <c r="B17" s="16"/>
      <c r="C17" s="36"/>
      <c r="D17" s="9"/>
      <c r="E17" s="9"/>
      <c r="F17" s="49"/>
      <c r="G17" s="9"/>
      <c r="H17" s="36"/>
      <c r="I17" s="36"/>
      <c r="J17" s="36"/>
      <c r="K17" s="36"/>
      <c r="L17" s="9"/>
      <c r="M17" s="9"/>
      <c r="N17" s="9"/>
      <c r="O17" s="9"/>
    </row>
    <row r="18" spans="1:15" x14ac:dyDescent="0.25">
      <c r="A18" s="42"/>
      <c r="B18" s="46" t="s">
        <v>18</v>
      </c>
      <c r="C18" s="37">
        <f>C9+C16</f>
        <v>437152</v>
      </c>
      <c r="D18" s="13">
        <v>385740</v>
      </c>
      <c r="E18" s="13">
        <f t="shared" ref="E18:N18" si="3">E9+E16</f>
        <v>232691</v>
      </c>
      <c r="F18" s="50">
        <f t="shared" si="3"/>
        <v>107465</v>
      </c>
      <c r="G18" s="13">
        <f t="shared" si="3"/>
        <v>0</v>
      </c>
      <c r="H18" s="37">
        <f t="shared" si="3"/>
        <v>0</v>
      </c>
      <c r="I18" s="37">
        <f t="shared" si="3"/>
        <v>0</v>
      </c>
      <c r="J18" s="37">
        <f t="shared" si="3"/>
        <v>0</v>
      </c>
      <c r="K18" s="37">
        <f t="shared" si="3"/>
        <v>0</v>
      </c>
      <c r="L18" s="13">
        <f t="shared" si="3"/>
        <v>0</v>
      </c>
      <c r="M18" s="13">
        <f t="shared" si="3"/>
        <v>0</v>
      </c>
      <c r="N18" s="13">
        <f t="shared" si="3"/>
        <v>0</v>
      </c>
      <c r="O18" s="13">
        <f>SUM(C18:N18)</f>
        <v>1163048</v>
      </c>
    </row>
    <row r="19" spans="1:15" x14ac:dyDescent="0.25">
      <c r="A19" s="42"/>
      <c r="B19" s="46"/>
      <c r="C19" s="37"/>
      <c r="D19" s="13"/>
      <c r="E19" s="13"/>
      <c r="F19" s="50"/>
      <c r="G19" s="13"/>
      <c r="H19" s="37"/>
      <c r="I19" s="37"/>
      <c r="J19" s="37"/>
      <c r="K19" s="37"/>
      <c r="L19" s="13"/>
      <c r="M19" s="13"/>
      <c r="N19" s="13"/>
      <c r="O19" s="13"/>
    </row>
    <row r="20" spans="1:15" x14ac:dyDescent="0.25">
      <c r="A20" s="43">
        <v>70</v>
      </c>
      <c r="B20" s="16" t="s">
        <v>33</v>
      </c>
      <c r="C20" s="36">
        <v>3776</v>
      </c>
      <c r="D20" s="16">
        <v>3115</v>
      </c>
      <c r="E20" s="16">
        <v>1680</v>
      </c>
      <c r="F20" s="49">
        <v>374</v>
      </c>
      <c r="G20" s="16"/>
      <c r="H20" s="39"/>
      <c r="I20" s="39"/>
      <c r="J20" s="39"/>
      <c r="K20" s="39"/>
      <c r="L20" s="16"/>
      <c r="M20" s="16"/>
      <c r="N20" s="16"/>
      <c r="O20" s="9">
        <f t="shared" ref="O20:O23" si="4">SUM(C20:N20)</f>
        <v>8945</v>
      </c>
    </row>
    <row r="21" spans="1:15" x14ac:dyDescent="0.25">
      <c r="A21" s="43">
        <v>84</v>
      </c>
      <c r="B21" s="16" t="s">
        <v>34</v>
      </c>
      <c r="C21" s="36">
        <v>633</v>
      </c>
      <c r="D21" s="9">
        <v>422</v>
      </c>
      <c r="E21" s="9">
        <v>325</v>
      </c>
      <c r="F21" s="49">
        <v>119</v>
      </c>
      <c r="G21" s="9"/>
      <c r="H21" s="36"/>
      <c r="I21" s="36"/>
      <c r="J21" s="36"/>
      <c r="K21" s="36"/>
      <c r="L21" s="9"/>
      <c r="M21" s="9"/>
      <c r="N21" s="9"/>
      <c r="O21" s="9">
        <f t="shared" si="4"/>
        <v>1499</v>
      </c>
    </row>
    <row r="22" spans="1:15" x14ac:dyDescent="0.25">
      <c r="A22" s="41"/>
      <c r="B22" s="16" t="s">
        <v>19</v>
      </c>
      <c r="C22" s="36">
        <v>25033</v>
      </c>
      <c r="D22" s="9">
        <v>17562</v>
      </c>
      <c r="E22" s="9">
        <v>10253</v>
      </c>
      <c r="F22" s="49">
        <v>233</v>
      </c>
      <c r="G22" s="9"/>
      <c r="H22" s="36"/>
      <c r="I22" s="36"/>
      <c r="J22" s="36"/>
      <c r="K22" s="36"/>
      <c r="L22" s="9"/>
      <c r="M22" s="9"/>
      <c r="N22" s="9"/>
      <c r="O22" s="9">
        <f t="shared" si="4"/>
        <v>53081</v>
      </c>
    </row>
    <row r="23" spans="1:15" x14ac:dyDescent="0.25">
      <c r="A23" s="42"/>
      <c r="B23" s="46" t="s">
        <v>20</v>
      </c>
      <c r="C23" s="37">
        <f>SUM(C20:C22)</f>
        <v>29442</v>
      </c>
      <c r="D23" s="13">
        <v>21099</v>
      </c>
      <c r="E23" s="13">
        <f t="shared" ref="E23:N23" si="5">SUM(E20:E22)</f>
        <v>12258</v>
      </c>
      <c r="F23" s="50">
        <f t="shared" si="5"/>
        <v>726</v>
      </c>
      <c r="G23" s="13">
        <f t="shared" si="5"/>
        <v>0</v>
      </c>
      <c r="H23" s="37">
        <f t="shared" si="5"/>
        <v>0</v>
      </c>
      <c r="I23" s="37">
        <f t="shared" si="5"/>
        <v>0</v>
      </c>
      <c r="J23" s="37">
        <f t="shared" si="5"/>
        <v>0</v>
      </c>
      <c r="K23" s="37">
        <f t="shared" si="5"/>
        <v>0</v>
      </c>
      <c r="L23" s="13">
        <f t="shared" si="5"/>
        <v>0</v>
      </c>
      <c r="M23" s="13">
        <f t="shared" si="5"/>
        <v>0</v>
      </c>
      <c r="N23" s="13">
        <f t="shared" si="5"/>
        <v>0</v>
      </c>
      <c r="O23" s="13">
        <f t="shared" si="4"/>
        <v>63525</v>
      </c>
    </row>
    <row r="24" spans="1:15" x14ac:dyDescent="0.25">
      <c r="A24" s="41"/>
      <c r="B24" s="16"/>
      <c r="C24" s="36"/>
      <c r="D24" s="9"/>
      <c r="E24" s="9"/>
      <c r="F24" s="49"/>
      <c r="G24" s="9"/>
      <c r="H24" s="36"/>
      <c r="I24" s="36"/>
      <c r="J24" s="36"/>
      <c r="K24" s="36"/>
      <c r="L24" s="9"/>
      <c r="M24" s="9"/>
      <c r="N24" s="9"/>
      <c r="O24" s="9"/>
    </row>
    <row r="25" spans="1:15" x14ac:dyDescent="0.25">
      <c r="A25" s="4" t="s">
        <v>49</v>
      </c>
      <c r="B25" s="16" t="s">
        <v>21</v>
      </c>
      <c r="C25" s="36">
        <v>9919</v>
      </c>
      <c r="D25" s="9">
        <v>9627</v>
      </c>
      <c r="E25" s="9">
        <v>6628</v>
      </c>
      <c r="F25" s="49">
        <v>6289</v>
      </c>
      <c r="G25" s="9"/>
      <c r="H25" s="36"/>
      <c r="I25" s="36"/>
      <c r="J25" s="36"/>
      <c r="K25" s="36"/>
      <c r="L25" s="9"/>
      <c r="M25" s="9"/>
      <c r="N25" s="9"/>
      <c r="O25" s="9">
        <f t="shared" ref="O25:O27" si="6">SUM(C25:N25)</f>
        <v>32463</v>
      </c>
    </row>
    <row r="26" spans="1:15" x14ac:dyDescent="0.25">
      <c r="A26" s="4" t="s">
        <v>50</v>
      </c>
      <c r="B26" s="16" t="s">
        <v>22</v>
      </c>
      <c r="C26" s="36">
        <v>3398</v>
      </c>
      <c r="D26" s="9">
        <v>3267</v>
      </c>
      <c r="E26" s="9">
        <v>2001</v>
      </c>
      <c r="F26" s="49">
        <v>2890</v>
      </c>
      <c r="G26" s="9"/>
      <c r="H26" s="36"/>
      <c r="I26" s="36"/>
      <c r="J26" s="36"/>
      <c r="K26" s="36"/>
      <c r="L26" s="9"/>
      <c r="M26" s="9"/>
      <c r="N26" s="9"/>
      <c r="O26" s="9">
        <f t="shared" si="6"/>
        <v>11556</v>
      </c>
    </row>
    <row r="27" spans="1:15" x14ac:dyDescent="0.25">
      <c r="A27" s="42"/>
      <c r="B27" s="46" t="s">
        <v>23</v>
      </c>
      <c r="C27" s="37">
        <f>SUM(C25:C26)</f>
        <v>13317</v>
      </c>
      <c r="D27" s="13">
        <v>12894</v>
      </c>
      <c r="E27" s="13">
        <f t="shared" ref="E27:N27" si="7">SUM(E25:E26)</f>
        <v>8629</v>
      </c>
      <c r="F27" s="50">
        <f t="shared" si="7"/>
        <v>9179</v>
      </c>
      <c r="G27" s="13">
        <f t="shared" si="7"/>
        <v>0</v>
      </c>
      <c r="H27" s="37">
        <f t="shared" si="7"/>
        <v>0</v>
      </c>
      <c r="I27" s="37">
        <f t="shared" si="7"/>
        <v>0</v>
      </c>
      <c r="J27" s="37">
        <f t="shared" si="7"/>
        <v>0</v>
      </c>
      <c r="K27" s="37">
        <f t="shared" si="7"/>
        <v>0</v>
      </c>
      <c r="L27" s="13">
        <f t="shared" si="7"/>
        <v>0</v>
      </c>
      <c r="M27" s="13">
        <f t="shared" si="7"/>
        <v>0</v>
      </c>
      <c r="N27" s="13">
        <f t="shared" si="7"/>
        <v>0</v>
      </c>
      <c r="O27" s="13">
        <f t="shared" si="6"/>
        <v>44019</v>
      </c>
    </row>
    <row r="28" spans="1:15" x14ac:dyDescent="0.25">
      <c r="A28" s="41"/>
      <c r="B28" s="16"/>
      <c r="C28" s="36"/>
      <c r="D28" s="9"/>
      <c r="E28" s="9"/>
      <c r="F28" s="49"/>
      <c r="G28" s="9"/>
      <c r="H28" s="36"/>
      <c r="I28" s="36"/>
      <c r="J28" s="36"/>
      <c r="K28" s="36"/>
      <c r="L28" s="9"/>
      <c r="M28" s="9"/>
      <c r="N28" s="9"/>
      <c r="O28" s="9"/>
    </row>
    <row r="29" spans="1:15" x14ac:dyDescent="0.25">
      <c r="A29" s="42"/>
      <c r="B29" s="46" t="s">
        <v>24</v>
      </c>
      <c r="C29" s="40">
        <f>C27+C23+C18</f>
        <v>479911</v>
      </c>
      <c r="D29" s="40">
        <v>419733</v>
      </c>
      <c r="E29" s="40">
        <f t="shared" ref="E29:N29" si="8">E27+E23+E18</f>
        <v>253578</v>
      </c>
      <c r="F29" s="40">
        <f t="shared" si="8"/>
        <v>117370</v>
      </c>
      <c r="G29" s="40">
        <f t="shared" si="8"/>
        <v>0</v>
      </c>
      <c r="H29" s="40">
        <f t="shared" si="8"/>
        <v>0</v>
      </c>
      <c r="I29" s="40">
        <f t="shared" si="8"/>
        <v>0</v>
      </c>
      <c r="J29" s="40">
        <f t="shared" si="8"/>
        <v>0</v>
      </c>
      <c r="K29" s="40">
        <f t="shared" si="8"/>
        <v>0</v>
      </c>
      <c r="L29" s="40">
        <f t="shared" si="8"/>
        <v>0</v>
      </c>
      <c r="M29" s="40">
        <f t="shared" si="8"/>
        <v>0</v>
      </c>
      <c r="N29" s="40">
        <f t="shared" si="8"/>
        <v>0</v>
      </c>
      <c r="O29" s="18">
        <f>SUM(C29:N29)</f>
        <v>1270592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C8021-2365-4329-A16A-AF0A98F14667}">
  <sheetPr>
    <pageSetUpPr fitToPage="1"/>
  </sheetPr>
  <dimension ref="A1:J29"/>
  <sheetViews>
    <sheetView workbookViewId="0">
      <selection activeCell="C6" sqref="C6"/>
    </sheetView>
  </sheetViews>
  <sheetFormatPr baseColWidth="10" defaultRowHeight="15" x14ac:dyDescent="0.25"/>
  <cols>
    <col min="1" max="1" width="8.140625" customWidth="1"/>
    <col min="2" max="2" width="35.85546875" customWidth="1"/>
  </cols>
  <sheetData>
    <row r="1" spans="1:10" ht="26.25" x14ac:dyDescent="0.4">
      <c r="A1" s="1" t="s">
        <v>6</v>
      </c>
      <c r="B1" s="1"/>
    </row>
    <row r="2" spans="1:10" ht="15.75" x14ac:dyDescent="0.25">
      <c r="A2" s="2" t="s">
        <v>0</v>
      </c>
      <c r="B2" s="2"/>
    </row>
    <row r="4" spans="1:10" x14ac:dyDescent="0.25">
      <c r="A4" s="3" t="s">
        <v>5</v>
      </c>
      <c r="B4" s="23" t="s">
        <v>7</v>
      </c>
      <c r="C4" s="79" t="s">
        <v>1</v>
      </c>
      <c r="D4" s="80"/>
      <c r="E4" s="80"/>
      <c r="F4" s="81"/>
      <c r="G4" s="79" t="s">
        <v>2</v>
      </c>
      <c r="H4" s="80"/>
      <c r="I4" s="80"/>
      <c r="J4" s="81"/>
    </row>
    <row r="5" spans="1:10" x14ac:dyDescent="0.25">
      <c r="A5" s="4"/>
      <c r="B5" s="24"/>
      <c r="C5" s="5">
        <v>2020</v>
      </c>
      <c r="D5" s="6" t="s">
        <v>51</v>
      </c>
      <c r="E5" s="6" t="s">
        <v>3</v>
      </c>
      <c r="F5" s="7" t="s">
        <v>4</v>
      </c>
      <c r="G5" s="5">
        <v>2020</v>
      </c>
      <c r="H5" s="6" t="s">
        <v>51</v>
      </c>
      <c r="I5" s="6" t="s">
        <v>3</v>
      </c>
      <c r="J5" s="7" t="s">
        <v>4</v>
      </c>
    </row>
    <row r="6" spans="1:10" x14ac:dyDescent="0.25">
      <c r="A6" s="4" t="s">
        <v>8</v>
      </c>
      <c r="B6" s="24" t="s">
        <v>25</v>
      </c>
      <c r="C6" s="8">
        <f>'2020'!C6</f>
        <v>143414</v>
      </c>
      <c r="D6" s="9">
        <f>'2019'!C6</f>
        <v>141068</v>
      </c>
      <c r="E6" s="54">
        <f>C6-D6</f>
        <v>2346</v>
      </c>
      <c r="F6" s="58">
        <f>E6/D6</f>
        <v>1.6630277596620068E-2</v>
      </c>
      <c r="G6" s="8"/>
      <c r="H6" s="9"/>
      <c r="I6" s="9"/>
      <c r="J6" s="10"/>
    </row>
    <row r="7" spans="1:10" x14ac:dyDescent="0.25">
      <c r="A7" s="4" t="s">
        <v>9</v>
      </c>
      <c r="B7" s="24" t="s">
        <v>26</v>
      </c>
      <c r="C7" s="8">
        <f>'2020'!C7</f>
        <v>107772</v>
      </c>
      <c r="D7" s="9">
        <f>'2019'!C7</f>
        <v>111369</v>
      </c>
      <c r="E7" s="54">
        <f>C7-D7</f>
        <v>-3597</v>
      </c>
      <c r="F7" s="58">
        <f>E7/D7</f>
        <v>-3.2298036257845539E-2</v>
      </c>
      <c r="G7" s="8"/>
      <c r="H7" s="9"/>
      <c r="I7" s="9"/>
      <c r="J7" s="10"/>
    </row>
    <row r="8" spans="1:10" x14ac:dyDescent="0.25">
      <c r="A8" s="4" t="s">
        <v>10</v>
      </c>
      <c r="B8" s="24" t="s">
        <v>27</v>
      </c>
      <c r="C8" s="8">
        <f>'2020'!C8</f>
        <v>114411</v>
      </c>
      <c r="D8" s="9">
        <f>'2019'!C8</f>
        <v>121790</v>
      </c>
      <c r="E8" s="54">
        <f>C8-D8</f>
        <v>-7379</v>
      </c>
      <c r="F8" s="58">
        <f>E8/D8</f>
        <v>-6.058789720009853E-2</v>
      </c>
      <c r="G8" s="8"/>
      <c r="H8" s="9"/>
      <c r="I8" s="9"/>
      <c r="J8" s="10"/>
    </row>
    <row r="9" spans="1:10" s="27" customFormat="1" x14ac:dyDescent="0.25">
      <c r="A9" s="11"/>
      <c r="B9" s="25" t="s">
        <v>11</v>
      </c>
      <c r="C9" s="12">
        <f>SUM(C6:C8)</f>
        <v>365597</v>
      </c>
      <c r="D9" s="13">
        <f t="shared" ref="D9" si="0">SUM(D6:D8)</f>
        <v>374227</v>
      </c>
      <c r="E9" s="55">
        <f>SUM(E6:E8)</f>
        <v>-8630</v>
      </c>
      <c r="F9" s="59">
        <f>E9/D9</f>
        <v>-2.3060869472272177E-2</v>
      </c>
      <c r="G9" s="12">
        <f>SUM(G6:G8)</f>
        <v>0</v>
      </c>
      <c r="H9" s="13">
        <f>SUM(H6:H8)</f>
        <v>0</v>
      </c>
      <c r="I9" s="13">
        <f>SUM(I6:I8)</f>
        <v>0</v>
      </c>
      <c r="J9" s="14"/>
    </row>
    <row r="10" spans="1:10" x14ac:dyDescent="0.25">
      <c r="A10" s="11"/>
      <c r="B10" s="25"/>
      <c r="C10" s="12"/>
      <c r="D10" s="13"/>
      <c r="E10" s="55"/>
      <c r="F10" s="60"/>
      <c r="G10" s="12"/>
      <c r="H10" s="13"/>
      <c r="I10" s="13"/>
      <c r="J10" s="14"/>
    </row>
    <row r="11" spans="1:10" x14ac:dyDescent="0.25">
      <c r="A11" s="4" t="s">
        <v>12</v>
      </c>
      <c r="B11" s="24" t="s">
        <v>28</v>
      </c>
      <c r="C11" s="8">
        <f>'2020'!C11</f>
        <v>18285</v>
      </c>
      <c r="D11" s="9">
        <f>'2019'!C11</f>
        <v>18608</v>
      </c>
      <c r="E11" s="54">
        <f>C11-D11</f>
        <v>-323</v>
      </c>
      <c r="F11" s="58">
        <f t="shared" ref="F11:F16" si="1">E11/D11</f>
        <v>-1.7358125537403266E-2</v>
      </c>
      <c r="G11" s="8"/>
      <c r="H11" s="9"/>
      <c r="I11" s="9"/>
      <c r="J11" s="10"/>
    </row>
    <row r="12" spans="1:10" x14ac:dyDescent="0.25">
      <c r="A12" s="4" t="s">
        <v>13</v>
      </c>
      <c r="B12" s="24" t="s">
        <v>29</v>
      </c>
      <c r="C12" s="8">
        <f>'2020'!C12</f>
        <v>17995</v>
      </c>
      <c r="D12" s="9">
        <f>'2019'!C12</f>
        <v>16852</v>
      </c>
      <c r="E12" s="54">
        <f>C12-D12</f>
        <v>1143</v>
      </c>
      <c r="F12" s="58">
        <f t="shared" si="1"/>
        <v>6.782577735580346E-2</v>
      </c>
      <c r="G12" s="8"/>
      <c r="H12" s="9"/>
      <c r="I12" s="9"/>
      <c r="J12" s="10"/>
    </row>
    <row r="13" spans="1:10" x14ac:dyDescent="0.25">
      <c r="A13" s="4" t="s">
        <v>14</v>
      </c>
      <c r="B13" s="24" t="s">
        <v>30</v>
      </c>
      <c r="C13" s="8">
        <f>'2020'!C13</f>
        <v>17793</v>
      </c>
      <c r="D13" s="9">
        <f>'2019'!C13</f>
        <v>17246</v>
      </c>
      <c r="E13" s="54">
        <f>C13-D13</f>
        <v>547</v>
      </c>
      <c r="F13" s="58">
        <f t="shared" si="1"/>
        <v>3.1717499710077701E-2</v>
      </c>
      <c r="G13" s="8"/>
      <c r="H13" s="9"/>
      <c r="I13" s="9"/>
      <c r="J13" s="10"/>
    </row>
    <row r="14" spans="1:10" s="31" customFormat="1" x14ac:dyDescent="0.25">
      <c r="A14" s="4" t="s">
        <v>15</v>
      </c>
      <c r="B14" s="24" t="s">
        <v>31</v>
      </c>
      <c r="C14" s="28">
        <f>'2020'!C14</f>
        <v>13718</v>
      </c>
      <c r="D14" s="29">
        <f>'2019'!C14</f>
        <v>12251</v>
      </c>
      <c r="E14" s="56">
        <f>C14-D14</f>
        <v>1467</v>
      </c>
      <c r="F14" s="61">
        <f t="shared" si="1"/>
        <v>0.11974532691208881</v>
      </c>
      <c r="G14" s="28"/>
      <c r="H14" s="29"/>
      <c r="I14" s="29"/>
      <c r="J14" s="30"/>
    </row>
    <row r="15" spans="1:10" x14ac:dyDescent="0.25">
      <c r="A15" s="4" t="s">
        <v>16</v>
      </c>
      <c r="B15" s="24" t="s">
        <v>32</v>
      </c>
      <c r="C15" s="8">
        <f>'2020'!C15</f>
        <v>3764</v>
      </c>
      <c r="D15" s="9">
        <f>'2019'!C15</f>
        <v>4159</v>
      </c>
      <c r="E15" s="54">
        <f>C15-D15</f>
        <v>-395</v>
      </c>
      <c r="F15" s="58">
        <f t="shared" si="1"/>
        <v>-9.4974753546525612E-2</v>
      </c>
      <c r="G15" s="15"/>
      <c r="H15" s="16"/>
      <c r="I15" s="16"/>
      <c r="J15" s="17"/>
    </row>
    <row r="16" spans="1:10" s="27" customFormat="1" x14ac:dyDescent="0.25">
      <c r="A16" s="11"/>
      <c r="B16" s="25" t="s">
        <v>17</v>
      </c>
      <c r="C16" s="12">
        <f>SUM(C11:C15)</f>
        <v>71555</v>
      </c>
      <c r="D16" s="13">
        <f>SUM(D11:D15)</f>
        <v>69116</v>
      </c>
      <c r="E16" s="55">
        <f>SUM(E11:E15)</f>
        <v>2439</v>
      </c>
      <c r="F16" s="59">
        <f t="shared" si="1"/>
        <v>3.5288500491926618E-2</v>
      </c>
      <c r="G16" s="12">
        <f>SUM(G11:G15)</f>
        <v>0</v>
      </c>
      <c r="H16" s="13">
        <f>SUM(H11:H15)</f>
        <v>0</v>
      </c>
      <c r="I16" s="13">
        <f>SUM(I11:I15)</f>
        <v>0</v>
      </c>
      <c r="J16" s="14"/>
    </row>
    <row r="17" spans="1:10" x14ac:dyDescent="0.25">
      <c r="A17" s="4"/>
      <c r="B17" s="24"/>
      <c r="C17" s="8"/>
      <c r="D17" s="9"/>
      <c r="E17" s="54"/>
      <c r="F17" s="62"/>
      <c r="G17" s="8"/>
      <c r="H17" s="9"/>
      <c r="I17" s="9"/>
      <c r="J17" s="10"/>
    </row>
    <row r="18" spans="1:10" s="27" customFormat="1" x14ac:dyDescent="0.25">
      <c r="A18" s="11"/>
      <c r="B18" s="25" t="s">
        <v>18</v>
      </c>
      <c r="C18" s="12">
        <f>C9+C16</f>
        <v>437152</v>
      </c>
      <c r="D18" s="13">
        <f>D9+D16</f>
        <v>443343</v>
      </c>
      <c r="E18" s="55">
        <f>E9+E16</f>
        <v>-6191</v>
      </c>
      <c r="F18" s="59">
        <f>E18/D18</f>
        <v>-1.3964357168151973E-2</v>
      </c>
      <c r="G18" s="12">
        <f>G9+G16</f>
        <v>0</v>
      </c>
      <c r="H18" s="13">
        <f>H9+H16</f>
        <v>0</v>
      </c>
      <c r="I18" s="13">
        <f>I9+I16</f>
        <v>0</v>
      </c>
      <c r="J18" s="14"/>
    </row>
    <row r="19" spans="1:10" x14ac:dyDescent="0.25">
      <c r="A19" s="11"/>
      <c r="B19" s="25"/>
      <c r="C19" s="12"/>
      <c r="D19" s="13"/>
      <c r="E19" s="55"/>
      <c r="F19" s="60"/>
      <c r="G19" s="12"/>
      <c r="H19" s="13"/>
      <c r="I19" s="13"/>
      <c r="J19" s="14"/>
    </row>
    <row r="20" spans="1:10" x14ac:dyDescent="0.25">
      <c r="A20" s="32">
        <v>70</v>
      </c>
      <c r="B20" s="24" t="s">
        <v>33</v>
      </c>
      <c r="C20" s="8">
        <f>'2020'!C20</f>
        <v>3776</v>
      </c>
      <c r="D20" s="9">
        <f>'2019'!C20</f>
        <v>3086</v>
      </c>
      <c r="E20" s="54">
        <f>C20-D20</f>
        <v>690</v>
      </c>
      <c r="F20" s="58">
        <f>E20/D20</f>
        <v>0.2235904082955282</v>
      </c>
      <c r="G20" s="15"/>
      <c r="H20" s="16"/>
      <c r="I20" s="16"/>
      <c r="J20" s="17"/>
    </row>
    <row r="21" spans="1:10" x14ac:dyDescent="0.25">
      <c r="A21" s="32">
        <v>84</v>
      </c>
      <c r="B21" s="24" t="s">
        <v>34</v>
      </c>
      <c r="C21" s="8">
        <f>'2020'!C21</f>
        <v>633</v>
      </c>
      <c r="D21" s="9">
        <v>462</v>
      </c>
      <c r="E21" s="54">
        <f>C21-D21</f>
        <v>171</v>
      </c>
      <c r="F21" s="58">
        <f>E21/D21</f>
        <v>0.37012987012987014</v>
      </c>
      <c r="G21" s="8"/>
      <c r="H21" s="9"/>
      <c r="I21" s="9"/>
      <c r="J21" s="10"/>
    </row>
    <row r="22" spans="1:10" x14ac:dyDescent="0.25">
      <c r="A22" s="4" t="s">
        <v>52</v>
      </c>
      <c r="B22" s="24" t="s">
        <v>19</v>
      </c>
      <c r="C22" s="8">
        <f>'2020'!C22</f>
        <v>25033</v>
      </c>
      <c r="D22" s="9">
        <f>'2019'!C22</f>
        <v>24942</v>
      </c>
      <c r="E22" s="54">
        <f>C22-D22</f>
        <v>91</v>
      </c>
      <c r="F22" s="58">
        <f>E22/D22</f>
        <v>3.6484644374949883E-3</v>
      </c>
      <c r="G22" s="8"/>
      <c r="H22" s="9"/>
      <c r="I22" s="9"/>
      <c r="J22" s="10"/>
    </row>
    <row r="23" spans="1:10" x14ac:dyDescent="0.25">
      <c r="A23" s="11"/>
      <c r="B23" s="25" t="s">
        <v>20</v>
      </c>
      <c r="C23" s="12">
        <f>SUM(C20:C22)</f>
        <v>29442</v>
      </c>
      <c r="D23" s="13">
        <f>SUM(D20:D22)</f>
        <v>28490</v>
      </c>
      <c r="E23" s="55">
        <f>SUM(E20:E22)</f>
        <v>952</v>
      </c>
      <c r="F23" s="59">
        <v>1.7938496583143507E-2</v>
      </c>
      <c r="G23" s="12">
        <f>SUM(G20:G22)</f>
        <v>0</v>
      </c>
      <c r="H23" s="13">
        <f>SUM(H20:H22)</f>
        <v>0</v>
      </c>
      <c r="I23" s="13">
        <f>SUM(I20:I22)</f>
        <v>0</v>
      </c>
      <c r="J23" s="14"/>
    </row>
    <row r="24" spans="1:10" x14ac:dyDescent="0.25">
      <c r="A24" s="4"/>
      <c r="B24" s="24"/>
      <c r="C24" s="8"/>
      <c r="D24" s="9"/>
      <c r="E24" s="54"/>
      <c r="F24" s="62"/>
      <c r="G24" s="8"/>
      <c r="H24" s="9"/>
      <c r="I24" s="9"/>
      <c r="J24" s="10"/>
    </row>
    <row r="25" spans="1:10" x14ac:dyDescent="0.25">
      <c r="A25" s="4" t="s">
        <v>49</v>
      </c>
      <c r="B25" s="24" t="s">
        <v>21</v>
      </c>
      <c r="C25" s="8">
        <f>'2020'!C25</f>
        <v>9919</v>
      </c>
      <c r="D25" s="9">
        <f>'2019'!C25</f>
        <v>11478</v>
      </c>
      <c r="E25" s="54">
        <f>C25-D25</f>
        <v>-1559</v>
      </c>
      <c r="F25" s="58">
        <f>E25/D25</f>
        <v>-0.13582505663007494</v>
      </c>
      <c r="G25" s="8"/>
      <c r="H25" s="9"/>
      <c r="I25" s="9"/>
      <c r="J25" s="10"/>
    </row>
    <row r="26" spans="1:10" x14ac:dyDescent="0.25">
      <c r="A26" s="4" t="s">
        <v>50</v>
      </c>
      <c r="B26" s="24" t="s">
        <v>22</v>
      </c>
      <c r="C26" s="8">
        <f>'2020'!C26</f>
        <v>3398</v>
      </c>
      <c r="D26" s="9">
        <f>'2019'!C26</f>
        <v>3295</v>
      </c>
      <c r="E26" s="54">
        <f>C26-D26</f>
        <v>103</v>
      </c>
      <c r="F26" s="58">
        <f>E26/D26</f>
        <v>3.1259484066767831E-2</v>
      </c>
      <c r="G26" s="8"/>
      <c r="H26" s="9"/>
      <c r="I26" s="9"/>
      <c r="J26" s="10"/>
    </row>
    <row r="27" spans="1:10" s="27" customFormat="1" x14ac:dyDescent="0.25">
      <c r="A27" s="11"/>
      <c r="B27" s="25" t="s">
        <v>23</v>
      </c>
      <c r="C27" s="12">
        <f>SUM(C25:C26)</f>
        <v>13317</v>
      </c>
      <c r="D27" s="13">
        <f>SUM(D25:D26)</f>
        <v>14773</v>
      </c>
      <c r="E27" s="55">
        <f>SUM(E25:E26)</f>
        <v>-1456</v>
      </c>
      <c r="F27" s="59">
        <f>E27/D27</f>
        <v>-9.8558180464360656E-2</v>
      </c>
      <c r="G27" s="12">
        <f>SUM(G25:G26)</f>
        <v>0</v>
      </c>
      <c r="H27" s="13">
        <f>SUM(H25:H26)</f>
        <v>0</v>
      </c>
      <c r="I27" s="13">
        <f>SUM(I25:I26)</f>
        <v>0</v>
      </c>
      <c r="J27" s="14"/>
    </row>
    <row r="28" spans="1:10" x14ac:dyDescent="0.25">
      <c r="A28" s="4"/>
      <c r="B28" s="24"/>
      <c r="C28" s="8"/>
      <c r="D28" s="9"/>
      <c r="E28" s="54"/>
      <c r="F28" s="62"/>
      <c r="G28" s="8"/>
      <c r="H28" s="9"/>
      <c r="I28" s="9"/>
      <c r="J28" s="10"/>
    </row>
    <row r="29" spans="1:10" ht="15.75" thickBot="1" x14ac:dyDescent="0.3">
      <c r="A29" s="19"/>
      <c r="B29" s="26" t="s">
        <v>24</v>
      </c>
      <c r="C29" s="20">
        <f>C18+C23+C27</f>
        <v>479911</v>
      </c>
      <c r="D29" s="21">
        <f>D18+D23+D27</f>
        <v>486606</v>
      </c>
      <c r="E29" s="57">
        <f>E18+E23+E27</f>
        <v>-6695</v>
      </c>
      <c r="F29" s="63">
        <f>E29/D29</f>
        <v>-1.3758564423784335E-2</v>
      </c>
      <c r="G29" s="20">
        <f>G18+G23+G27</f>
        <v>0</v>
      </c>
      <c r="H29" s="21">
        <f>H18+H23+H27</f>
        <v>0</v>
      </c>
      <c r="I29" s="21">
        <f>I18+I23+I27</f>
        <v>0</v>
      </c>
      <c r="J29" s="22"/>
    </row>
  </sheetData>
  <mergeCells count="2">
    <mergeCell ref="C4:F4"/>
    <mergeCell ref="G4:J4"/>
  </mergeCells>
  <pageMargins left="0.7" right="0.7" top="0.75" bottom="0.75" header="0.3" footer="0.3"/>
  <pageSetup paperSize="9" scale="97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289E5-BD1D-43A4-B98A-8ED1FE0D5A8D}">
  <dimension ref="A1:J29"/>
  <sheetViews>
    <sheetView topLeftCell="A9" workbookViewId="0">
      <selection activeCell="D35" sqref="D35"/>
    </sheetView>
  </sheetViews>
  <sheetFormatPr baseColWidth="10" defaultRowHeight="15" x14ac:dyDescent="0.25"/>
  <cols>
    <col min="1" max="1" width="8.140625" customWidth="1"/>
    <col min="2" max="2" width="35.85546875" customWidth="1"/>
  </cols>
  <sheetData>
    <row r="1" spans="1:10" ht="26.25" x14ac:dyDescent="0.4">
      <c r="A1" s="1" t="s">
        <v>55</v>
      </c>
      <c r="B1" s="1"/>
    </row>
    <row r="2" spans="1:10" ht="15.75" x14ac:dyDescent="0.25">
      <c r="A2" s="2" t="s">
        <v>54</v>
      </c>
      <c r="B2" s="2"/>
    </row>
    <row r="4" spans="1:10" x14ac:dyDescent="0.25">
      <c r="A4" s="3" t="s">
        <v>5</v>
      </c>
      <c r="B4" s="23" t="s">
        <v>7</v>
      </c>
      <c r="C4" s="79" t="s">
        <v>1</v>
      </c>
      <c r="D4" s="80"/>
      <c r="E4" s="80"/>
      <c r="F4" s="81"/>
      <c r="G4" s="79" t="s">
        <v>2</v>
      </c>
      <c r="H4" s="80"/>
      <c r="I4" s="80"/>
      <c r="J4" s="81"/>
    </row>
    <row r="5" spans="1:10" x14ac:dyDescent="0.25">
      <c r="A5" s="4"/>
      <c r="B5" s="24"/>
      <c r="C5" s="5">
        <v>2020</v>
      </c>
      <c r="D5" s="6" t="s">
        <v>51</v>
      </c>
      <c r="E5" s="6" t="s">
        <v>3</v>
      </c>
      <c r="F5" s="7" t="s">
        <v>4</v>
      </c>
      <c r="G5" s="5">
        <v>2020</v>
      </c>
      <c r="H5" s="6" t="s">
        <v>51</v>
      </c>
      <c r="I5" s="6" t="s">
        <v>3</v>
      </c>
      <c r="J5" s="7" t="s">
        <v>4</v>
      </c>
    </row>
    <row r="6" spans="1:10" x14ac:dyDescent="0.25">
      <c r="A6" s="4" t="s">
        <v>8</v>
      </c>
      <c r="B6" s="24" t="s">
        <v>25</v>
      </c>
      <c r="C6" s="8">
        <v>128299</v>
      </c>
      <c r="D6" s="9">
        <v>126570</v>
      </c>
      <c r="E6" s="54">
        <f>C6-D6</f>
        <v>1729</v>
      </c>
      <c r="F6" s="58">
        <f>E6/D6</f>
        <v>1.3660425061230939E-2</v>
      </c>
      <c r="G6" s="8">
        <f>'2020'!C6+'2020'!D6</f>
        <v>271713</v>
      </c>
      <c r="H6" s="8">
        <f>'2019'!C6+'2019'!D6</f>
        <v>267638</v>
      </c>
      <c r="I6" s="54">
        <f>G6-H6</f>
        <v>4075</v>
      </c>
      <c r="J6" s="58">
        <f>I6/H6</f>
        <v>1.5225790059707516E-2</v>
      </c>
    </row>
    <row r="7" spans="1:10" x14ac:dyDescent="0.25">
      <c r="A7" s="4" t="s">
        <v>9</v>
      </c>
      <c r="B7" s="24" t="s">
        <v>26</v>
      </c>
      <c r="C7" s="8">
        <v>94135</v>
      </c>
      <c r="D7" s="9">
        <v>93517</v>
      </c>
      <c r="E7" s="54">
        <f>C7-D7</f>
        <v>618</v>
      </c>
      <c r="F7" s="58">
        <f>E7/D7</f>
        <v>6.6084241367879637E-3</v>
      </c>
      <c r="G7" s="8">
        <f>'2020'!C7+'2020'!D7</f>
        <v>201907</v>
      </c>
      <c r="H7" s="8">
        <f>'2019'!C7+'2019'!D7</f>
        <v>204886</v>
      </c>
      <c r="I7" s="54">
        <f>G7-H7</f>
        <v>-2979</v>
      </c>
      <c r="J7" s="58">
        <f>I7/H7</f>
        <v>-1.4539792860419941E-2</v>
      </c>
    </row>
    <row r="8" spans="1:10" x14ac:dyDescent="0.25">
      <c r="A8" s="4" t="s">
        <v>10</v>
      </c>
      <c r="B8" s="24" t="s">
        <v>27</v>
      </c>
      <c r="C8" s="8">
        <v>101956</v>
      </c>
      <c r="D8" s="9">
        <v>103870</v>
      </c>
      <c r="E8" s="54">
        <f>C8-D8</f>
        <v>-1914</v>
      </c>
      <c r="F8" s="58">
        <f>E8/D8</f>
        <v>-1.8426879753538076E-2</v>
      </c>
      <c r="G8" s="8">
        <f>'2020'!C8+'2020'!D8</f>
        <v>216367</v>
      </c>
      <c r="H8" s="8">
        <f>'2019'!C8+'2019'!D8</f>
        <v>225660</v>
      </c>
      <c r="I8" s="54">
        <f>G8-H8</f>
        <v>-9293</v>
      </c>
      <c r="J8" s="58">
        <f>I8/H8</f>
        <v>-4.1181423380306656E-2</v>
      </c>
    </row>
    <row r="9" spans="1:10" s="27" customFormat="1" x14ac:dyDescent="0.25">
      <c r="A9" s="11"/>
      <c r="B9" s="25" t="s">
        <v>11</v>
      </c>
      <c r="C9" s="12">
        <f>SUM(C6:C8)</f>
        <v>324390</v>
      </c>
      <c r="D9" s="13">
        <f t="shared" ref="D9" si="0">SUM(D6:D8)</f>
        <v>323957</v>
      </c>
      <c r="E9" s="55">
        <f>SUM(E6:E8)</f>
        <v>433</v>
      </c>
      <c r="F9" s="59">
        <f>E9/D9</f>
        <v>1.3365971409785866E-3</v>
      </c>
      <c r="G9" s="12">
        <f>G6+G8+G7</f>
        <v>689987</v>
      </c>
      <c r="H9" s="13">
        <f>SUM(H6:H8)</f>
        <v>698184</v>
      </c>
      <c r="I9" s="55">
        <f>SUM(I6:I8)</f>
        <v>-8197</v>
      </c>
      <c r="J9" s="59">
        <f>I9/H9</f>
        <v>-1.1740458102735095E-2</v>
      </c>
    </row>
    <row r="10" spans="1:10" x14ac:dyDescent="0.25">
      <c r="A10" s="11"/>
      <c r="B10" s="25"/>
      <c r="C10" s="12"/>
      <c r="D10" s="13"/>
      <c r="E10" s="55"/>
      <c r="F10" s="60"/>
      <c r="G10" s="12"/>
      <c r="H10" s="13"/>
      <c r="I10" s="13"/>
      <c r="J10" s="14"/>
    </row>
    <row r="11" spans="1:10" x14ac:dyDescent="0.25">
      <c r="A11" s="4" t="s">
        <v>12</v>
      </c>
      <c r="B11" s="24" t="s">
        <v>28</v>
      </c>
      <c r="C11" s="8">
        <v>16353</v>
      </c>
      <c r="D11" s="9">
        <v>16359</v>
      </c>
      <c r="E11" s="54">
        <f>C11-D11</f>
        <v>-6</v>
      </c>
      <c r="F11" s="58">
        <f t="shared" ref="F11:F16" si="1">E11/D11</f>
        <v>-3.6677058499908307E-4</v>
      </c>
      <c r="G11" s="8">
        <f>'2020'!C11+'2020'!D11</f>
        <v>34638</v>
      </c>
      <c r="H11" s="8">
        <f>'2019'!C11+'2019'!D11</f>
        <v>34967</v>
      </c>
      <c r="I11" s="54">
        <f>G11-H11</f>
        <v>-329</v>
      </c>
      <c r="J11" s="58">
        <f>I11/H11</f>
        <v>-9.4088712214373555E-3</v>
      </c>
    </row>
    <row r="12" spans="1:10" x14ac:dyDescent="0.25">
      <c r="A12" s="4" t="s">
        <v>13</v>
      </c>
      <c r="B12" s="24" t="s">
        <v>29</v>
      </c>
      <c r="C12" s="8">
        <v>15836</v>
      </c>
      <c r="D12" s="9">
        <v>14746</v>
      </c>
      <c r="E12" s="54">
        <f>C12-D12</f>
        <v>1090</v>
      </c>
      <c r="F12" s="58">
        <f t="shared" si="1"/>
        <v>7.3918350739183514E-2</v>
      </c>
      <c r="G12" s="8">
        <f>'2020'!C12+'2020'!D12</f>
        <v>33831</v>
      </c>
      <c r="H12" s="8">
        <f>'2019'!C12+'2019'!D12</f>
        <v>31598</v>
      </c>
      <c r="I12" s="54">
        <f>G12-H12</f>
        <v>2233</v>
      </c>
      <c r="J12" s="58">
        <f>I12/H12</f>
        <v>7.0669029685423129E-2</v>
      </c>
    </row>
    <row r="13" spans="1:10" x14ac:dyDescent="0.25">
      <c r="A13" s="4" t="s">
        <v>14</v>
      </c>
      <c r="B13" s="24" t="s">
        <v>30</v>
      </c>
      <c r="C13" s="8">
        <v>14445</v>
      </c>
      <c r="D13" s="9">
        <v>14761</v>
      </c>
      <c r="E13" s="54">
        <f>C13-D13</f>
        <v>-316</v>
      </c>
      <c r="F13" s="58">
        <f t="shared" si="1"/>
        <v>-2.140776370164623E-2</v>
      </c>
      <c r="G13" s="8">
        <f>'2020'!C13+'2020'!D13</f>
        <v>32238</v>
      </c>
      <c r="H13" s="8">
        <f>'2019'!C13+'2019'!D13</f>
        <v>32007</v>
      </c>
      <c r="I13" s="54">
        <f>G13-H13</f>
        <v>231</v>
      </c>
      <c r="J13" s="58">
        <f>I13/H13</f>
        <v>7.2171712437904207E-3</v>
      </c>
    </row>
    <row r="14" spans="1:10" s="31" customFormat="1" x14ac:dyDescent="0.25">
      <c r="A14" s="4" t="s">
        <v>15</v>
      </c>
      <c r="B14" s="24" t="s">
        <v>31</v>
      </c>
      <c r="C14" s="28">
        <v>11364</v>
      </c>
      <c r="D14" s="29">
        <v>10668</v>
      </c>
      <c r="E14" s="56">
        <f>C14-D14</f>
        <v>696</v>
      </c>
      <c r="F14" s="61">
        <f t="shared" si="1"/>
        <v>6.5241844769403826E-2</v>
      </c>
      <c r="G14" s="8">
        <f>'2020'!C14+'2020'!D14</f>
        <v>25082</v>
      </c>
      <c r="H14" s="8">
        <f>'2019'!C14+'2019'!D14</f>
        <v>22919</v>
      </c>
      <c r="I14" s="54">
        <f t="shared" ref="I14:I15" si="2">G14-H14</f>
        <v>2163</v>
      </c>
      <c r="J14" s="58">
        <f t="shared" ref="J14:J15" si="3">I14/H14</f>
        <v>9.4375845368471573E-2</v>
      </c>
    </row>
    <row r="15" spans="1:10" x14ac:dyDescent="0.25">
      <c r="A15" s="4" t="s">
        <v>16</v>
      </c>
      <c r="B15" s="24" t="s">
        <v>32</v>
      </c>
      <c r="C15" s="8">
        <v>3352</v>
      </c>
      <c r="D15" s="9">
        <v>3655</v>
      </c>
      <c r="E15" s="54">
        <f>C15-D15</f>
        <v>-303</v>
      </c>
      <c r="F15" s="58">
        <f t="shared" si="1"/>
        <v>-8.2900136798905608E-2</v>
      </c>
      <c r="G15" s="8">
        <f>'2020'!C15+'2020'!D15</f>
        <v>7116</v>
      </c>
      <c r="H15" s="8">
        <f>'2019'!C15+'2019'!D15</f>
        <v>7814</v>
      </c>
      <c r="I15" s="54">
        <f t="shared" si="2"/>
        <v>-698</v>
      </c>
      <c r="J15" s="58">
        <f t="shared" si="3"/>
        <v>-8.9326849244944967E-2</v>
      </c>
    </row>
    <row r="16" spans="1:10" s="27" customFormat="1" x14ac:dyDescent="0.25">
      <c r="A16" s="11"/>
      <c r="B16" s="25" t="s">
        <v>17</v>
      </c>
      <c r="C16" s="12">
        <f>SUM(C11:C15)</f>
        <v>61350</v>
      </c>
      <c r="D16" s="13">
        <f>SUM(D11:D15)</f>
        <v>60189</v>
      </c>
      <c r="E16" s="55">
        <f>SUM(E11:E15)</f>
        <v>1161</v>
      </c>
      <c r="F16" s="59">
        <f t="shared" si="1"/>
        <v>1.9289238897472961E-2</v>
      </c>
      <c r="G16" s="12">
        <f>G11+G12+G13+G14+G15</f>
        <v>132905</v>
      </c>
      <c r="H16" s="13">
        <f>SUM(H11:H15)</f>
        <v>129305</v>
      </c>
      <c r="I16" s="13">
        <f>SUM(I11:I15)</f>
        <v>3600</v>
      </c>
      <c r="J16" s="59">
        <f>I16/H16</f>
        <v>2.7841150767565059E-2</v>
      </c>
    </row>
    <row r="17" spans="1:10" x14ac:dyDescent="0.25">
      <c r="A17" s="4"/>
      <c r="B17" s="24"/>
      <c r="C17" s="8"/>
      <c r="D17" s="9"/>
      <c r="E17" s="54"/>
      <c r="F17" s="62"/>
      <c r="G17" s="8"/>
      <c r="H17" s="9"/>
      <c r="I17" s="9"/>
      <c r="J17" s="10"/>
    </row>
    <row r="18" spans="1:10" s="27" customFormat="1" x14ac:dyDescent="0.25">
      <c r="A18" s="11"/>
      <c r="B18" s="25" t="s">
        <v>18</v>
      </c>
      <c r="C18" s="12">
        <f>C9+C16</f>
        <v>385740</v>
      </c>
      <c r="D18" s="13">
        <f>D9+D16</f>
        <v>384146</v>
      </c>
      <c r="E18" s="55">
        <f>E9+E16</f>
        <v>1594</v>
      </c>
      <c r="F18" s="59">
        <f>E18/D18</f>
        <v>4.149464005872767E-3</v>
      </c>
      <c r="G18" s="12">
        <f>G9+G16</f>
        <v>822892</v>
      </c>
      <c r="H18" s="13">
        <f>H9+H16</f>
        <v>827489</v>
      </c>
      <c r="I18" s="13">
        <f>I9+I16</f>
        <v>-4597</v>
      </c>
      <c r="J18" s="59">
        <f>I18/H18</f>
        <v>-5.5553608567606334E-3</v>
      </c>
    </row>
    <row r="19" spans="1:10" x14ac:dyDescent="0.25">
      <c r="A19" s="11"/>
      <c r="B19" s="25"/>
      <c r="C19" s="12"/>
      <c r="D19" s="13"/>
      <c r="E19" s="55"/>
      <c r="F19" s="60"/>
      <c r="G19" s="12"/>
      <c r="H19" s="13"/>
      <c r="I19" s="13"/>
      <c r="J19" s="14"/>
    </row>
    <row r="20" spans="1:10" x14ac:dyDescent="0.25">
      <c r="A20" s="32">
        <v>70</v>
      </c>
      <c r="B20" s="24" t="s">
        <v>33</v>
      </c>
      <c r="C20" s="8">
        <v>3115</v>
      </c>
      <c r="D20" s="9">
        <v>2621</v>
      </c>
      <c r="E20" s="54">
        <f>C20-D20</f>
        <v>494</v>
      </c>
      <c r="F20" s="58">
        <f>E20/D20</f>
        <v>0.18847768027470432</v>
      </c>
      <c r="G20" s="8">
        <f>'2020'!C20+'2020'!D20</f>
        <v>6891</v>
      </c>
      <c r="H20" s="8">
        <f>'2019'!C20+'2019'!D20</f>
        <v>5707</v>
      </c>
      <c r="I20" s="54">
        <f>G20-H20</f>
        <v>1184</v>
      </c>
      <c r="J20" s="58">
        <f>I20/H20</f>
        <v>0.20746451725950588</v>
      </c>
    </row>
    <row r="21" spans="1:10" x14ac:dyDescent="0.25">
      <c r="A21" s="32">
        <v>84</v>
      </c>
      <c r="B21" s="24" t="s">
        <v>34</v>
      </c>
      <c r="C21" s="8">
        <v>422</v>
      </c>
      <c r="D21" s="9">
        <v>468</v>
      </c>
      <c r="E21" s="54">
        <f>C21-D21</f>
        <v>-46</v>
      </c>
      <c r="F21" s="58">
        <f>E21/D21</f>
        <v>-9.8290598290598288E-2</v>
      </c>
      <c r="G21" s="8">
        <f>'2020'!C21+'2020'!D21</f>
        <v>1055</v>
      </c>
      <c r="H21" s="8">
        <f>'2019'!C21+'2019'!D21</f>
        <v>1101</v>
      </c>
      <c r="I21" s="54">
        <f>G21-H21</f>
        <v>-46</v>
      </c>
      <c r="J21" s="58">
        <f>I21/H21</f>
        <v>-4.1780199818346957E-2</v>
      </c>
    </row>
    <row r="22" spans="1:10" x14ac:dyDescent="0.25">
      <c r="A22" s="4" t="s">
        <v>52</v>
      </c>
      <c r="B22" s="24" t="s">
        <v>19</v>
      </c>
      <c r="C22" s="8">
        <v>17562</v>
      </c>
      <c r="D22" s="9">
        <v>16060</v>
      </c>
      <c r="E22" s="54">
        <f>C22-D22</f>
        <v>1502</v>
      </c>
      <c r="F22" s="58">
        <f>E22/D22</f>
        <v>9.3524283935242841E-2</v>
      </c>
      <c r="G22" s="8">
        <f>'2020'!C22+'2020'!D22</f>
        <v>42595</v>
      </c>
      <c r="H22" s="8">
        <f>'2019'!C22+'2019'!D22</f>
        <v>41002</v>
      </c>
      <c r="I22" s="54">
        <f>G22-H22</f>
        <v>1593</v>
      </c>
      <c r="J22" s="58">
        <f>I22/H22</f>
        <v>3.8851763328618116E-2</v>
      </c>
    </row>
    <row r="23" spans="1:10" x14ac:dyDescent="0.25">
      <c r="A23" s="11"/>
      <c r="B23" s="25" t="s">
        <v>20</v>
      </c>
      <c r="C23" s="12">
        <f>SUM(C20:C22)</f>
        <v>21099</v>
      </c>
      <c r="D23" s="13">
        <f>SUM(D20:D22)</f>
        <v>19149</v>
      </c>
      <c r="E23" s="55">
        <f>SUM(E20:E22)</f>
        <v>1950</v>
      </c>
      <c r="F23" s="59">
        <v>1.7938496583143507E-2</v>
      </c>
      <c r="G23" s="12">
        <f>SUM(G20:G22)</f>
        <v>50541</v>
      </c>
      <c r="H23" s="13">
        <f>SUM(H20:H22)</f>
        <v>47810</v>
      </c>
      <c r="I23" s="13">
        <f>SUM(I20:I22)</f>
        <v>2731</v>
      </c>
      <c r="J23" s="59">
        <f>I23/H23</f>
        <v>5.7121941016523743E-2</v>
      </c>
    </row>
    <row r="24" spans="1:10" x14ac:dyDescent="0.25">
      <c r="A24" s="4"/>
      <c r="B24" s="24"/>
      <c r="C24" s="8"/>
      <c r="D24" s="9"/>
      <c r="E24" s="54"/>
      <c r="F24" s="62"/>
      <c r="G24" s="8"/>
      <c r="H24" s="9"/>
      <c r="I24" s="9"/>
      <c r="J24" s="10"/>
    </row>
    <row r="25" spans="1:10" x14ac:dyDescent="0.25">
      <c r="A25" s="4" t="s">
        <v>49</v>
      </c>
      <c r="B25" s="24" t="s">
        <v>21</v>
      </c>
      <c r="C25" s="8">
        <v>9627</v>
      </c>
      <c r="D25" s="9">
        <v>10512</v>
      </c>
      <c r="E25" s="54">
        <f>C25-D25</f>
        <v>-885</v>
      </c>
      <c r="F25" s="58">
        <f>E25/D25</f>
        <v>-8.4189497716894976E-2</v>
      </c>
      <c r="G25" s="8">
        <f>'2020'!C25+'2020'!D25</f>
        <v>19546</v>
      </c>
      <c r="H25" s="8">
        <f>'2019'!C25+'2019'!D25</f>
        <v>21990</v>
      </c>
      <c r="I25" s="54">
        <f t="shared" ref="I25:I26" si="4">G25-H25</f>
        <v>-2444</v>
      </c>
      <c r="J25" s="58">
        <f t="shared" ref="J25:J26" si="5">I25/H25</f>
        <v>-0.11114142792178262</v>
      </c>
    </row>
    <row r="26" spans="1:10" x14ac:dyDescent="0.25">
      <c r="A26" s="4" t="s">
        <v>50</v>
      </c>
      <c r="B26" s="24" t="s">
        <v>22</v>
      </c>
      <c r="C26" s="8">
        <v>3267</v>
      </c>
      <c r="D26" s="9">
        <v>2787</v>
      </c>
      <c r="E26" s="54">
        <f>C26-D26</f>
        <v>480</v>
      </c>
      <c r="F26" s="58">
        <f>E26/D26</f>
        <v>0.17222820236813779</v>
      </c>
      <c r="G26" s="8">
        <f>'2020'!C26+'2020'!D26</f>
        <v>6665</v>
      </c>
      <c r="H26" s="8">
        <f>'2019'!C26+'2019'!D26</f>
        <v>6082</v>
      </c>
      <c r="I26" s="54">
        <f t="shared" si="4"/>
        <v>583</v>
      </c>
      <c r="J26" s="58">
        <f t="shared" si="5"/>
        <v>9.5856626109832296E-2</v>
      </c>
    </row>
    <row r="27" spans="1:10" s="27" customFormat="1" x14ac:dyDescent="0.25">
      <c r="A27" s="11"/>
      <c r="B27" s="25" t="s">
        <v>23</v>
      </c>
      <c r="C27" s="12">
        <f>SUM(C25:C26)</f>
        <v>12894</v>
      </c>
      <c r="D27" s="13">
        <f>SUM(D25:D26)</f>
        <v>13299</v>
      </c>
      <c r="E27" s="55">
        <f>SUM(E25:E26)</f>
        <v>-405</v>
      </c>
      <c r="F27" s="59">
        <f>E27/D27</f>
        <v>-3.0453417550191743E-2</v>
      </c>
      <c r="G27" s="12">
        <f>SUM(G25:G26)</f>
        <v>26211</v>
      </c>
      <c r="H27" s="13">
        <f>SUM(H25:H26)</f>
        <v>28072</v>
      </c>
      <c r="I27" s="13">
        <f>SUM(I25:I26)</f>
        <v>-1861</v>
      </c>
      <c r="J27" s="59">
        <f>I27/H27</f>
        <v>-6.6293815901966369E-2</v>
      </c>
    </row>
    <row r="28" spans="1:10" x14ac:dyDescent="0.25">
      <c r="A28" s="4"/>
      <c r="B28" s="24"/>
      <c r="C28" s="8"/>
      <c r="D28" s="9"/>
      <c r="E28" s="54"/>
      <c r="F28" s="62"/>
      <c r="G28" s="8"/>
      <c r="H28" s="9"/>
      <c r="I28" s="9"/>
      <c r="J28" s="10"/>
    </row>
    <row r="29" spans="1:10" ht="15.75" thickBot="1" x14ac:dyDescent="0.3">
      <c r="A29" s="19"/>
      <c r="B29" s="26" t="s">
        <v>24</v>
      </c>
      <c r="C29" s="20">
        <f>C18+C23+C27</f>
        <v>419733</v>
      </c>
      <c r="D29" s="21">
        <f>D18+D23+D27</f>
        <v>416594</v>
      </c>
      <c r="E29" s="57">
        <f>E18+E23+E27</f>
        <v>3139</v>
      </c>
      <c r="F29" s="63">
        <f>E29/D29</f>
        <v>7.5349140890171246E-3</v>
      </c>
      <c r="G29" s="20">
        <f>G18+G23+G27</f>
        <v>899644</v>
      </c>
      <c r="H29" s="21">
        <f>H18+H23+H27</f>
        <v>903371</v>
      </c>
      <c r="I29" s="21">
        <f>I18+I23+I27</f>
        <v>-3727</v>
      </c>
      <c r="J29" s="63">
        <f>I29/H29</f>
        <v>-4.1256582290111147E-3</v>
      </c>
    </row>
  </sheetData>
  <mergeCells count="2">
    <mergeCell ref="C4:F4"/>
    <mergeCell ref="G4:J4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0622C-06F0-4543-A9EE-D997FA41CDE0}">
  <dimension ref="A1:J29"/>
  <sheetViews>
    <sheetView topLeftCell="A4" workbookViewId="0">
      <selection activeCell="D6" sqref="D6"/>
    </sheetView>
  </sheetViews>
  <sheetFormatPr baseColWidth="10" defaultRowHeight="15" x14ac:dyDescent="0.25"/>
  <cols>
    <col min="2" max="2" width="34.42578125" bestFit="1" customWidth="1"/>
  </cols>
  <sheetData>
    <row r="1" spans="1:10" ht="26.25" x14ac:dyDescent="0.4">
      <c r="A1" s="1" t="s">
        <v>56</v>
      </c>
      <c r="B1" s="1"/>
    </row>
    <row r="2" spans="1:10" ht="15.75" x14ac:dyDescent="0.25">
      <c r="A2" s="2" t="s">
        <v>54</v>
      </c>
      <c r="B2" s="2"/>
    </row>
    <row r="4" spans="1:10" x14ac:dyDescent="0.25">
      <c r="A4" s="3" t="s">
        <v>5</v>
      </c>
      <c r="B4" s="23" t="s">
        <v>7</v>
      </c>
      <c r="C4" s="79" t="s">
        <v>1</v>
      </c>
      <c r="D4" s="80"/>
      <c r="E4" s="80"/>
      <c r="F4" s="81"/>
      <c r="G4" s="79" t="s">
        <v>2</v>
      </c>
      <c r="H4" s="80"/>
      <c r="I4" s="80"/>
      <c r="J4" s="81"/>
    </row>
    <row r="5" spans="1:10" x14ac:dyDescent="0.25">
      <c r="A5" s="4"/>
      <c r="B5" s="24"/>
      <c r="C5" s="5">
        <v>2020</v>
      </c>
      <c r="D5" s="6" t="s">
        <v>51</v>
      </c>
      <c r="E5" s="6" t="s">
        <v>3</v>
      </c>
      <c r="F5" s="7" t="s">
        <v>4</v>
      </c>
      <c r="G5" s="5">
        <v>2020</v>
      </c>
      <c r="H5" s="6" t="s">
        <v>51</v>
      </c>
      <c r="I5" s="6" t="s">
        <v>3</v>
      </c>
      <c r="J5" s="7" t="s">
        <v>4</v>
      </c>
    </row>
    <row r="6" spans="1:10" x14ac:dyDescent="0.25">
      <c r="A6" s="4" t="s">
        <v>8</v>
      </c>
      <c r="B6" s="24" t="s">
        <v>25</v>
      </c>
      <c r="C6" s="9">
        <v>78411</v>
      </c>
      <c r="D6" s="64">
        <v>149312</v>
      </c>
      <c r="E6" s="54">
        <f>C6-D6</f>
        <v>-70901</v>
      </c>
      <c r="F6" s="58">
        <f>E6/D6</f>
        <v>-0.47485131804543507</v>
      </c>
      <c r="G6" s="8">
        <f>'2020'!C6+'2020'!D6+'2020'!E6</f>
        <v>350124</v>
      </c>
      <c r="H6" s="8">
        <f>'2019'!C6+'2019'!D6+'2019'!E6</f>
        <v>416950</v>
      </c>
      <c r="I6" s="54">
        <f>G6-H6</f>
        <v>-66826</v>
      </c>
      <c r="J6" s="58">
        <f>I6/H6</f>
        <v>-0.16027341407842666</v>
      </c>
    </row>
    <row r="7" spans="1:10" x14ac:dyDescent="0.25">
      <c r="A7" s="4" t="s">
        <v>9</v>
      </c>
      <c r="B7" s="24" t="s">
        <v>26</v>
      </c>
      <c r="C7" s="9">
        <v>56907</v>
      </c>
      <c r="D7" s="64">
        <v>111526</v>
      </c>
      <c r="E7" s="54">
        <f>C7-D7</f>
        <v>-54619</v>
      </c>
      <c r="F7" s="58">
        <f>E7/D7</f>
        <v>-0.48974230224342308</v>
      </c>
      <c r="G7" s="8">
        <f>'2020'!C7+'2020'!D7+'2020'!E7</f>
        <v>258814</v>
      </c>
      <c r="H7" s="8">
        <f>'2019'!C7+'2019'!D7+'2019'!E7</f>
        <v>316412</v>
      </c>
      <c r="I7" s="54">
        <f>G7-H7</f>
        <v>-57598</v>
      </c>
      <c r="J7" s="58">
        <f>I7/H7</f>
        <v>-0.18203481536730592</v>
      </c>
    </row>
    <row r="8" spans="1:10" x14ac:dyDescent="0.25">
      <c r="A8" s="4" t="s">
        <v>10</v>
      </c>
      <c r="B8" s="24" t="s">
        <v>27</v>
      </c>
      <c r="C8" s="9">
        <v>61201</v>
      </c>
      <c r="D8" s="64">
        <v>121325</v>
      </c>
      <c r="E8" s="54">
        <f>C8-D8</f>
        <v>-60124</v>
      </c>
      <c r="F8" s="58">
        <f>E8/D8</f>
        <v>-0.4955615083453534</v>
      </c>
      <c r="G8" s="8">
        <f>'2020'!C8+'2020'!D8+'2020'!E8</f>
        <v>277568</v>
      </c>
      <c r="H8" s="8">
        <f>'2019'!C8+'2019'!D8+'2019'!E8</f>
        <v>346985</v>
      </c>
      <c r="I8" s="54">
        <f>G8-H8</f>
        <v>-69417</v>
      </c>
      <c r="J8" s="58">
        <f>I8/H8</f>
        <v>-0.20005763937922388</v>
      </c>
    </row>
    <row r="9" spans="1:10" x14ac:dyDescent="0.25">
      <c r="A9" s="11"/>
      <c r="B9" s="25" t="s">
        <v>11</v>
      </c>
      <c r="C9" s="13">
        <f t="shared" ref="C9" si="0">SUM(C6:C8)</f>
        <v>196519</v>
      </c>
      <c r="D9" s="65">
        <f t="shared" ref="D9" si="1">SUM(D6:D8)</f>
        <v>382163</v>
      </c>
      <c r="E9" s="55">
        <f>SUM(E6:E8)</f>
        <v>-185644</v>
      </c>
      <c r="F9" s="59">
        <f>E9/D9</f>
        <v>-0.48577177801095345</v>
      </c>
      <c r="G9" s="12">
        <f>G6+G8+G7</f>
        <v>886506</v>
      </c>
      <c r="H9" s="13">
        <f>SUM(H6:H8)</f>
        <v>1080347</v>
      </c>
      <c r="I9" s="55">
        <f>SUM(I6:I8)</f>
        <v>-193841</v>
      </c>
      <c r="J9" s="59">
        <f>I9/H9</f>
        <v>-0.17942475889690998</v>
      </c>
    </row>
    <row r="10" spans="1:10" x14ac:dyDescent="0.25">
      <c r="A10" s="11"/>
      <c r="B10" s="25"/>
      <c r="C10" s="13"/>
      <c r="D10" s="65"/>
      <c r="E10" s="55"/>
      <c r="F10" s="60"/>
      <c r="G10" s="12"/>
      <c r="H10" s="13"/>
      <c r="I10" s="13"/>
      <c r="J10" s="14"/>
    </row>
    <row r="11" spans="1:10" x14ac:dyDescent="0.25">
      <c r="A11" s="4" t="s">
        <v>12</v>
      </c>
      <c r="B11" s="24" t="s">
        <v>28</v>
      </c>
      <c r="C11" s="70">
        <v>9753</v>
      </c>
      <c r="D11" s="71">
        <v>18649</v>
      </c>
      <c r="E11" s="54">
        <f>C11-D11</f>
        <v>-8896</v>
      </c>
      <c r="F11" s="58">
        <f t="shared" ref="F11:F16" si="2">E11/D11</f>
        <v>-0.47702289667006276</v>
      </c>
      <c r="G11" s="8">
        <f>'2020'!C11+'2020'!D11+'2020'!E11</f>
        <v>44391</v>
      </c>
      <c r="H11" s="8">
        <f>'2019'!C11+'2019'!D11+'2019'!E11</f>
        <v>53436</v>
      </c>
      <c r="I11" s="54">
        <f>G11-H11</f>
        <v>-9045</v>
      </c>
      <c r="J11" s="58">
        <f>I11/H11</f>
        <v>-0.1692679092746463</v>
      </c>
    </row>
    <row r="12" spans="1:10" x14ac:dyDescent="0.25">
      <c r="A12" s="4" t="s">
        <v>13</v>
      </c>
      <c r="B12" s="24" t="s">
        <v>29</v>
      </c>
      <c r="C12" s="70">
        <v>9122</v>
      </c>
      <c r="D12" s="71">
        <v>17275</v>
      </c>
      <c r="E12" s="54">
        <f>C12-D12</f>
        <v>-8153</v>
      </c>
      <c r="F12" s="58">
        <f t="shared" si="2"/>
        <v>-0.47195369030390738</v>
      </c>
      <c r="G12" s="8">
        <f>'2020'!C12+'2020'!D12+'2020'!E12</f>
        <v>42953</v>
      </c>
      <c r="H12" s="8">
        <f>'2019'!C12+'2019'!D12+'2019'!E12</f>
        <v>48873</v>
      </c>
      <c r="I12" s="54">
        <f>G12-H12</f>
        <v>-5920</v>
      </c>
      <c r="J12" s="58">
        <f>I12/H12</f>
        <v>-0.12113027643074908</v>
      </c>
    </row>
    <row r="13" spans="1:10" x14ac:dyDescent="0.25">
      <c r="A13" s="4" t="s">
        <v>14</v>
      </c>
      <c r="B13" s="24" t="s">
        <v>30</v>
      </c>
      <c r="C13" s="70">
        <v>8909</v>
      </c>
      <c r="D13" s="71">
        <v>18386</v>
      </c>
      <c r="E13" s="54">
        <f>C13-D13</f>
        <v>-9477</v>
      </c>
      <c r="F13" s="58">
        <f t="shared" si="2"/>
        <v>-0.51544653540737517</v>
      </c>
      <c r="G13" s="8">
        <f>'2020'!C13+'2020'!D13+'2020'!E13</f>
        <v>41147</v>
      </c>
      <c r="H13" s="8">
        <f>'2019'!C13+'2019'!D13+'2019'!E13</f>
        <v>50393</v>
      </c>
      <c r="I13" s="54">
        <f>G13-H13</f>
        <v>-9246</v>
      </c>
      <c r="J13" s="58">
        <f>I13/H13</f>
        <v>-0.18347786398904609</v>
      </c>
    </row>
    <row r="14" spans="1:10" x14ac:dyDescent="0.25">
      <c r="A14" s="4" t="s">
        <v>15</v>
      </c>
      <c r="B14" s="24" t="s">
        <v>31</v>
      </c>
      <c r="C14" s="72">
        <v>6131</v>
      </c>
      <c r="D14" s="73">
        <v>12285</v>
      </c>
      <c r="E14" s="56">
        <f>C14-D14</f>
        <v>-6154</v>
      </c>
      <c r="F14" s="61">
        <f t="shared" si="2"/>
        <v>-0.50093610093610097</v>
      </c>
      <c r="G14" s="8">
        <f>'2020'!C14+'2020'!D14+'2020'!E14</f>
        <v>31213</v>
      </c>
      <c r="H14" s="8">
        <f>'2019'!C14+'2019'!D14+'2019'!E14</f>
        <v>35204</v>
      </c>
      <c r="I14" s="54">
        <f t="shared" ref="I14:I15" si="3">G14-H14</f>
        <v>-3991</v>
      </c>
      <c r="J14" s="58">
        <f t="shared" ref="J14:J15" si="4">I14/H14</f>
        <v>-0.11336779911373708</v>
      </c>
    </row>
    <row r="15" spans="1:10" x14ac:dyDescent="0.25">
      <c r="A15" s="4" t="s">
        <v>16</v>
      </c>
      <c r="B15" s="24" t="s">
        <v>32</v>
      </c>
      <c r="C15" s="74">
        <v>2257</v>
      </c>
      <c r="D15" s="75">
        <v>4140</v>
      </c>
      <c r="E15" s="54">
        <f>C15-D15</f>
        <v>-1883</v>
      </c>
      <c r="F15" s="58">
        <f t="shared" si="2"/>
        <v>-0.45483091787439611</v>
      </c>
      <c r="G15" s="8">
        <f>'2020'!C15+'2020'!D15+'2020'!E15</f>
        <v>9373</v>
      </c>
      <c r="H15" s="8">
        <f>'2019'!C15+'2019'!D15+'2019'!E15</f>
        <v>11954</v>
      </c>
      <c r="I15" s="54">
        <f t="shared" si="3"/>
        <v>-2581</v>
      </c>
      <c r="J15" s="58">
        <f t="shared" si="4"/>
        <v>-0.21591099213652334</v>
      </c>
    </row>
    <row r="16" spans="1:10" x14ac:dyDescent="0.25">
      <c r="A16" s="11"/>
      <c r="B16" s="25" t="s">
        <v>17</v>
      </c>
      <c r="C16" s="76">
        <f t="shared" ref="C16" si="5">SUM(C11:C15)</f>
        <v>36172</v>
      </c>
      <c r="D16" s="77">
        <f t="shared" ref="D16" si="6">SUM(D11:D15)</f>
        <v>70735</v>
      </c>
      <c r="E16" s="55">
        <f>SUM(E11:E15)</f>
        <v>-34563</v>
      </c>
      <c r="F16" s="59">
        <f t="shared" si="2"/>
        <v>-0.48862656393581677</v>
      </c>
      <c r="G16" s="12">
        <f>G11+G12+G13+G14+G15</f>
        <v>169077</v>
      </c>
      <c r="H16" s="13">
        <f>SUM(H11:H15)</f>
        <v>199860</v>
      </c>
      <c r="I16" s="13">
        <f>SUM(I11:I15)</f>
        <v>-30783</v>
      </c>
      <c r="J16" s="59">
        <f>I16/H16</f>
        <v>-0.15402281597117984</v>
      </c>
    </row>
    <row r="17" spans="1:10" x14ac:dyDescent="0.25">
      <c r="A17" s="4"/>
      <c r="B17" s="24"/>
      <c r="C17" s="70"/>
      <c r="D17" s="71"/>
      <c r="E17" s="54"/>
      <c r="F17" s="62"/>
      <c r="G17" s="8"/>
      <c r="H17" s="9"/>
      <c r="I17" s="9"/>
      <c r="J17" s="10"/>
    </row>
    <row r="18" spans="1:10" x14ac:dyDescent="0.25">
      <c r="A18" s="11"/>
      <c r="B18" s="25" t="s">
        <v>18</v>
      </c>
      <c r="C18" s="76">
        <f t="shared" ref="C18" si="7">C9+C16</f>
        <v>232691</v>
      </c>
      <c r="D18" s="77">
        <f t="shared" ref="D18" si="8">D9+D16</f>
        <v>452898</v>
      </c>
      <c r="E18" s="55">
        <f>E9+E16</f>
        <v>-220207</v>
      </c>
      <c r="F18" s="59">
        <f>E18/D18</f>
        <v>-0.48621764724065902</v>
      </c>
      <c r="G18" s="12">
        <f>G9+G16</f>
        <v>1055583</v>
      </c>
      <c r="H18" s="13">
        <f>H9+H16</f>
        <v>1280207</v>
      </c>
      <c r="I18" s="13">
        <f>I9+I16</f>
        <v>-224624</v>
      </c>
      <c r="J18" s="59">
        <f>I18/H18</f>
        <v>-0.17545912496963381</v>
      </c>
    </row>
    <row r="19" spans="1:10" x14ac:dyDescent="0.25">
      <c r="A19" s="11"/>
      <c r="B19" s="25"/>
      <c r="C19" s="76"/>
      <c r="D19" s="77"/>
      <c r="E19" s="55"/>
      <c r="F19" s="60"/>
      <c r="G19" s="12"/>
      <c r="H19" s="13"/>
      <c r="I19" s="13"/>
      <c r="J19" s="14"/>
    </row>
    <row r="20" spans="1:10" x14ac:dyDescent="0.25">
      <c r="A20" s="32">
        <v>70</v>
      </c>
      <c r="B20" s="24" t="s">
        <v>33</v>
      </c>
      <c r="C20" s="74">
        <v>1680</v>
      </c>
      <c r="D20" s="75">
        <v>3200</v>
      </c>
      <c r="E20" s="54">
        <f>C20-D20</f>
        <v>-1520</v>
      </c>
      <c r="F20" s="58">
        <f>E20/D20</f>
        <v>-0.47499999999999998</v>
      </c>
      <c r="G20" s="8">
        <f>'2020'!C20+'2020'!D20+'2020'!E20</f>
        <v>8571</v>
      </c>
      <c r="H20" s="8">
        <f>'2019'!C20+'2019'!D20+'2019'!E20</f>
        <v>9006</v>
      </c>
      <c r="I20" s="54">
        <f>G20-H20</f>
        <v>-435</v>
      </c>
      <c r="J20" s="58">
        <f>I20/H20</f>
        <v>-4.8301132578281149E-2</v>
      </c>
    </row>
    <row r="21" spans="1:10" x14ac:dyDescent="0.25">
      <c r="A21" s="32">
        <v>84</v>
      </c>
      <c r="B21" s="24" t="s">
        <v>34</v>
      </c>
      <c r="C21" s="70">
        <v>325</v>
      </c>
      <c r="D21" s="71">
        <v>396</v>
      </c>
      <c r="E21" s="54">
        <f>C21-D21</f>
        <v>-71</v>
      </c>
      <c r="F21" s="58">
        <f>E21/D21</f>
        <v>-0.17929292929292928</v>
      </c>
      <c r="G21" s="8">
        <f>'2020'!C21+'2020'!D21+'2020'!E21</f>
        <v>1380</v>
      </c>
      <c r="H21" s="8">
        <f>'2019'!C21+'2019'!D21+'2019'!E21</f>
        <v>1497</v>
      </c>
      <c r="I21" s="54">
        <f>G21-H21</f>
        <v>-117</v>
      </c>
      <c r="J21" s="58">
        <f>I21/H21</f>
        <v>-7.8156312625250496E-2</v>
      </c>
    </row>
    <row r="22" spans="1:10" x14ac:dyDescent="0.25">
      <c r="A22" s="4" t="s">
        <v>52</v>
      </c>
      <c r="B22" s="24" t="s">
        <v>19</v>
      </c>
      <c r="C22" s="70">
        <v>10239</v>
      </c>
      <c r="D22" s="71">
        <v>22597</v>
      </c>
      <c r="E22" s="54">
        <f>C22-D22</f>
        <v>-12358</v>
      </c>
      <c r="F22" s="58">
        <f>E22/D22</f>
        <v>-0.54688675487896621</v>
      </c>
      <c r="G22" s="8">
        <f>'2020'!C22+'2020'!D22+'2020'!E22</f>
        <v>52848</v>
      </c>
      <c r="H22" s="8">
        <f>'2019'!C22+'2019'!D22+'2019'!E22</f>
        <v>63599</v>
      </c>
      <c r="I22" s="54">
        <f>G22-H22</f>
        <v>-10751</v>
      </c>
      <c r="J22" s="58">
        <f>I22/H22</f>
        <v>-0.16904353842041542</v>
      </c>
    </row>
    <row r="23" spans="1:10" x14ac:dyDescent="0.25">
      <c r="A23" s="11"/>
      <c r="B23" s="25" t="s">
        <v>20</v>
      </c>
      <c r="C23" s="76">
        <f t="shared" ref="C23" si="9">SUM(C20:C22)</f>
        <v>12244</v>
      </c>
      <c r="D23" s="78">
        <f t="shared" ref="D23" si="10">SUM(D20:D22)</f>
        <v>26193</v>
      </c>
      <c r="E23" s="55">
        <f>SUM(E20:E22)</f>
        <v>-13949</v>
      </c>
      <c r="F23" s="59">
        <v>1.7938496583143507E-2</v>
      </c>
      <c r="G23" s="12">
        <f>SUM(G20:G22)</f>
        <v>62799</v>
      </c>
      <c r="H23" s="13">
        <f>SUM(H20:H22)</f>
        <v>74102</v>
      </c>
      <c r="I23" s="13">
        <f>SUM(I20:I22)</f>
        <v>-11303</v>
      </c>
      <c r="J23" s="59">
        <f>I23/H23</f>
        <v>-0.15253299506086204</v>
      </c>
    </row>
    <row r="24" spans="1:10" x14ac:dyDescent="0.25">
      <c r="A24" s="4"/>
      <c r="B24" s="24"/>
      <c r="C24" s="70"/>
      <c r="D24" s="71"/>
      <c r="E24" s="54"/>
      <c r="F24" s="62"/>
      <c r="G24" s="8"/>
      <c r="H24" s="9"/>
      <c r="I24" s="9"/>
      <c r="J24" s="10"/>
    </row>
    <row r="25" spans="1:10" x14ac:dyDescent="0.25">
      <c r="A25" s="4" t="s">
        <v>49</v>
      </c>
      <c r="B25" s="24" t="s">
        <v>21</v>
      </c>
      <c r="C25" s="70">
        <v>6228</v>
      </c>
      <c r="D25" s="71">
        <v>12936</v>
      </c>
      <c r="E25" s="54">
        <f>C25-D25</f>
        <v>-6708</v>
      </c>
      <c r="F25" s="58">
        <f>E25/D25</f>
        <v>-0.51855287569573283</v>
      </c>
      <c r="G25" s="8">
        <f>'2020'!C25+'2020'!D25+'2020'!E25</f>
        <v>26174</v>
      </c>
      <c r="H25" s="8">
        <f>'2019'!C25+'2019'!D25+'2019'!E25</f>
        <v>34926</v>
      </c>
      <c r="I25" s="54">
        <f t="shared" ref="I25:I26" si="11">G25-H25</f>
        <v>-8752</v>
      </c>
      <c r="J25" s="58">
        <f t="shared" ref="J25:J26" si="12">I25/H25</f>
        <v>-0.25058695527687108</v>
      </c>
    </row>
    <row r="26" spans="1:10" x14ac:dyDescent="0.25">
      <c r="A26" s="4" t="s">
        <v>50</v>
      </c>
      <c r="B26" s="24" t="s">
        <v>22</v>
      </c>
      <c r="C26" s="9">
        <v>2001</v>
      </c>
      <c r="D26" s="64">
        <v>3863</v>
      </c>
      <c r="E26" s="54">
        <f>C26-D26</f>
        <v>-1862</v>
      </c>
      <c r="F26" s="58">
        <f>E26/D26</f>
        <v>-0.48200880144965053</v>
      </c>
      <c r="G26" s="8">
        <f>'2020'!C26+'2020'!D26+'2020'!E26</f>
        <v>8666</v>
      </c>
      <c r="H26" s="8">
        <f>'2019'!C26+'2019'!D26+'2019'!E26</f>
        <v>9945</v>
      </c>
      <c r="I26" s="54">
        <f t="shared" si="11"/>
        <v>-1279</v>
      </c>
      <c r="J26" s="58">
        <f t="shared" si="12"/>
        <v>-0.12860734037204624</v>
      </c>
    </row>
    <row r="27" spans="1:10" x14ac:dyDescent="0.25">
      <c r="A27" s="11"/>
      <c r="B27" s="25" t="s">
        <v>23</v>
      </c>
      <c r="C27" s="13">
        <f t="shared" ref="C27" si="13">SUM(C25:C26)</f>
        <v>8229</v>
      </c>
      <c r="D27" s="65">
        <f t="shared" ref="D27" si="14">SUM(D25:D26)</f>
        <v>16799</v>
      </c>
      <c r="E27" s="55">
        <f>SUM(E25:E26)</f>
        <v>-8570</v>
      </c>
      <c r="F27" s="59">
        <f>E27/D27</f>
        <v>-0.51014941365557476</v>
      </c>
      <c r="G27" s="12">
        <f>SUM(G25:G26)</f>
        <v>34840</v>
      </c>
      <c r="H27" s="13">
        <f>SUM(H25:H26)</f>
        <v>44871</v>
      </c>
      <c r="I27" s="13">
        <f>SUM(I25:I26)</f>
        <v>-10031</v>
      </c>
      <c r="J27" s="59">
        <f>I27/H27</f>
        <v>-0.22355196006329256</v>
      </c>
    </row>
    <row r="28" spans="1:10" x14ac:dyDescent="0.25">
      <c r="A28" s="4"/>
      <c r="B28" s="24"/>
      <c r="C28" s="9"/>
      <c r="D28" s="64"/>
      <c r="E28" s="54"/>
      <c r="F28" s="62"/>
      <c r="G28" s="8"/>
      <c r="H28" s="9"/>
      <c r="I28" s="9"/>
      <c r="J28" s="10"/>
    </row>
    <row r="29" spans="1:10" ht="15.75" thickBot="1" x14ac:dyDescent="0.3">
      <c r="A29" s="19"/>
      <c r="B29" s="26" t="s">
        <v>24</v>
      </c>
      <c r="C29" s="40">
        <f t="shared" ref="C29" si="15">C27+C23+C18</f>
        <v>253164</v>
      </c>
      <c r="D29" s="69">
        <f t="shared" ref="D29" si="16">D18+D23+D27</f>
        <v>495890</v>
      </c>
      <c r="E29" s="57">
        <f>E18+E23+E27</f>
        <v>-242726</v>
      </c>
      <c r="F29" s="63">
        <f>E29/D29</f>
        <v>-0.48947548851559824</v>
      </c>
      <c r="G29" s="20">
        <f>G18+G23+G27</f>
        <v>1153222</v>
      </c>
      <c r="H29" s="21">
        <f>H18+H23+H27</f>
        <v>1399180</v>
      </c>
      <c r="I29" s="21">
        <f>I18+I23+I27</f>
        <v>-245958</v>
      </c>
      <c r="J29" s="63">
        <f>I29/H29</f>
        <v>-0.17578724681599223</v>
      </c>
    </row>
  </sheetData>
  <mergeCells count="2">
    <mergeCell ref="C4:F4"/>
    <mergeCell ref="G4:J4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A0948-DDB1-4FBA-A005-22B9517FFB02}">
  <dimension ref="A1:J29"/>
  <sheetViews>
    <sheetView tabSelected="1" topLeftCell="A4" workbookViewId="0">
      <selection activeCell="C21" sqref="C21"/>
    </sheetView>
  </sheetViews>
  <sheetFormatPr baseColWidth="10" defaultRowHeight="15" x14ac:dyDescent="0.25"/>
  <cols>
    <col min="2" max="2" width="34.42578125" bestFit="1" customWidth="1"/>
  </cols>
  <sheetData>
    <row r="1" spans="1:10" ht="26.25" x14ac:dyDescent="0.4">
      <c r="A1" s="1" t="s">
        <v>56</v>
      </c>
      <c r="B1" s="1"/>
    </row>
    <row r="2" spans="1:10" ht="15.75" x14ac:dyDescent="0.25">
      <c r="A2" s="2" t="s">
        <v>54</v>
      </c>
      <c r="B2" s="2"/>
    </row>
    <row r="4" spans="1:10" x14ac:dyDescent="0.25">
      <c r="A4" s="3" t="s">
        <v>5</v>
      </c>
      <c r="B4" s="23" t="s">
        <v>7</v>
      </c>
      <c r="C4" s="79" t="s">
        <v>1</v>
      </c>
      <c r="D4" s="80"/>
      <c r="E4" s="80"/>
      <c r="F4" s="81"/>
      <c r="G4" s="79" t="s">
        <v>2</v>
      </c>
      <c r="H4" s="80"/>
      <c r="I4" s="80"/>
      <c r="J4" s="81"/>
    </row>
    <row r="5" spans="1:10" x14ac:dyDescent="0.25">
      <c r="A5" s="4"/>
      <c r="B5" s="24"/>
      <c r="C5" s="5">
        <v>2020</v>
      </c>
      <c r="D5" s="6" t="s">
        <v>51</v>
      </c>
      <c r="E5" s="6" t="s">
        <v>3</v>
      </c>
      <c r="F5" s="7" t="s">
        <v>4</v>
      </c>
      <c r="G5" s="5">
        <v>2020</v>
      </c>
      <c r="H5" s="6" t="s">
        <v>51</v>
      </c>
      <c r="I5" s="6" t="s">
        <v>3</v>
      </c>
      <c r="J5" s="7" t="s">
        <v>4</v>
      </c>
    </row>
    <row r="6" spans="1:10" x14ac:dyDescent="0.25">
      <c r="A6" s="4" t="s">
        <v>8</v>
      </c>
      <c r="B6" s="24" t="s">
        <v>25</v>
      </c>
      <c r="C6" s="49">
        <v>40129</v>
      </c>
      <c r="D6" s="49">
        <v>128430</v>
      </c>
      <c r="E6" s="54">
        <f>C6-D6</f>
        <v>-88301</v>
      </c>
      <c r="F6" s="58">
        <f>E6/D6</f>
        <v>-0.68754185159230707</v>
      </c>
      <c r="G6" s="8">
        <f>'2020'!C6+'2020'!D6+'2020'!E6+'2020'!F6</f>
        <v>390253</v>
      </c>
      <c r="H6" s="8">
        <f>'2019'!C6+'2019'!D6+'2019'!E6+'2019'!F6</f>
        <v>545380</v>
      </c>
      <c r="I6" s="54">
        <f>G6-H6</f>
        <v>-155127</v>
      </c>
      <c r="J6" s="58">
        <f>I6/H6</f>
        <v>-0.2844383732443434</v>
      </c>
    </row>
    <row r="7" spans="1:10" x14ac:dyDescent="0.25">
      <c r="A7" s="4" t="s">
        <v>9</v>
      </c>
      <c r="B7" s="24" t="s">
        <v>26</v>
      </c>
      <c r="C7" s="49">
        <v>25593</v>
      </c>
      <c r="D7" s="49">
        <v>87874</v>
      </c>
      <c r="E7" s="54">
        <f>C7-D7</f>
        <v>-62281</v>
      </c>
      <c r="F7" s="58">
        <f>E7/D7</f>
        <v>-0.70875344242893235</v>
      </c>
      <c r="G7" s="8">
        <f>'2020'!C7+'2020'!D7+'2020'!E7+'2020'!F7</f>
        <v>284407</v>
      </c>
      <c r="H7" s="8">
        <f>'2019'!C7+'2019'!D7+'2019'!E7+'2019'!F7</f>
        <v>404286</v>
      </c>
      <c r="I7" s="54">
        <f>G7-H7</f>
        <v>-119879</v>
      </c>
      <c r="J7" s="58">
        <f>I7/H7</f>
        <v>-0.29652028514467482</v>
      </c>
    </row>
    <row r="8" spans="1:10" x14ac:dyDescent="0.25">
      <c r="A8" s="4" t="s">
        <v>10</v>
      </c>
      <c r="B8" s="24" t="s">
        <v>27</v>
      </c>
      <c r="C8" s="49">
        <v>27506</v>
      </c>
      <c r="D8" s="49">
        <v>96644</v>
      </c>
      <c r="E8" s="54">
        <f>C8-D8</f>
        <v>-69138</v>
      </c>
      <c r="F8" s="58">
        <f>E8/D8</f>
        <v>-0.71538843590910972</v>
      </c>
      <c r="G8" s="8">
        <f>'2020'!C8+'2020'!D8+'2020'!E8+'2020'!F8</f>
        <v>305074</v>
      </c>
      <c r="H8" s="8">
        <f>'2019'!C8+'2019'!D8+'2019'!E8+'2019'!F8</f>
        <v>443629</v>
      </c>
      <c r="I8" s="54">
        <f>G8-H8</f>
        <v>-138555</v>
      </c>
      <c r="J8" s="58">
        <f>I8/H8</f>
        <v>-0.3123217823902405</v>
      </c>
    </row>
    <row r="9" spans="1:10" x14ac:dyDescent="0.25">
      <c r="A9" s="11"/>
      <c r="B9" s="25" t="s">
        <v>11</v>
      </c>
      <c r="C9" s="50">
        <f t="shared" ref="C9" si="0">SUM(C6:C8)</f>
        <v>93228</v>
      </c>
      <c r="D9" s="50">
        <f t="shared" ref="D9" si="1">SUM(D6:D8)</f>
        <v>312948</v>
      </c>
      <c r="E9" s="55">
        <f>SUM(E6:E8)</f>
        <v>-219720</v>
      </c>
      <c r="F9" s="59">
        <f>E9/D9</f>
        <v>-0.70209747306261738</v>
      </c>
      <c r="G9" s="12">
        <f>G6+G8+G7</f>
        <v>979734</v>
      </c>
      <c r="H9" s="13">
        <f>SUM(H6:H8)</f>
        <v>1393295</v>
      </c>
      <c r="I9" s="55">
        <f>SUM(I6:I8)</f>
        <v>-413561</v>
      </c>
      <c r="J9" s="59">
        <f>I9/H9</f>
        <v>-0.29682228099576902</v>
      </c>
    </row>
    <row r="10" spans="1:10" x14ac:dyDescent="0.25">
      <c r="A10" s="11"/>
      <c r="B10" s="25"/>
      <c r="C10" s="50"/>
      <c r="D10" s="50"/>
      <c r="E10" s="55"/>
      <c r="F10" s="60"/>
      <c r="G10" s="12"/>
      <c r="H10" s="13"/>
      <c r="I10" s="13"/>
      <c r="J10" s="14"/>
    </row>
    <row r="11" spans="1:10" x14ac:dyDescent="0.25">
      <c r="A11" s="4" t="s">
        <v>12</v>
      </c>
      <c r="B11" s="24" t="s">
        <v>28</v>
      </c>
      <c r="C11" s="49">
        <v>3932</v>
      </c>
      <c r="D11" s="49">
        <v>14307</v>
      </c>
      <c r="E11" s="54">
        <f>C11-D11</f>
        <v>-10375</v>
      </c>
      <c r="F11" s="58">
        <f t="shared" ref="F11:F16" si="2">E11/D11</f>
        <v>-0.72516949744880133</v>
      </c>
      <c r="G11" s="8">
        <f>'2020'!C11+'2020'!D11+'2020'!E11+'2020'!F11</f>
        <v>48323</v>
      </c>
      <c r="H11" s="8">
        <f>'2019'!C11+'2019'!D11+'2019'!E11+'2019'!F11</f>
        <v>67743</v>
      </c>
      <c r="I11" s="54">
        <f>G11-H11</f>
        <v>-19420</v>
      </c>
      <c r="J11" s="58">
        <f>I11/H11</f>
        <v>-0.28667168563541623</v>
      </c>
    </row>
    <row r="12" spans="1:10" x14ac:dyDescent="0.25">
      <c r="A12" s="4" t="s">
        <v>13</v>
      </c>
      <c r="B12" s="24" t="s">
        <v>29</v>
      </c>
      <c r="C12" s="49">
        <v>4171</v>
      </c>
      <c r="D12" s="49">
        <v>12941</v>
      </c>
      <c r="E12" s="54">
        <f>C12-D12</f>
        <v>-8770</v>
      </c>
      <c r="F12" s="58">
        <f t="shared" si="2"/>
        <v>-0.67769105942353758</v>
      </c>
      <c r="G12" s="8">
        <f>'2020'!C12+'2020'!D12+'2020'!E12+'2020'!F12</f>
        <v>47124</v>
      </c>
      <c r="H12" s="8">
        <f>'2019'!C12+'2019'!D12+'2019'!E12+'2019'!F12</f>
        <v>61814</v>
      </c>
      <c r="I12" s="54">
        <f>G12-H12</f>
        <v>-14690</v>
      </c>
      <c r="J12" s="58">
        <f>I12/H12</f>
        <v>-0.23764842915844306</v>
      </c>
    </row>
    <row r="13" spans="1:10" x14ac:dyDescent="0.25">
      <c r="A13" s="4" t="s">
        <v>14</v>
      </c>
      <c r="B13" s="24" t="s">
        <v>30</v>
      </c>
      <c r="C13" s="49">
        <v>2842</v>
      </c>
      <c r="D13" s="49">
        <v>13029</v>
      </c>
      <c r="E13" s="54">
        <f>C13-D13</f>
        <v>-10187</v>
      </c>
      <c r="F13" s="58">
        <f t="shared" si="2"/>
        <v>-0.78187121037685159</v>
      </c>
      <c r="G13" s="8">
        <f>'2020'!C13+'2020'!D13+'2020'!E13+'2020'!F13</f>
        <v>43989</v>
      </c>
      <c r="H13" s="8">
        <f>'2019'!C13+'2019'!D13+'2019'!E13+'2019'!F13</f>
        <v>63422</v>
      </c>
      <c r="I13" s="54">
        <f>G13-H13</f>
        <v>-19433</v>
      </c>
      <c r="J13" s="58">
        <f>I13/H13</f>
        <v>-0.30640787108574313</v>
      </c>
    </row>
    <row r="14" spans="1:10" x14ac:dyDescent="0.25">
      <c r="A14" s="4" t="s">
        <v>15</v>
      </c>
      <c r="B14" s="24" t="s">
        <v>31</v>
      </c>
      <c r="C14" s="51">
        <v>2166</v>
      </c>
      <c r="D14" s="51">
        <v>9033</v>
      </c>
      <c r="E14" s="56">
        <f>C14-D14</f>
        <v>-6867</v>
      </c>
      <c r="F14" s="61">
        <f t="shared" si="2"/>
        <v>-0.76021255396878118</v>
      </c>
      <c r="G14" s="8">
        <f>'2020'!C14+'2020'!D14+'2020'!E14+'2020'!F14</f>
        <v>33379</v>
      </c>
      <c r="H14" s="8">
        <f>'2019'!C14+'2019'!D14+'2019'!E14+'2019'!F14</f>
        <v>44237</v>
      </c>
      <c r="I14" s="54">
        <f t="shared" ref="I14:I15" si="3">G14-H14</f>
        <v>-10858</v>
      </c>
      <c r="J14" s="58">
        <f t="shared" ref="J14:J15" si="4">I14/H14</f>
        <v>-0.24545064086624319</v>
      </c>
    </row>
    <row r="15" spans="1:10" x14ac:dyDescent="0.25">
      <c r="A15" s="4" t="s">
        <v>16</v>
      </c>
      <c r="B15" s="24" t="s">
        <v>32</v>
      </c>
      <c r="C15" s="41">
        <v>1126</v>
      </c>
      <c r="D15" s="49">
        <v>3304</v>
      </c>
      <c r="E15" s="54">
        <f>C15-D15</f>
        <v>-2178</v>
      </c>
      <c r="F15" s="58">
        <f t="shared" si="2"/>
        <v>-0.65920096852300247</v>
      </c>
      <c r="G15" s="8">
        <f>'2020'!C15+'2020'!D15+'2020'!E15+'2020'!F15</f>
        <v>10499</v>
      </c>
      <c r="H15" s="8">
        <f>'2019'!C15+'2019'!D15+'2019'!E15+'2019'!F15</f>
        <v>15258</v>
      </c>
      <c r="I15" s="54">
        <f t="shared" si="3"/>
        <v>-4759</v>
      </c>
      <c r="J15" s="58">
        <f t="shared" si="4"/>
        <v>-0.31190195307379737</v>
      </c>
    </row>
    <row r="16" spans="1:10" x14ac:dyDescent="0.25">
      <c r="A16" s="11"/>
      <c r="B16" s="25" t="s">
        <v>17</v>
      </c>
      <c r="C16" s="50">
        <f t="shared" ref="C16" si="5">SUM(C11:C15)</f>
        <v>14237</v>
      </c>
      <c r="D16" s="50">
        <f t="shared" ref="D16" si="6">SUM(D11:D15)</f>
        <v>52614</v>
      </c>
      <c r="E16" s="55">
        <f>SUM(E11:E15)</f>
        <v>-38377</v>
      </c>
      <c r="F16" s="59">
        <f t="shared" si="2"/>
        <v>-0.72940662181168514</v>
      </c>
      <c r="G16" s="12">
        <f>G11+G12+G13+G14+G15</f>
        <v>183314</v>
      </c>
      <c r="H16" s="13">
        <f>SUM(H11:H15)</f>
        <v>252474</v>
      </c>
      <c r="I16" s="13">
        <f>SUM(I11:I15)</f>
        <v>-69160</v>
      </c>
      <c r="J16" s="59">
        <f>I16/H16</f>
        <v>-0.27392919666975607</v>
      </c>
    </row>
    <row r="17" spans="1:10" x14ac:dyDescent="0.25">
      <c r="A17" s="4"/>
      <c r="B17" s="24"/>
      <c r="C17" s="49"/>
      <c r="D17" s="49"/>
      <c r="E17" s="54"/>
      <c r="F17" s="62"/>
      <c r="G17" s="8"/>
      <c r="H17" s="9"/>
      <c r="I17" s="9"/>
      <c r="J17" s="10"/>
    </row>
    <row r="18" spans="1:10" x14ac:dyDescent="0.25">
      <c r="A18" s="11"/>
      <c r="B18" s="25" t="s">
        <v>18</v>
      </c>
      <c r="C18" s="50">
        <f t="shared" ref="C18" si="7">C9+C16</f>
        <v>107465</v>
      </c>
      <c r="D18" s="50">
        <f t="shared" ref="C18:D18" si="8">D9+D16</f>
        <v>365562</v>
      </c>
      <c r="E18" s="55">
        <f>E9+E16</f>
        <v>-258097</v>
      </c>
      <c r="F18" s="59">
        <f>E18/D18</f>
        <v>-0.70602797883806301</v>
      </c>
      <c r="G18" s="12">
        <f>G9+G16</f>
        <v>1163048</v>
      </c>
      <c r="H18" s="13">
        <f>H9+H16</f>
        <v>1645769</v>
      </c>
      <c r="I18" s="13">
        <f>I9+I16</f>
        <v>-482721</v>
      </c>
      <c r="J18" s="59">
        <f>I18/H18</f>
        <v>-0.29331030053427909</v>
      </c>
    </row>
    <row r="19" spans="1:10" x14ac:dyDescent="0.25">
      <c r="A19" s="11"/>
      <c r="B19" s="25"/>
      <c r="C19" s="50"/>
      <c r="D19" s="50"/>
      <c r="E19" s="55"/>
      <c r="F19" s="60"/>
      <c r="G19" s="12"/>
      <c r="H19" s="13"/>
      <c r="I19" s="13"/>
      <c r="J19" s="14"/>
    </row>
    <row r="20" spans="1:10" x14ac:dyDescent="0.25">
      <c r="A20" s="32">
        <v>70</v>
      </c>
      <c r="B20" s="24" t="s">
        <v>33</v>
      </c>
      <c r="C20" s="41">
        <v>374</v>
      </c>
      <c r="D20" s="49">
        <v>2423</v>
      </c>
      <c r="E20" s="54">
        <f>C20-D20</f>
        <v>-2049</v>
      </c>
      <c r="F20" s="58">
        <f>E20/D20</f>
        <v>-0.84564589352042918</v>
      </c>
      <c r="G20" s="8">
        <f>'2020'!C20+'2020'!D20+'2020'!E20+'2020'!F20</f>
        <v>8945</v>
      </c>
      <c r="H20" s="8">
        <f>'2019'!C20+'2019'!D20+'2019'!E20+'2019'!F20</f>
        <v>11429</v>
      </c>
      <c r="I20" s="54">
        <f>G20-H20</f>
        <v>-2484</v>
      </c>
      <c r="J20" s="58">
        <f>I20/H20</f>
        <v>-0.21734184968063697</v>
      </c>
    </row>
    <row r="21" spans="1:10" x14ac:dyDescent="0.25">
      <c r="A21" s="32">
        <v>84</v>
      </c>
      <c r="B21" s="24" t="s">
        <v>34</v>
      </c>
      <c r="C21" s="49">
        <v>313</v>
      </c>
      <c r="D21" s="49">
        <v>313</v>
      </c>
      <c r="E21" s="54">
        <f>C21-D21</f>
        <v>0</v>
      </c>
      <c r="F21" s="58">
        <f>E21/D21</f>
        <v>0</v>
      </c>
      <c r="G21" s="8">
        <f>'2020'!C21+'2020'!D21+'2020'!E21+'2020'!F21</f>
        <v>1499</v>
      </c>
      <c r="H21" s="8">
        <f>'2019'!C21+'2019'!D21+'2019'!E21+'2019'!F21</f>
        <v>1810</v>
      </c>
      <c r="I21" s="54">
        <f>G21-H21</f>
        <v>-311</v>
      </c>
      <c r="J21" s="58">
        <f>I21/H21</f>
        <v>-0.17182320441988949</v>
      </c>
    </row>
    <row r="22" spans="1:10" x14ac:dyDescent="0.25">
      <c r="A22" s="4" t="s">
        <v>52</v>
      </c>
      <c r="B22" s="24" t="s">
        <v>19</v>
      </c>
      <c r="C22" s="49">
        <v>233</v>
      </c>
      <c r="D22" s="49">
        <v>15132</v>
      </c>
      <c r="E22" s="54">
        <f>C22-D22</f>
        <v>-14899</v>
      </c>
      <c r="F22" s="58">
        <f>E22/D22</f>
        <v>-0.98460216759185837</v>
      </c>
      <c r="G22" s="8">
        <f>'2020'!C22+'2020'!D22+'2020'!E22+'2020'!F22</f>
        <v>53081</v>
      </c>
      <c r="H22" s="8">
        <f>'2019'!C22+'2019'!D22+'2019'!E22+'2019'!F22</f>
        <v>78731</v>
      </c>
      <c r="I22" s="54">
        <f>G22-H22</f>
        <v>-25650</v>
      </c>
      <c r="J22" s="58">
        <f>I22/H22</f>
        <v>-0.32579288971307363</v>
      </c>
    </row>
    <row r="23" spans="1:10" x14ac:dyDescent="0.25">
      <c r="A23" s="11"/>
      <c r="B23" s="25" t="s">
        <v>20</v>
      </c>
      <c r="C23" s="50">
        <f t="shared" ref="C23" si="9">SUM(C20:C22)</f>
        <v>920</v>
      </c>
      <c r="D23" s="37">
        <f t="shared" ref="D23" si="10">SUM(D20:D22)</f>
        <v>17868</v>
      </c>
      <c r="E23" s="55">
        <f>SUM(E20:E22)</f>
        <v>-16948</v>
      </c>
      <c r="F23" s="59">
        <v>1.7938496583143507E-2</v>
      </c>
      <c r="G23" s="12">
        <f>SUM(G20:G22)</f>
        <v>63525</v>
      </c>
      <c r="H23" s="13">
        <f>SUM(H20:H22)</f>
        <v>91970</v>
      </c>
      <c r="I23" s="13">
        <f>SUM(I20:I22)</f>
        <v>-28445</v>
      </c>
      <c r="J23" s="59">
        <f>I23/H23</f>
        <v>-0.30928563662063718</v>
      </c>
    </row>
    <row r="24" spans="1:10" x14ac:dyDescent="0.25">
      <c r="A24" s="4"/>
      <c r="B24" s="24"/>
      <c r="C24" s="49"/>
      <c r="D24" s="49"/>
      <c r="E24" s="54"/>
      <c r="F24" s="62"/>
      <c r="G24" s="8"/>
      <c r="H24" s="9"/>
      <c r="I24" s="9"/>
      <c r="J24" s="10"/>
    </row>
    <row r="25" spans="1:10" x14ac:dyDescent="0.25">
      <c r="A25" s="4" t="s">
        <v>49</v>
      </c>
      <c r="B25" s="24" t="s">
        <v>21</v>
      </c>
      <c r="C25" s="49">
        <v>6289</v>
      </c>
      <c r="D25" s="49">
        <v>20225</v>
      </c>
      <c r="E25" s="54">
        <f>C25-D25</f>
        <v>-13936</v>
      </c>
      <c r="F25" s="58">
        <f>E25/D25</f>
        <v>-0.6890482076637825</v>
      </c>
      <c r="G25" s="8">
        <f>'2020'!C25+'2020'!D25+'2020'!E25+'2020'!F25</f>
        <v>32463</v>
      </c>
      <c r="H25" s="8">
        <f>'2019'!C25+'2019'!D25+'2019'!E25+'2019'!F25</f>
        <v>55151</v>
      </c>
      <c r="I25" s="54">
        <f t="shared" ref="I25:I26" si="11">G25-H25</f>
        <v>-22688</v>
      </c>
      <c r="J25" s="58">
        <f t="shared" ref="J25:J26" si="12">I25/H25</f>
        <v>-0.4113796667331508</v>
      </c>
    </row>
    <row r="26" spans="1:10" x14ac:dyDescent="0.25">
      <c r="A26" s="4" t="s">
        <v>50</v>
      </c>
      <c r="B26" s="24" t="s">
        <v>22</v>
      </c>
      <c r="C26" s="49">
        <v>2890</v>
      </c>
      <c r="D26" s="49">
        <v>3739</v>
      </c>
      <c r="E26" s="54">
        <f>C26-D26</f>
        <v>-849</v>
      </c>
      <c r="F26" s="58">
        <f>E26/D26</f>
        <v>-0.22706606044396899</v>
      </c>
      <c r="G26" s="8">
        <f>'2020'!C26+'2020'!D26+'2020'!E26+'2020'!F26</f>
        <v>11556</v>
      </c>
      <c r="H26" s="8">
        <f>'2019'!C26+'2019'!D26+'2019'!E26+'2019'!F26</f>
        <v>13684</v>
      </c>
      <c r="I26" s="54">
        <f t="shared" si="11"/>
        <v>-2128</v>
      </c>
      <c r="J26" s="58">
        <f t="shared" si="12"/>
        <v>-0.15551008477053493</v>
      </c>
    </row>
    <row r="27" spans="1:10" x14ac:dyDescent="0.25">
      <c r="A27" s="11"/>
      <c r="B27" s="25" t="s">
        <v>23</v>
      </c>
      <c r="C27" s="50">
        <f t="shared" ref="C27" si="13">SUM(C25:C26)</f>
        <v>9179</v>
      </c>
      <c r="D27" s="50">
        <f t="shared" ref="D27" si="14">SUM(D25:D26)</f>
        <v>23964</v>
      </c>
      <c r="E27" s="55">
        <f>SUM(E25:E26)</f>
        <v>-14785</v>
      </c>
      <c r="F27" s="59">
        <f>E27/D27</f>
        <v>-0.61696711734268073</v>
      </c>
      <c r="G27" s="12">
        <f>SUM(G25:G26)</f>
        <v>44019</v>
      </c>
      <c r="H27" s="13">
        <f>SUM(H25:H26)</f>
        <v>68835</v>
      </c>
      <c r="I27" s="13">
        <f>SUM(I25:I26)</f>
        <v>-24816</v>
      </c>
      <c r="J27" s="59">
        <f>I27/H27</f>
        <v>-0.36051427326214863</v>
      </c>
    </row>
    <row r="28" spans="1:10" x14ac:dyDescent="0.25">
      <c r="A28" s="4"/>
      <c r="B28" s="24"/>
      <c r="C28" s="49"/>
      <c r="D28" s="49"/>
      <c r="E28" s="54"/>
      <c r="F28" s="62"/>
      <c r="G28" s="8"/>
      <c r="H28" s="9"/>
      <c r="I28" s="9"/>
      <c r="J28" s="10"/>
    </row>
    <row r="29" spans="1:10" ht="15.75" thickBot="1" x14ac:dyDescent="0.3">
      <c r="A29" s="19"/>
      <c r="B29" s="26" t="s">
        <v>24</v>
      </c>
      <c r="C29" s="40">
        <f t="shared" ref="C29" si="15">C27+C23+C18</f>
        <v>117564</v>
      </c>
      <c r="D29" s="52">
        <f t="shared" ref="D29" si="16">D18+D23+D27</f>
        <v>407394</v>
      </c>
      <c r="E29" s="57">
        <f>E18+E23+E27</f>
        <v>-289830</v>
      </c>
      <c r="F29" s="63">
        <f>E29/D29</f>
        <v>-0.71142432141857759</v>
      </c>
      <c r="G29" s="20">
        <f>G18+G23+G27</f>
        <v>1270592</v>
      </c>
      <c r="H29" s="21">
        <f>H18+H23+H27</f>
        <v>1806574</v>
      </c>
      <c r="I29" s="21">
        <f>I18+I23+I27</f>
        <v>-535982</v>
      </c>
      <c r="J29" s="63">
        <f>I29/H29</f>
        <v>-0.29668422107259373</v>
      </c>
    </row>
  </sheetData>
  <mergeCells count="2">
    <mergeCell ref="C4:F4"/>
    <mergeCell ref="G4:J4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DCBA0CA0106FE140B3446713363A2510" ma:contentTypeVersion="13" ma:contentTypeDescription="Opprett et nytt dokument." ma:contentTypeScope="" ma:versionID="25f6b24546efc19ceb5490131be45443">
  <xsd:schema xmlns:xsd="http://www.w3.org/2001/XMLSchema" xmlns:xs="http://www.w3.org/2001/XMLSchema" xmlns:p="http://schemas.microsoft.com/office/2006/metadata/properties" xmlns:ns3="979892fb-e3e2-406c-b820-4bed768ab70e" xmlns:ns4="6235239d-b653-4693-a514-3b16818d5839" targetNamespace="http://schemas.microsoft.com/office/2006/metadata/properties" ma:root="true" ma:fieldsID="634397b02474a317b298c43ab2ca8917" ns3:_="" ns4:_="">
    <xsd:import namespace="979892fb-e3e2-406c-b820-4bed768ab70e"/>
    <xsd:import namespace="6235239d-b653-4693-a514-3b16818d5839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GenerationTime" minOccurs="0"/>
                <xsd:element ref="ns4:MediaServiceEventHashCode" minOccurs="0"/>
                <xsd:element ref="ns4:MediaServiceOCR" minOccurs="0"/>
                <xsd:element ref="ns4:MediaServiceAutoKeyPoints" minOccurs="0"/>
                <xsd:element ref="ns4:MediaServiceKeyPoints" minOccurs="0"/>
                <xsd:element ref="ns4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79892fb-e3e2-406c-b820-4bed768ab70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Del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lingsdetaljer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ash for deling av tips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235239d-b653-4693-a514-3b16818d583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holdstype"/>
        <xsd:element ref="dc:title" minOccurs="0" maxOccurs="1" ma:index="4" ma:displayName="Tit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F81BC03-9D7D-4B76-A63D-0657B037E8AE}">
  <ds:schemaRefs>
    <ds:schemaRef ds:uri="http://schemas.microsoft.com/office/2006/documentManagement/types"/>
    <ds:schemaRef ds:uri="6235239d-b653-4693-a514-3b16818d5839"/>
    <ds:schemaRef ds:uri="http://purl.org/dc/terms/"/>
    <ds:schemaRef ds:uri="979892fb-e3e2-406c-b820-4bed768ab70e"/>
    <ds:schemaRef ds:uri="http://purl.org/dc/dcmitype/"/>
    <ds:schemaRef ds:uri="http://schemas.microsoft.com/office/infopath/2007/PartnerControls"/>
    <ds:schemaRef ds:uri="http://purl.org/dc/elements/1.1/"/>
    <ds:schemaRef ds:uri="http://schemas.openxmlformats.org/package/2006/metadata/core-properties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91CAAD3B-5636-4BB6-B0A1-2FEF6FFCE89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53E6B4A-2F12-40CC-893A-9A1E22ED15A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79892fb-e3e2-406c-b820-4bed768ab70e"/>
    <ds:schemaRef ds:uri="6235239d-b653-4693-a514-3b16818d583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6</vt:i4>
      </vt:variant>
    </vt:vector>
  </HeadingPairs>
  <TitlesOfParts>
    <vt:vector size="6" baseType="lpstr">
      <vt:lpstr>2019</vt:lpstr>
      <vt:lpstr>2020</vt:lpstr>
      <vt:lpstr>01 - 2020 Grenland</vt:lpstr>
      <vt:lpstr>02 - 2020 Grenland</vt:lpstr>
      <vt:lpstr>03 - 2020 Grenland</vt:lpstr>
      <vt:lpstr>04 - 2020 Grenland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Trond Myhre</dc:creator>
  <cp:lastModifiedBy>Bjørn Aasebø</cp:lastModifiedBy>
  <cp:lastPrinted>2020-02-11T06:38:21Z</cp:lastPrinted>
  <dcterms:created xsi:type="dcterms:W3CDTF">2020-01-17T09:31:19Z</dcterms:created>
  <dcterms:modified xsi:type="dcterms:W3CDTF">2020-05-06T13:40:58Z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0x010100DCBA0CA0106FE140B3446713363A2510</vt:lpwstr>
  </property>
</Properties>
</file>