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a\Vestfold og Telemark fylkeskommune\SMM-Ledergruppen kollektiv og mobilitet - Dokumenter\General\Passasjerutvikling\"/>
    </mc:Choice>
  </mc:AlternateContent>
  <xr:revisionPtr revIDLastSave="38" documentId="8_{71AEF046-3CE6-4FAE-AFE5-A4B2F4256EF0}" xr6:coauthVersionLast="45" xr6:coauthVersionMax="45" xr10:uidLastSave="{D89C4027-4EC0-4A4C-A540-FE59B67632FE}"/>
  <bookViews>
    <workbookView xWindow="-120" yWindow="-120" windowWidth="29040" windowHeight="15840" tabRatio="834" activeTab="9" xr2:uid="{B6BC8238-7371-4961-BDCF-CF89B73A5BA3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  <sheet name=" 06 - 2020 Grenland" sheetId="9" r:id="rId8"/>
    <sheet name=" 07 - 2020 Grenland" sheetId="10" r:id="rId9"/>
    <sheet name=" 08 - 2020 Grenland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1" l="1"/>
  <c r="H25" i="11"/>
  <c r="H27" i="11" s="1"/>
  <c r="H22" i="11"/>
  <c r="H21" i="11"/>
  <c r="H20" i="11"/>
  <c r="H23" i="11" s="1"/>
  <c r="H15" i="11"/>
  <c r="H14" i="11"/>
  <c r="H13" i="11"/>
  <c r="I13" i="11" s="1"/>
  <c r="J13" i="11" s="1"/>
  <c r="H12" i="11"/>
  <c r="I12" i="11" s="1"/>
  <c r="J12" i="11" s="1"/>
  <c r="H11" i="11"/>
  <c r="H7" i="11"/>
  <c r="I7" i="11" s="1"/>
  <c r="J7" i="11" s="1"/>
  <c r="H8" i="11"/>
  <c r="I8" i="11" s="1"/>
  <c r="J8" i="11" s="1"/>
  <c r="H6" i="11"/>
  <c r="G26" i="11"/>
  <c r="G25" i="11"/>
  <c r="G22" i="11"/>
  <c r="G21" i="11"/>
  <c r="G20" i="11"/>
  <c r="G15" i="11"/>
  <c r="G14" i="11"/>
  <c r="G13" i="11"/>
  <c r="G12" i="11"/>
  <c r="G11" i="11"/>
  <c r="G7" i="11"/>
  <c r="G8" i="11"/>
  <c r="G6" i="11"/>
  <c r="D26" i="11"/>
  <c r="D25" i="11"/>
  <c r="D22" i="11"/>
  <c r="D21" i="11"/>
  <c r="D20" i="11"/>
  <c r="D23" i="11" s="1"/>
  <c r="D15" i="11"/>
  <c r="D14" i="11"/>
  <c r="D13" i="11"/>
  <c r="D12" i="11"/>
  <c r="D11" i="11"/>
  <c r="D7" i="11"/>
  <c r="D8" i="11"/>
  <c r="D6" i="11"/>
  <c r="D9" i="11" s="1"/>
  <c r="C26" i="11"/>
  <c r="C25" i="11"/>
  <c r="C22" i="11"/>
  <c r="C21" i="11"/>
  <c r="C20" i="11"/>
  <c r="C15" i="11"/>
  <c r="C14" i="11"/>
  <c r="C13" i="11"/>
  <c r="C12" i="11"/>
  <c r="C11" i="11"/>
  <c r="C7" i="11"/>
  <c r="E7" i="11" s="1"/>
  <c r="F7" i="11" s="1"/>
  <c r="C8" i="11"/>
  <c r="E8" i="11" s="1"/>
  <c r="F8" i="11" s="1"/>
  <c r="C6" i="11"/>
  <c r="D27" i="11"/>
  <c r="E25" i="11"/>
  <c r="E15" i="11"/>
  <c r="F15" i="11" s="1"/>
  <c r="E12" i="11"/>
  <c r="F12" i="11" s="1"/>
  <c r="H16" i="11"/>
  <c r="I11" i="11"/>
  <c r="D16" i="11"/>
  <c r="E11" i="11"/>
  <c r="I25" i="11" l="1"/>
  <c r="I27" i="11" s="1"/>
  <c r="J27" i="11" s="1"/>
  <c r="I26" i="11"/>
  <c r="J26" i="11" s="1"/>
  <c r="I21" i="11"/>
  <c r="J21" i="11" s="1"/>
  <c r="I20" i="11"/>
  <c r="I23" i="11" s="1"/>
  <c r="J23" i="11" s="1"/>
  <c r="I22" i="11"/>
  <c r="J22" i="11" s="1"/>
  <c r="I14" i="11"/>
  <c r="J14" i="11" s="1"/>
  <c r="I15" i="11"/>
  <c r="J15" i="11" s="1"/>
  <c r="H9" i="11"/>
  <c r="I6" i="11"/>
  <c r="E26" i="11"/>
  <c r="F26" i="11" s="1"/>
  <c r="E20" i="11"/>
  <c r="E23" i="11" s="1"/>
  <c r="F23" i="11" s="1"/>
  <c r="E21" i="11"/>
  <c r="F21" i="11" s="1"/>
  <c r="E22" i="11"/>
  <c r="E14" i="11"/>
  <c r="F14" i="11" s="1"/>
  <c r="E13" i="11"/>
  <c r="F13" i="11" s="1"/>
  <c r="E6" i="11"/>
  <c r="F11" i="11"/>
  <c r="D18" i="11"/>
  <c r="D29" i="11" s="1"/>
  <c r="I16" i="11"/>
  <c r="J16" i="11" s="1"/>
  <c r="J11" i="11"/>
  <c r="J20" i="11"/>
  <c r="F25" i="11"/>
  <c r="F6" i="11"/>
  <c r="E9" i="11"/>
  <c r="F20" i="11"/>
  <c r="I9" i="11"/>
  <c r="J6" i="11"/>
  <c r="H18" i="11"/>
  <c r="H29" i="11" s="1"/>
  <c r="G9" i="11"/>
  <c r="C23" i="11"/>
  <c r="C27" i="11"/>
  <c r="C16" i="11"/>
  <c r="G16" i="11"/>
  <c r="C9" i="11"/>
  <c r="G23" i="11"/>
  <c r="G27" i="11"/>
  <c r="I27" i="2"/>
  <c r="I23" i="2"/>
  <c r="I16" i="2"/>
  <c r="I9" i="2"/>
  <c r="I18" i="2" s="1"/>
  <c r="I29" i="2" s="1"/>
  <c r="H26" i="10"/>
  <c r="I26" i="10" s="1"/>
  <c r="J26" i="10" s="1"/>
  <c r="H25" i="10"/>
  <c r="H22" i="10"/>
  <c r="H21" i="10"/>
  <c r="H20" i="10"/>
  <c r="H15" i="10"/>
  <c r="H14" i="10"/>
  <c r="I14" i="10" s="1"/>
  <c r="J14" i="10" s="1"/>
  <c r="H13" i="10"/>
  <c r="I13" i="10" s="1"/>
  <c r="J13" i="10" s="1"/>
  <c r="H12" i="10"/>
  <c r="I12" i="10" s="1"/>
  <c r="J12" i="10" s="1"/>
  <c r="H11" i="10"/>
  <c r="H7" i="10"/>
  <c r="H8" i="10"/>
  <c r="H6" i="10"/>
  <c r="G26" i="10"/>
  <c r="G25" i="10"/>
  <c r="G22" i="10"/>
  <c r="G21" i="10"/>
  <c r="I21" i="10" s="1"/>
  <c r="J21" i="10" s="1"/>
  <c r="G20" i="10"/>
  <c r="G15" i="10"/>
  <c r="G14" i="10"/>
  <c r="G13" i="10"/>
  <c r="G12" i="10"/>
  <c r="G11" i="10"/>
  <c r="G7" i="10"/>
  <c r="G8" i="10"/>
  <c r="G6" i="10"/>
  <c r="D26" i="10"/>
  <c r="D25" i="10"/>
  <c r="D22" i="10"/>
  <c r="D21" i="10"/>
  <c r="D20" i="10"/>
  <c r="D15" i="10"/>
  <c r="E15" i="10" s="1"/>
  <c r="F15" i="10" s="1"/>
  <c r="D14" i="10"/>
  <c r="E14" i="10" s="1"/>
  <c r="F14" i="10" s="1"/>
  <c r="D13" i="10"/>
  <c r="D12" i="10"/>
  <c r="E12" i="10" s="1"/>
  <c r="F12" i="10" s="1"/>
  <c r="D11" i="10"/>
  <c r="D7" i="10"/>
  <c r="D8" i="10"/>
  <c r="D6" i="10"/>
  <c r="D9" i="10" s="1"/>
  <c r="C26" i="10"/>
  <c r="C25" i="10"/>
  <c r="C22" i="10"/>
  <c r="C21" i="10"/>
  <c r="C23" i="10" s="1"/>
  <c r="C20" i="10"/>
  <c r="C15" i="10"/>
  <c r="C14" i="10"/>
  <c r="C13" i="10"/>
  <c r="C12" i="10"/>
  <c r="C11" i="10"/>
  <c r="C16" i="10" s="1"/>
  <c r="C7" i="10"/>
  <c r="C8" i="10"/>
  <c r="C6" i="10"/>
  <c r="H26" i="9"/>
  <c r="H25" i="9"/>
  <c r="I25" i="9" s="1"/>
  <c r="H21" i="9"/>
  <c r="H22" i="9"/>
  <c r="I22" i="9" s="1"/>
  <c r="J22" i="9" s="1"/>
  <c r="H20" i="9"/>
  <c r="H12" i="9"/>
  <c r="H13" i="9"/>
  <c r="H14" i="9"/>
  <c r="I14" i="9" s="1"/>
  <c r="J14" i="9" s="1"/>
  <c r="H15" i="9"/>
  <c r="I15" i="9" s="1"/>
  <c r="J15" i="9" s="1"/>
  <c r="H11" i="9"/>
  <c r="H7" i="9"/>
  <c r="I7" i="9" s="1"/>
  <c r="J7" i="9" s="1"/>
  <c r="H8" i="9"/>
  <c r="H6" i="9"/>
  <c r="G26" i="9"/>
  <c r="G25" i="9"/>
  <c r="G21" i="9"/>
  <c r="G22" i="9"/>
  <c r="G20" i="9"/>
  <c r="G12" i="9"/>
  <c r="G13" i="9"/>
  <c r="G14" i="9"/>
  <c r="G15" i="9"/>
  <c r="G11" i="9"/>
  <c r="G7" i="9"/>
  <c r="G8" i="9"/>
  <c r="G9" i="9" s="1"/>
  <c r="G6" i="9"/>
  <c r="D26" i="9"/>
  <c r="D25" i="9"/>
  <c r="D21" i="9"/>
  <c r="D23" i="9" s="1"/>
  <c r="D22" i="9"/>
  <c r="D20" i="9"/>
  <c r="D12" i="9"/>
  <c r="D13" i="9"/>
  <c r="D14" i="9"/>
  <c r="E14" i="9" s="1"/>
  <c r="F14" i="9" s="1"/>
  <c r="D15" i="9"/>
  <c r="D11" i="9"/>
  <c r="D7" i="9"/>
  <c r="E7" i="9" s="1"/>
  <c r="F7" i="9" s="1"/>
  <c r="D8" i="9"/>
  <c r="E8" i="9" s="1"/>
  <c r="F8" i="9" s="1"/>
  <c r="D6" i="9"/>
  <c r="C26" i="9"/>
  <c r="C25" i="9"/>
  <c r="C21" i="9"/>
  <c r="C22" i="9"/>
  <c r="C20" i="9"/>
  <c r="C12" i="9"/>
  <c r="E12" i="9" s="1"/>
  <c r="F12" i="9" s="1"/>
  <c r="C13" i="9"/>
  <c r="C14" i="9"/>
  <c r="C15" i="9"/>
  <c r="C11" i="9"/>
  <c r="C7" i="9"/>
  <c r="C8" i="9"/>
  <c r="C6" i="9"/>
  <c r="C9" i="9"/>
  <c r="E26" i="9"/>
  <c r="F26" i="9" s="1"/>
  <c r="G27" i="9"/>
  <c r="E25" i="9"/>
  <c r="D27" i="9"/>
  <c r="C27" i="9"/>
  <c r="E22" i="9"/>
  <c r="F22" i="9" s="1"/>
  <c r="E15" i="9"/>
  <c r="F15" i="9" s="1"/>
  <c r="E13" i="9"/>
  <c r="F13" i="9" s="1"/>
  <c r="C16" i="9"/>
  <c r="D9" i="9"/>
  <c r="J25" i="11" l="1"/>
  <c r="E27" i="11"/>
  <c r="F27" i="11" s="1"/>
  <c r="E16" i="11"/>
  <c r="F16" i="11" s="1"/>
  <c r="C18" i="11"/>
  <c r="C29" i="11" s="1"/>
  <c r="I18" i="11"/>
  <c r="J9" i="11"/>
  <c r="F9" i="11"/>
  <c r="G18" i="11"/>
  <c r="G29" i="11" s="1"/>
  <c r="D27" i="10"/>
  <c r="I7" i="10"/>
  <c r="J7" i="10" s="1"/>
  <c r="D23" i="10"/>
  <c r="E8" i="10"/>
  <c r="F8" i="10" s="1"/>
  <c r="E22" i="10"/>
  <c r="E25" i="10"/>
  <c r="E27" i="10" s="1"/>
  <c r="F27" i="10" s="1"/>
  <c r="E26" i="10"/>
  <c r="F26" i="10" s="1"/>
  <c r="I22" i="10"/>
  <c r="J22" i="10" s="1"/>
  <c r="E13" i="10"/>
  <c r="F13" i="10" s="1"/>
  <c r="H27" i="10"/>
  <c r="H23" i="10"/>
  <c r="I20" i="10"/>
  <c r="J20" i="10" s="1"/>
  <c r="H16" i="10"/>
  <c r="H9" i="10"/>
  <c r="I8" i="10"/>
  <c r="J8" i="10" s="1"/>
  <c r="E7" i="10"/>
  <c r="F7" i="10" s="1"/>
  <c r="I25" i="10"/>
  <c r="J25" i="10" s="1"/>
  <c r="I15" i="10"/>
  <c r="J15" i="10" s="1"/>
  <c r="I11" i="10"/>
  <c r="J11" i="10" s="1"/>
  <c r="I6" i="10"/>
  <c r="J6" i="10" s="1"/>
  <c r="E21" i="10"/>
  <c r="F21" i="10" s="1"/>
  <c r="D16" i="10"/>
  <c r="D18" i="10" s="1"/>
  <c r="D29" i="10" s="1"/>
  <c r="E6" i="10"/>
  <c r="F25" i="10"/>
  <c r="F6" i="10"/>
  <c r="C27" i="10"/>
  <c r="C9" i="10"/>
  <c r="C18" i="10" s="1"/>
  <c r="E11" i="10"/>
  <c r="E20" i="10"/>
  <c r="G9" i="10"/>
  <c r="G16" i="10"/>
  <c r="G23" i="10"/>
  <c r="G27" i="10"/>
  <c r="I26" i="9"/>
  <c r="J26" i="9" s="1"/>
  <c r="I21" i="9"/>
  <c r="J21" i="9" s="1"/>
  <c r="G23" i="9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E21" i="9"/>
  <c r="F21" i="9" s="1"/>
  <c r="D16" i="9"/>
  <c r="E11" i="9"/>
  <c r="F11" i="9" s="1"/>
  <c r="D18" i="9"/>
  <c r="D29" i="9" s="1"/>
  <c r="E27" i="9"/>
  <c r="F27" i="9" s="1"/>
  <c r="C23" i="9"/>
  <c r="E20" i="9"/>
  <c r="F20" i="9" s="1"/>
  <c r="E6" i="9"/>
  <c r="F6" i="9" s="1"/>
  <c r="J25" i="9"/>
  <c r="J6" i="9"/>
  <c r="G18" i="9"/>
  <c r="G29" i="9" s="1"/>
  <c r="C18" i="9"/>
  <c r="H16" i="9"/>
  <c r="F25" i="9"/>
  <c r="E16" i="9"/>
  <c r="F16" i="9" s="1"/>
  <c r="H9" i="9"/>
  <c r="H23" i="9"/>
  <c r="H27" i="9"/>
  <c r="H26" i="8"/>
  <c r="H21" i="8"/>
  <c r="G21" i="8"/>
  <c r="I21" i="8" s="1"/>
  <c r="J21" i="8" s="1"/>
  <c r="H20" i="8"/>
  <c r="G20" i="8"/>
  <c r="H15" i="8"/>
  <c r="G15" i="8"/>
  <c r="H14" i="8"/>
  <c r="G14" i="8"/>
  <c r="I14" i="8" s="1"/>
  <c r="J14" i="8" s="1"/>
  <c r="H13" i="8"/>
  <c r="G13" i="8"/>
  <c r="I13" i="8" s="1"/>
  <c r="J13" i="8" s="1"/>
  <c r="H12" i="8"/>
  <c r="G12" i="8"/>
  <c r="H11" i="8"/>
  <c r="G11" i="8"/>
  <c r="H8" i="8"/>
  <c r="G8" i="8"/>
  <c r="I8" i="8" s="1"/>
  <c r="J8" i="8" s="1"/>
  <c r="H7" i="8"/>
  <c r="G7" i="8"/>
  <c r="I7" i="8" s="1"/>
  <c r="J7" i="8" s="1"/>
  <c r="H6" i="8"/>
  <c r="G6" i="8"/>
  <c r="D26" i="8"/>
  <c r="C26" i="8"/>
  <c r="D25" i="8"/>
  <c r="C25" i="8"/>
  <c r="E25" i="8" s="1"/>
  <c r="D22" i="8"/>
  <c r="C22" i="8"/>
  <c r="D21" i="8"/>
  <c r="C21" i="8"/>
  <c r="E21" i="8" s="1"/>
  <c r="F21" i="8" s="1"/>
  <c r="D20" i="8"/>
  <c r="C20" i="8"/>
  <c r="D15" i="8"/>
  <c r="C15" i="8"/>
  <c r="D14" i="8"/>
  <c r="C14" i="8"/>
  <c r="D13" i="8"/>
  <c r="C13" i="8"/>
  <c r="E13" i="8" s="1"/>
  <c r="F13" i="8" s="1"/>
  <c r="D12" i="8"/>
  <c r="C12" i="8"/>
  <c r="E12" i="8" s="1"/>
  <c r="F12" i="8" s="1"/>
  <c r="D11" i="8"/>
  <c r="C11" i="8"/>
  <c r="D8" i="8"/>
  <c r="C8" i="8"/>
  <c r="D7" i="8"/>
  <c r="C7" i="8"/>
  <c r="D6" i="8"/>
  <c r="C6" i="8"/>
  <c r="E26" i="8"/>
  <c r="F26" i="8" s="1"/>
  <c r="D27" i="8"/>
  <c r="I20" i="8"/>
  <c r="D23" i="8"/>
  <c r="E20" i="8"/>
  <c r="I15" i="8"/>
  <c r="J15" i="8" s="1"/>
  <c r="E15" i="8"/>
  <c r="F15" i="8" s="1"/>
  <c r="I12" i="8"/>
  <c r="J12" i="8" s="1"/>
  <c r="H16" i="8"/>
  <c r="I11" i="8"/>
  <c r="E11" i="8"/>
  <c r="E7" i="8"/>
  <c r="F7" i="8" s="1"/>
  <c r="E18" i="11" l="1"/>
  <c r="F18" i="11"/>
  <c r="E29" i="11"/>
  <c r="F29" i="11" s="1"/>
  <c r="I29" i="11"/>
  <c r="J29" i="11" s="1"/>
  <c r="J18" i="11"/>
  <c r="H18" i="10"/>
  <c r="H29" i="10" s="1"/>
  <c r="E9" i="10"/>
  <c r="I23" i="10"/>
  <c r="J23" i="10" s="1"/>
  <c r="I27" i="10"/>
  <c r="J27" i="10" s="1"/>
  <c r="I9" i="10"/>
  <c r="J9" i="10" s="1"/>
  <c r="I16" i="10"/>
  <c r="J16" i="10" s="1"/>
  <c r="C29" i="10"/>
  <c r="F9" i="10"/>
  <c r="F20" i="10"/>
  <c r="E23" i="10"/>
  <c r="F23" i="10" s="1"/>
  <c r="G18" i="10"/>
  <c r="G29" i="10" s="1"/>
  <c r="F11" i="10"/>
  <c r="E16" i="10"/>
  <c r="F16" i="10" s="1"/>
  <c r="I23" i="9"/>
  <c r="J23" i="9" s="1"/>
  <c r="I9" i="9"/>
  <c r="I27" i="9"/>
  <c r="J27" i="9" s="1"/>
  <c r="I16" i="9"/>
  <c r="E23" i="9"/>
  <c r="F23" i="9" s="1"/>
  <c r="E9" i="9"/>
  <c r="C29" i="9"/>
  <c r="J16" i="9"/>
  <c r="H18" i="9"/>
  <c r="H29" i="9" s="1"/>
  <c r="F9" i="9"/>
  <c r="E18" i="9"/>
  <c r="E8" i="8"/>
  <c r="F8" i="8" s="1"/>
  <c r="E14" i="8"/>
  <c r="F14" i="8" s="1"/>
  <c r="E22" i="8"/>
  <c r="F22" i="8" s="1"/>
  <c r="D16" i="8"/>
  <c r="H9" i="8"/>
  <c r="H18" i="8" s="1"/>
  <c r="I6" i="8"/>
  <c r="J6" i="8" s="1"/>
  <c r="D9" i="8"/>
  <c r="D18" i="8" s="1"/>
  <c r="D29" i="8" s="1"/>
  <c r="E6" i="8"/>
  <c r="F25" i="8"/>
  <c r="E27" i="8"/>
  <c r="F27" i="8" s="1"/>
  <c r="J11" i="8"/>
  <c r="I16" i="8"/>
  <c r="J16" i="8" s="1"/>
  <c r="F11" i="8"/>
  <c r="E16" i="8"/>
  <c r="F6" i="8"/>
  <c r="E9" i="8"/>
  <c r="I9" i="8"/>
  <c r="F20" i="8"/>
  <c r="E23" i="8"/>
  <c r="F23" i="8" s="1"/>
  <c r="J20" i="8"/>
  <c r="G16" i="8"/>
  <c r="C27" i="8"/>
  <c r="C9" i="8"/>
  <c r="C23" i="8"/>
  <c r="C16" i="8"/>
  <c r="G9" i="8"/>
  <c r="H26" i="7"/>
  <c r="G22" i="7"/>
  <c r="H21" i="7"/>
  <c r="G21" i="7"/>
  <c r="I21" i="7" s="1"/>
  <c r="J21" i="7" s="1"/>
  <c r="H20" i="7"/>
  <c r="G20" i="7"/>
  <c r="H15" i="7"/>
  <c r="G15" i="7"/>
  <c r="H14" i="7"/>
  <c r="G14" i="7"/>
  <c r="I14" i="7" s="1"/>
  <c r="J14" i="7" s="1"/>
  <c r="H13" i="7"/>
  <c r="G13" i="7"/>
  <c r="I13" i="7" s="1"/>
  <c r="J13" i="7" s="1"/>
  <c r="H12" i="7"/>
  <c r="G12" i="7"/>
  <c r="H11" i="7"/>
  <c r="G11" i="7"/>
  <c r="H8" i="7"/>
  <c r="G8" i="7"/>
  <c r="I8" i="7" s="1"/>
  <c r="J8" i="7" s="1"/>
  <c r="H7" i="7"/>
  <c r="G7" i="7"/>
  <c r="I7" i="7" s="1"/>
  <c r="J7" i="7" s="1"/>
  <c r="H6" i="7"/>
  <c r="G6" i="7"/>
  <c r="D26" i="7"/>
  <c r="C25" i="7"/>
  <c r="D21" i="7"/>
  <c r="C21" i="7"/>
  <c r="D20" i="7"/>
  <c r="C20" i="7"/>
  <c r="D15" i="7"/>
  <c r="C15" i="7"/>
  <c r="D14" i="7"/>
  <c r="C14" i="7"/>
  <c r="E14" i="7" s="1"/>
  <c r="F14" i="7" s="1"/>
  <c r="D13" i="7"/>
  <c r="C13" i="7"/>
  <c r="D12" i="7"/>
  <c r="C12" i="7"/>
  <c r="E12" i="7" s="1"/>
  <c r="F12" i="7" s="1"/>
  <c r="D11" i="7"/>
  <c r="C11" i="7"/>
  <c r="D8" i="7"/>
  <c r="C8" i="7"/>
  <c r="D7" i="7"/>
  <c r="C7" i="7"/>
  <c r="E7" i="7" s="1"/>
  <c r="F7" i="7" s="1"/>
  <c r="C6" i="7"/>
  <c r="D6" i="7"/>
  <c r="I20" i="7"/>
  <c r="I15" i="7"/>
  <c r="J15" i="7" s="1"/>
  <c r="E15" i="7"/>
  <c r="F15" i="7" s="1"/>
  <c r="E13" i="7"/>
  <c r="F13" i="7" s="1"/>
  <c r="I12" i="7"/>
  <c r="J12" i="7" s="1"/>
  <c r="H16" i="7"/>
  <c r="I11" i="7"/>
  <c r="E8" i="7"/>
  <c r="F8" i="7" s="1"/>
  <c r="H9" i="7"/>
  <c r="F22" i="4"/>
  <c r="H22" i="8" s="1"/>
  <c r="H23" i="8" s="1"/>
  <c r="F25" i="4"/>
  <c r="H25" i="8" s="1"/>
  <c r="H27" i="8" s="1"/>
  <c r="F26" i="2"/>
  <c r="G26" i="8" s="1"/>
  <c r="I26" i="8" s="1"/>
  <c r="J26" i="8" s="1"/>
  <c r="F25" i="2"/>
  <c r="G25" i="8" s="1"/>
  <c r="F22" i="2"/>
  <c r="G22" i="8" s="1"/>
  <c r="I22" i="8" s="1"/>
  <c r="J22" i="8" s="1"/>
  <c r="I18" i="10" l="1"/>
  <c r="J18" i="10" s="1"/>
  <c r="E18" i="10"/>
  <c r="I18" i="9"/>
  <c r="J9" i="9"/>
  <c r="F18" i="9"/>
  <c r="E29" i="9"/>
  <c r="F29" i="9" s="1"/>
  <c r="I29" i="9"/>
  <c r="J29" i="9" s="1"/>
  <c r="J18" i="9"/>
  <c r="H29" i="8"/>
  <c r="D25" i="7"/>
  <c r="D27" i="7" s="1"/>
  <c r="H22" i="7"/>
  <c r="H23" i="7" s="1"/>
  <c r="C26" i="7"/>
  <c r="E26" i="7" s="1"/>
  <c r="F26" i="7" s="1"/>
  <c r="G25" i="7"/>
  <c r="I22" i="7"/>
  <c r="J22" i="7" s="1"/>
  <c r="H25" i="7"/>
  <c r="H27" i="7" s="1"/>
  <c r="I25" i="8"/>
  <c r="C16" i="7"/>
  <c r="G26" i="7"/>
  <c r="I26" i="7" s="1"/>
  <c r="J26" i="7" s="1"/>
  <c r="D9" i="7"/>
  <c r="D16" i="7"/>
  <c r="D23" i="7"/>
  <c r="C22" i="7"/>
  <c r="E22" i="7" s="1"/>
  <c r="F22" i="7" s="1"/>
  <c r="G27" i="8"/>
  <c r="I23" i="8"/>
  <c r="J23" i="8" s="1"/>
  <c r="F16" i="8"/>
  <c r="D22" i="7"/>
  <c r="G23" i="8"/>
  <c r="F9" i="8"/>
  <c r="E18" i="8"/>
  <c r="G18" i="8"/>
  <c r="C18" i="8"/>
  <c r="C29" i="8" s="1"/>
  <c r="J9" i="8"/>
  <c r="I18" i="8"/>
  <c r="I6" i="7"/>
  <c r="J6" i="7" s="1"/>
  <c r="C9" i="7"/>
  <c r="C18" i="7" s="1"/>
  <c r="E21" i="7"/>
  <c r="F21" i="7" s="1"/>
  <c r="J11" i="7"/>
  <c r="I16" i="7"/>
  <c r="J16" i="7" s="1"/>
  <c r="D18" i="7"/>
  <c r="J20" i="7"/>
  <c r="I23" i="7"/>
  <c r="J23" i="7" s="1"/>
  <c r="H18" i="7"/>
  <c r="H29" i="7" s="1"/>
  <c r="E20" i="7"/>
  <c r="E25" i="7"/>
  <c r="E6" i="7"/>
  <c r="E11" i="7"/>
  <c r="G9" i="7"/>
  <c r="G16" i="7"/>
  <c r="G23" i="7"/>
  <c r="G27" i="7"/>
  <c r="H26" i="6"/>
  <c r="H27" i="6" s="1"/>
  <c r="G26" i="6"/>
  <c r="H25" i="6"/>
  <c r="G25" i="6"/>
  <c r="H22" i="6"/>
  <c r="G22" i="6"/>
  <c r="H21" i="6"/>
  <c r="G21" i="6"/>
  <c r="I21" i="6" s="1"/>
  <c r="J21" i="6" s="1"/>
  <c r="H20" i="6"/>
  <c r="H23" i="6" s="1"/>
  <c r="G20" i="6"/>
  <c r="H15" i="6"/>
  <c r="G15" i="6"/>
  <c r="I15" i="6" s="1"/>
  <c r="J15" i="6" s="1"/>
  <c r="H14" i="6"/>
  <c r="G14" i="6"/>
  <c r="H13" i="6"/>
  <c r="G13" i="6"/>
  <c r="I13" i="6" s="1"/>
  <c r="J13" i="6" s="1"/>
  <c r="H12" i="6"/>
  <c r="H16" i="6" s="1"/>
  <c r="G12" i="6"/>
  <c r="H11" i="6"/>
  <c r="G11" i="6"/>
  <c r="H8" i="6"/>
  <c r="G8" i="6"/>
  <c r="H7" i="6"/>
  <c r="G7" i="6"/>
  <c r="I7" i="6" s="1"/>
  <c r="J7" i="6" s="1"/>
  <c r="H6" i="6"/>
  <c r="I6" i="6" s="1"/>
  <c r="G6" i="6"/>
  <c r="D26" i="6"/>
  <c r="C26" i="6"/>
  <c r="E26" i="6" s="1"/>
  <c r="F26" i="6" s="1"/>
  <c r="D25" i="6"/>
  <c r="C25" i="6"/>
  <c r="D22" i="6"/>
  <c r="C22" i="6"/>
  <c r="E22" i="6" s="1"/>
  <c r="F22" i="6" s="1"/>
  <c r="D21" i="6"/>
  <c r="D23" i="6" s="1"/>
  <c r="C21" i="6"/>
  <c r="D20" i="6"/>
  <c r="C20" i="6"/>
  <c r="E20" i="6" s="1"/>
  <c r="D15" i="6"/>
  <c r="C15" i="6"/>
  <c r="D14" i="6"/>
  <c r="C14" i="6"/>
  <c r="E14" i="6" s="1"/>
  <c r="F14" i="6" s="1"/>
  <c r="D13" i="6"/>
  <c r="C13" i="6"/>
  <c r="D12" i="6"/>
  <c r="C12" i="6"/>
  <c r="D11" i="6"/>
  <c r="D16" i="6" s="1"/>
  <c r="C11" i="6"/>
  <c r="E11" i="6" s="1"/>
  <c r="D8" i="6"/>
  <c r="C8" i="6"/>
  <c r="E8" i="6" s="1"/>
  <c r="F8" i="6" s="1"/>
  <c r="D7" i="6"/>
  <c r="E7" i="6" s="1"/>
  <c r="F7" i="6" s="1"/>
  <c r="C7" i="6"/>
  <c r="D6" i="6"/>
  <c r="C6" i="6"/>
  <c r="I25" i="6"/>
  <c r="D27" i="6"/>
  <c r="C27" i="6"/>
  <c r="E15" i="6"/>
  <c r="F15" i="6" s="1"/>
  <c r="E12" i="6"/>
  <c r="F12" i="6" s="1"/>
  <c r="I11" i="6"/>
  <c r="I25" i="5"/>
  <c r="I6" i="5"/>
  <c r="J25" i="5"/>
  <c r="J6" i="5"/>
  <c r="H26" i="5"/>
  <c r="G26" i="5"/>
  <c r="I26" i="5" s="1"/>
  <c r="J26" i="5" s="1"/>
  <c r="H25" i="5"/>
  <c r="G25" i="5"/>
  <c r="H22" i="5"/>
  <c r="G22" i="5"/>
  <c r="I22" i="5" s="1"/>
  <c r="J22" i="5" s="1"/>
  <c r="H21" i="5"/>
  <c r="I21" i="5" s="1"/>
  <c r="J21" i="5" s="1"/>
  <c r="G21" i="5"/>
  <c r="H20" i="5"/>
  <c r="G20" i="5"/>
  <c r="I20" i="5" s="1"/>
  <c r="J20" i="5" s="1"/>
  <c r="H15" i="5"/>
  <c r="G15" i="5"/>
  <c r="H14" i="5"/>
  <c r="G14" i="5"/>
  <c r="I14" i="5" s="1"/>
  <c r="J14" i="5" s="1"/>
  <c r="H13" i="5"/>
  <c r="G13" i="5"/>
  <c r="I13" i="5" s="1"/>
  <c r="J13" i="5" s="1"/>
  <c r="H12" i="5"/>
  <c r="G12" i="5"/>
  <c r="I12" i="5" s="1"/>
  <c r="J12" i="5" s="1"/>
  <c r="H11" i="5"/>
  <c r="G11" i="5"/>
  <c r="I11" i="5" s="1"/>
  <c r="J11" i="5" s="1"/>
  <c r="H8" i="5"/>
  <c r="G8" i="5"/>
  <c r="I8" i="5" s="1"/>
  <c r="J8" i="5" s="1"/>
  <c r="H7" i="5"/>
  <c r="I7" i="5" s="1"/>
  <c r="J7" i="5" s="1"/>
  <c r="G7" i="5"/>
  <c r="H6" i="5"/>
  <c r="G6" i="5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I29" i="10" l="1"/>
  <c r="J29" i="10" s="1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J25" i="8"/>
  <c r="I27" i="8"/>
  <c r="J27" i="8" s="1"/>
  <c r="D9" i="6"/>
  <c r="C23" i="7"/>
  <c r="C29" i="7" s="1"/>
  <c r="D29" i="7"/>
  <c r="E13" i="6"/>
  <c r="F13" i="6" s="1"/>
  <c r="E21" i="6"/>
  <c r="F21" i="6" s="1"/>
  <c r="I12" i="6"/>
  <c r="J12" i="6" s="1"/>
  <c r="I20" i="6"/>
  <c r="I26" i="6"/>
  <c r="J26" i="6" s="1"/>
  <c r="C27" i="7"/>
  <c r="J18" i="8"/>
  <c r="I29" i="8"/>
  <c r="J29" i="8" s="1"/>
  <c r="F18" i="8"/>
  <c r="E29" i="8"/>
  <c r="F29" i="8" s="1"/>
  <c r="G18" i="7"/>
  <c r="G29" i="7" s="1"/>
  <c r="F11" i="7"/>
  <c r="E16" i="7"/>
  <c r="F16" i="7" s="1"/>
  <c r="F6" i="7"/>
  <c r="E9" i="7"/>
  <c r="F25" i="7"/>
  <c r="E27" i="7"/>
  <c r="F27" i="7" s="1"/>
  <c r="F20" i="7"/>
  <c r="E23" i="7"/>
  <c r="F23" i="7" s="1"/>
  <c r="H9" i="6"/>
  <c r="H18" i="6" s="1"/>
  <c r="H29" i="6" s="1"/>
  <c r="C9" i="6"/>
  <c r="F11" i="6"/>
  <c r="E16" i="6"/>
  <c r="F16" i="6" s="1"/>
  <c r="J25" i="6"/>
  <c r="D18" i="6"/>
  <c r="D29" i="6" s="1"/>
  <c r="J11" i="6"/>
  <c r="J20" i="6"/>
  <c r="I23" i="6"/>
  <c r="J23" i="6" s="1"/>
  <c r="F20" i="6"/>
  <c r="E23" i="6"/>
  <c r="F23" i="6" s="1"/>
  <c r="J6" i="6"/>
  <c r="C16" i="6"/>
  <c r="C18" i="6" s="1"/>
  <c r="C23" i="6"/>
  <c r="E25" i="6"/>
  <c r="E6" i="6"/>
  <c r="G23" i="6"/>
  <c r="G27" i="6"/>
  <c r="G9" i="6"/>
  <c r="G16" i="6"/>
  <c r="I27" i="5"/>
  <c r="J27" i="5" s="1"/>
  <c r="H27" i="5"/>
  <c r="G27" i="5"/>
  <c r="E26" i="5"/>
  <c r="F26" i="5" s="1"/>
  <c r="D27" i="5"/>
  <c r="E25" i="5"/>
  <c r="I23" i="5"/>
  <c r="H23" i="5"/>
  <c r="G23" i="5"/>
  <c r="D23" i="5"/>
  <c r="E22" i="5"/>
  <c r="F22" i="5" s="1"/>
  <c r="E21" i="5"/>
  <c r="F21" i="5" s="1"/>
  <c r="C23" i="5"/>
  <c r="I16" i="5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H9" i="5"/>
  <c r="H18" i="5" s="1"/>
  <c r="H29" i="5" s="1"/>
  <c r="G9" i="5"/>
  <c r="E8" i="5"/>
  <c r="F8" i="5" s="1"/>
  <c r="E7" i="5"/>
  <c r="F7" i="5" s="1"/>
  <c r="D9" i="5"/>
  <c r="C9" i="5"/>
  <c r="J9" i="5" l="1"/>
  <c r="I16" i="6"/>
  <c r="J16" i="6" s="1"/>
  <c r="I18" i="7"/>
  <c r="I27" i="7"/>
  <c r="J27" i="7" s="1"/>
  <c r="J25" i="7"/>
  <c r="J23" i="5"/>
  <c r="J16" i="5"/>
  <c r="I9" i="6"/>
  <c r="J9" i="6" s="1"/>
  <c r="I27" i="6"/>
  <c r="J27" i="6" s="1"/>
  <c r="F9" i="7"/>
  <c r="E18" i="7"/>
  <c r="J18" i="7"/>
  <c r="I29" i="7"/>
  <c r="J29" i="7" s="1"/>
  <c r="G18" i="5"/>
  <c r="G29" i="5" s="1"/>
  <c r="C29" i="6"/>
  <c r="I18" i="6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F18" i="7" l="1"/>
  <c r="E29" i="7"/>
  <c r="F29" i="7" s="1"/>
  <c r="F9" i="6"/>
  <c r="E18" i="6"/>
  <c r="J18" i="6"/>
  <c r="I29" i="6"/>
  <c r="J29" i="6" s="1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F18" i="6" l="1"/>
  <c r="E29" i="6"/>
  <c r="F29" i="6" s="1"/>
  <c r="E18" i="5"/>
  <c r="F9" i="5"/>
  <c r="C26" i="1"/>
  <c r="C25" i="1"/>
  <c r="C22" i="1"/>
  <c r="C21" i="1"/>
  <c r="C20" i="1"/>
  <c r="E20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C16" i="2"/>
  <c r="E26" i="1"/>
  <c r="F26" i="1" s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L18" i="4"/>
  <c r="L29" i="4" s="1"/>
  <c r="K18" i="4"/>
  <c r="K29" i="4" s="1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N18" i="4" s="1"/>
  <c r="N29" i="4" s="1"/>
  <c r="M9" i="4"/>
  <c r="M18" i="4" s="1"/>
  <c r="L9" i="4"/>
  <c r="K9" i="4"/>
  <c r="J9" i="4"/>
  <c r="J18" i="4" s="1"/>
  <c r="I9" i="4"/>
  <c r="H9" i="4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M29" i="2" s="1"/>
  <c r="L27" i="2"/>
  <c r="K27" i="2"/>
  <c r="J27" i="2"/>
  <c r="H27" i="2"/>
  <c r="G27" i="2"/>
  <c r="F27" i="2"/>
  <c r="E27" i="2"/>
  <c r="D27" i="2"/>
  <c r="N23" i="2"/>
  <c r="M23" i="2"/>
  <c r="L23" i="2"/>
  <c r="K23" i="2"/>
  <c r="J23" i="2"/>
  <c r="H23" i="2"/>
  <c r="G23" i="2"/>
  <c r="F23" i="2"/>
  <c r="E23" i="2"/>
  <c r="D23" i="2"/>
  <c r="C23" i="2"/>
  <c r="M18" i="2"/>
  <c r="L18" i="2"/>
  <c r="N16" i="2"/>
  <c r="M16" i="2"/>
  <c r="L16" i="2"/>
  <c r="K16" i="2"/>
  <c r="K18" i="2" s="1"/>
  <c r="J16" i="2"/>
  <c r="H16" i="2"/>
  <c r="G16" i="2"/>
  <c r="F16" i="2"/>
  <c r="E16" i="2"/>
  <c r="D16" i="2"/>
  <c r="N9" i="2"/>
  <c r="N18" i="2" s="1"/>
  <c r="M9" i="2"/>
  <c r="L9" i="2"/>
  <c r="K9" i="2"/>
  <c r="J9" i="2"/>
  <c r="H9" i="2"/>
  <c r="G9" i="2"/>
  <c r="F9" i="2"/>
  <c r="E9" i="2"/>
  <c r="D9" i="2"/>
  <c r="C27" i="2"/>
  <c r="C9" i="2"/>
  <c r="I27" i="1"/>
  <c r="H27" i="1"/>
  <c r="G27" i="1"/>
  <c r="D27" i="1"/>
  <c r="C27" i="1"/>
  <c r="I23" i="1"/>
  <c r="H23" i="1"/>
  <c r="G23" i="1"/>
  <c r="D23" i="1"/>
  <c r="C23" i="1"/>
  <c r="I16" i="1"/>
  <c r="H16" i="1"/>
  <c r="G16" i="1"/>
  <c r="D16" i="1"/>
  <c r="C16" i="1"/>
  <c r="I9" i="1"/>
  <c r="I18" i="1" s="1"/>
  <c r="I29" i="1" s="1"/>
  <c r="H9" i="1"/>
  <c r="H18" i="1" s="1"/>
  <c r="H29" i="1" s="1"/>
  <c r="G9" i="1"/>
  <c r="G18" i="1" s="1"/>
  <c r="G29" i="1" s="1"/>
  <c r="D9" i="1"/>
  <c r="C9" i="1"/>
  <c r="J29" i="4" l="1"/>
  <c r="J18" i="2"/>
  <c r="J29" i="2" s="1"/>
  <c r="I18" i="4"/>
  <c r="I29" i="4" s="1"/>
  <c r="H18" i="2"/>
  <c r="H29" i="2" s="1"/>
  <c r="N29" i="2"/>
  <c r="M29" i="4"/>
  <c r="E23" i="1"/>
  <c r="K29" i="2"/>
  <c r="L29" i="2"/>
  <c r="H18" i="4"/>
  <c r="H29" i="4" s="1"/>
  <c r="G18" i="4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<sst xmlns="http://schemas.openxmlformats.org/spreadsheetml/2006/main" count="421" uniqueCount="61">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</sst>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43" fontId="0" fillId="0" borderId="11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0" fillId="0" borderId="0" xfId="0" applyNumberForma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F7441E-9A90-451B-87D9-D6F6323E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A710889-D94A-4563-8E73-E406AB55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A7F3C0F-B786-48B0-8FCC-DD5AABE29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A784149-79C5-41CF-B3E4-1FD0CC9E0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D2A1D20-9C07-4AF0-9FB9-857957BB9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A85DCCA-EE71-44BC-9A25-33540694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AEF6E2F-5393-4FDD-A5AE-53C2AE12E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FC5603E-BDC8-4E31-B4FE-48F0D504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B1F0-B254-4ABB-ACD2-1AF634EDD5D7}">
  <dimension ref="A1:O29"/>
  <sheetViews>
    <sheetView topLeftCell="A10" workbookViewId="0">
      <selection activeCell="J23" sqref="J23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3" t="s">
        <v>53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9">
        <v>128430</v>
      </c>
      <c r="G6" s="9">
        <v>137546</v>
      </c>
      <c r="H6" s="36">
        <v>122964</v>
      </c>
      <c r="I6" s="36">
        <v>93345</v>
      </c>
      <c r="J6" s="36">
        <v>125846</v>
      </c>
      <c r="K6" s="36"/>
      <c r="L6" s="9"/>
      <c r="M6" s="9"/>
      <c r="N6" s="9"/>
      <c r="O6" s="9">
        <f>SUM(C6:N6)</f>
        <v>1025081</v>
      </c>
    </row>
    <row r="7" spans="1:15" x14ac:dyDescent="0.25">
      <c r="A7" s="41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9">
        <v>87874</v>
      </c>
      <c r="G7" s="9">
        <v>93289</v>
      </c>
      <c r="H7" s="36">
        <v>75600</v>
      </c>
      <c r="I7" s="36">
        <v>51992</v>
      </c>
      <c r="J7" s="69">
        <v>83692</v>
      </c>
      <c r="K7" s="36"/>
      <c r="L7" s="9"/>
      <c r="M7" s="9"/>
      <c r="N7" s="9"/>
      <c r="O7" s="9">
        <f>SUM(C7:N7)</f>
        <v>708859</v>
      </c>
    </row>
    <row r="8" spans="1:15" x14ac:dyDescent="0.25">
      <c r="A8" s="41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9">
        <v>96644</v>
      </c>
      <c r="G8" s="9">
        <v>102451</v>
      </c>
      <c r="H8" s="36">
        <v>85386</v>
      </c>
      <c r="I8" s="36">
        <v>58050</v>
      </c>
      <c r="J8" s="69">
        <v>89594</v>
      </c>
      <c r="K8" s="36"/>
      <c r="L8" s="9"/>
      <c r="M8" s="9"/>
      <c r="N8" s="9"/>
      <c r="O8" s="9">
        <f>SUM(C8:N8)</f>
        <v>779110</v>
      </c>
    </row>
    <row r="9" spans="1:15" x14ac:dyDescent="0.25">
      <c r="A9" s="42"/>
      <c r="B9" s="46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50">
        <f t="shared" si="0"/>
        <v>312948</v>
      </c>
      <c r="G9" s="13">
        <f t="shared" si="0"/>
        <v>333286</v>
      </c>
      <c r="H9" s="37">
        <f t="shared" si="0"/>
        <v>283950</v>
      </c>
      <c r="I9" s="37">
        <f t="shared" si="0"/>
        <v>203387</v>
      </c>
      <c r="J9" s="37">
        <f t="shared" si="0"/>
        <v>299132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2513050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9">
        <v>14307</v>
      </c>
      <c r="G11" s="9">
        <v>15465</v>
      </c>
      <c r="H11" s="36">
        <v>12825</v>
      </c>
      <c r="I11" s="36">
        <v>9087</v>
      </c>
      <c r="J11" s="69">
        <v>13208</v>
      </c>
      <c r="K11" s="36"/>
      <c r="L11" s="9"/>
      <c r="M11" s="9"/>
      <c r="N11" s="9"/>
      <c r="O11" s="9">
        <f t="shared" ref="O11:O16" si="1">SUM(C11:N11)</f>
        <v>118508</v>
      </c>
    </row>
    <row r="12" spans="1:15" x14ac:dyDescent="0.25">
      <c r="A12" s="41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9">
        <v>12941</v>
      </c>
      <c r="G12" s="9">
        <v>14232</v>
      </c>
      <c r="H12" s="36">
        <v>11634</v>
      </c>
      <c r="I12" s="36">
        <v>8188</v>
      </c>
      <c r="J12" s="69">
        <v>12069</v>
      </c>
      <c r="K12" s="36"/>
      <c r="L12" s="9"/>
      <c r="M12" s="9"/>
      <c r="N12" s="9"/>
      <c r="O12" s="9">
        <f t="shared" si="1"/>
        <v>107937</v>
      </c>
    </row>
    <row r="13" spans="1:15" x14ac:dyDescent="0.25">
      <c r="A13" s="41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9">
        <v>13029</v>
      </c>
      <c r="G13" s="9">
        <v>12986</v>
      </c>
      <c r="H13" s="36">
        <v>11300</v>
      </c>
      <c r="I13" s="36">
        <v>5899</v>
      </c>
      <c r="J13" s="69">
        <v>11605</v>
      </c>
      <c r="K13" s="36"/>
      <c r="L13" s="9"/>
      <c r="M13" s="9"/>
      <c r="N13" s="9"/>
      <c r="O13" s="9">
        <f t="shared" si="1"/>
        <v>105212</v>
      </c>
    </row>
    <row r="14" spans="1:15" x14ac:dyDescent="0.25">
      <c r="A14" s="41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1">
        <v>9033</v>
      </c>
      <c r="G14" s="29">
        <v>9271</v>
      </c>
      <c r="H14" s="38">
        <v>7578</v>
      </c>
      <c r="I14" s="38">
        <v>4750</v>
      </c>
      <c r="J14" s="69">
        <v>8436</v>
      </c>
      <c r="K14" s="38"/>
      <c r="L14" s="29"/>
      <c r="M14" s="29"/>
      <c r="N14" s="29"/>
      <c r="O14" s="29">
        <f t="shared" si="1"/>
        <v>74272</v>
      </c>
    </row>
    <row r="15" spans="1:15" x14ac:dyDescent="0.25">
      <c r="A15" s="41" t="s">
        <v>16</v>
      </c>
      <c r="B15" s="16" t="s">
        <v>32</v>
      </c>
      <c r="C15" s="39">
        <v>4159</v>
      </c>
      <c r="D15" s="16">
        <v>3655</v>
      </c>
      <c r="E15" s="16">
        <v>4140</v>
      </c>
      <c r="F15" s="41">
        <v>3304</v>
      </c>
      <c r="G15" s="16">
        <v>3707</v>
      </c>
      <c r="H15" s="39">
        <v>2875</v>
      </c>
      <c r="I15" s="36">
        <v>2145</v>
      </c>
      <c r="J15" s="69">
        <v>2854</v>
      </c>
      <c r="K15" s="39"/>
      <c r="L15" s="16"/>
      <c r="M15" s="16"/>
      <c r="N15" s="16"/>
      <c r="O15" s="16">
        <f t="shared" si="1"/>
        <v>26839</v>
      </c>
    </row>
    <row r="16" spans="1:15" x14ac:dyDescent="0.25">
      <c r="A16" s="42"/>
      <c r="B16" s="46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50">
        <f t="shared" si="2"/>
        <v>52614</v>
      </c>
      <c r="G16" s="13">
        <f t="shared" si="2"/>
        <v>55661</v>
      </c>
      <c r="H16" s="37">
        <f t="shared" si="2"/>
        <v>46212</v>
      </c>
      <c r="I16" s="37">
        <f t="shared" si="2"/>
        <v>30069</v>
      </c>
      <c r="J16" s="37">
        <f t="shared" si="2"/>
        <v>48172</v>
      </c>
      <c r="K16" s="37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432768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50">
        <f t="shared" si="3"/>
        <v>365562</v>
      </c>
      <c r="G18" s="13">
        <f t="shared" si="3"/>
        <v>388947</v>
      </c>
      <c r="H18" s="37">
        <f t="shared" si="3"/>
        <v>330162</v>
      </c>
      <c r="I18" s="37">
        <f t="shared" si="3"/>
        <v>233456</v>
      </c>
      <c r="J18" s="37">
        <f t="shared" si="3"/>
        <v>347304</v>
      </c>
      <c r="K18" s="37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2945818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3086</v>
      </c>
      <c r="D20" s="16">
        <v>2621</v>
      </c>
      <c r="E20" s="9">
        <v>3200</v>
      </c>
      <c r="F20" s="41">
        <v>2423</v>
      </c>
      <c r="G20" s="16">
        <v>2498</v>
      </c>
      <c r="H20" s="39">
        <v>1513</v>
      </c>
      <c r="I20" s="39">
        <v>1008</v>
      </c>
      <c r="J20" s="69">
        <v>2030</v>
      </c>
      <c r="K20" s="39"/>
      <c r="L20" s="16"/>
      <c r="M20" s="16"/>
      <c r="N20" s="16"/>
      <c r="O20" s="16">
        <f t="shared" ref="O20:O23" si="4">SUM(C20:N20)</f>
        <v>18379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468</v>
      </c>
      <c r="E21" s="9">
        <v>396</v>
      </c>
      <c r="F21" s="49">
        <v>313</v>
      </c>
      <c r="G21" s="9">
        <v>321</v>
      </c>
      <c r="H21" s="36">
        <v>371</v>
      </c>
      <c r="I21" s="36">
        <v>272</v>
      </c>
      <c r="J21" s="69">
        <v>402</v>
      </c>
      <c r="K21" s="36"/>
      <c r="L21" s="9"/>
      <c r="M21" s="9"/>
      <c r="N21" s="9"/>
      <c r="O21" s="9">
        <f t="shared" si="4"/>
        <v>3176</v>
      </c>
    </row>
    <row r="22" spans="1:15" x14ac:dyDescent="0.25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9">
        <f>205+983+1265+1918+1409+318+350+426+231+143+715+167+489+541+474+1079+583+2276+1560</f>
        <v>15132</v>
      </c>
      <c r="G22" s="9">
        <v>16229</v>
      </c>
      <c r="H22" s="36">
        <v>7730</v>
      </c>
      <c r="I22" s="36">
        <v>0</v>
      </c>
      <c r="J22" s="36">
        <v>9196</v>
      </c>
      <c r="K22" s="36"/>
      <c r="L22" s="9"/>
      <c r="M22" s="9"/>
      <c r="N22" s="9"/>
      <c r="O22" s="9">
        <f t="shared" si="4"/>
        <v>111886</v>
      </c>
    </row>
    <row r="23" spans="1:15" x14ac:dyDescent="0.25">
      <c r="A23" s="42"/>
      <c r="B23" s="46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9614</v>
      </c>
      <c r="I23" s="37">
        <f t="shared" si="5"/>
        <v>1280</v>
      </c>
      <c r="J23" s="37">
        <f t="shared" si="5"/>
        <v>11628</v>
      </c>
      <c r="K23" s="37">
        <f t="shared" si="5"/>
        <v>0</v>
      </c>
      <c r="L23" s="37">
        <f t="shared" si="5"/>
        <v>0</v>
      </c>
      <c r="M23" s="37">
        <f t="shared" si="5"/>
        <v>0</v>
      </c>
      <c r="N23" s="37">
        <f t="shared" si="5"/>
        <v>0</v>
      </c>
      <c r="O23" s="13">
        <f t="shared" si="4"/>
        <v>133441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9">
        <f>2260+17965</f>
        <v>20225</v>
      </c>
      <c r="G25" s="9">
        <v>18864</v>
      </c>
      <c r="H25" s="36">
        <v>24054</v>
      </c>
      <c r="I25" s="36">
        <v>48692</v>
      </c>
      <c r="J25" s="36">
        <v>21872</v>
      </c>
      <c r="K25" s="36"/>
      <c r="L25" s="9"/>
      <c r="M25" s="9"/>
      <c r="N25" s="9"/>
      <c r="O25" s="9">
        <f t="shared" ref="O25:O27" si="6">SUM(C25:N25)</f>
        <v>168633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9">
        <v>3739</v>
      </c>
      <c r="G26" s="9">
        <v>4070</v>
      </c>
      <c r="H26" s="36">
        <v>5076</v>
      </c>
      <c r="I26" s="36">
        <v>6471</v>
      </c>
      <c r="J26" s="36">
        <v>4316</v>
      </c>
      <c r="K26" s="36"/>
      <c r="L26" s="9"/>
      <c r="M26" s="9"/>
      <c r="N26" s="9"/>
      <c r="O26" s="9">
        <f t="shared" si="6"/>
        <v>33437</v>
      </c>
    </row>
    <row r="27" spans="1:15" x14ac:dyDescent="0.25">
      <c r="A27" s="42"/>
      <c r="B27" s="46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50">
        <f t="shared" si="7"/>
        <v>23964</v>
      </c>
      <c r="G27" s="13">
        <f t="shared" si="7"/>
        <v>22934</v>
      </c>
      <c r="H27" s="37">
        <f t="shared" si="7"/>
        <v>29130</v>
      </c>
      <c r="I27" s="37">
        <f t="shared" si="7"/>
        <v>55163</v>
      </c>
      <c r="J27" s="37">
        <f t="shared" si="7"/>
        <v>26188</v>
      </c>
      <c r="K27" s="37">
        <f t="shared" si="7"/>
        <v>0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202070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2">
        <f t="shared" si="8"/>
        <v>407394</v>
      </c>
      <c r="G29" s="18">
        <f t="shared" si="8"/>
        <v>430929</v>
      </c>
      <c r="H29" s="40">
        <f t="shared" si="8"/>
        <v>368906</v>
      </c>
      <c r="I29" s="40">
        <f t="shared" si="8"/>
        <v>289899</v>
      </c>
      <c r="J29" s="40">
        <f t="shared" si="8"/>
        <v>385120</v>
      </c>
      <c r="K29" s="40">
        <f t="shared" si="8"/>
        <v>0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>SUM(C29:N29)</f>
        <v>3281329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D2C7-0A17-4FE0-88D2-5DBA5A67CFA0}">
  <dimension ref="A1:J29"/>
  <sheetViews>
    <sheetView tabSelected="1" workbookViewId="0">
      <selection activeCell="M22" sqref="M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'2020'!J6</f>
        <v>97031</v>
      </c>
      <c r="D6" s="9">
        <f>'2019'!J6</f>
        <v>125846</v>
      </c>
      <c r="E6" s="54">
        <f>C6-D6</f>
        <v>-28815</v>
      </c>
      <c r="F6" s="58">
        <f>E6/D6</f>
        <v>-0.2289703288145829</v>
      </c>
      <c r="G6" s="8">
        <f>SUM('2020'!C6:J6)</f>
        <v>734789</v>
      </c>
      <c r="H6" s="9">
        <f>SUM('2019'!C6:J6)</f>
        <v>1025081</v>
      </c>
      <c r="I6" s="54">
        <f t="shared" ref="I6:I8" si="0">G6-H6</f>
        <v>-290292</v>
      </c>
      <c r="J6" s="58">
        <f>I6/H6</f>
        <v>-0.2831893284530686</v>
      </c>
    </row>
    <row r="7" spans="1:10" x14ac:dyDescent="0.25">
      <c r="A7" s="4" t="s">
        <v>9</v>
      </c>
      <c r="B7" s="24" t="s">
        <v>26</v>
      </c>
      <c r="C7" s="8">
        <f>'2020'!J7</f>
        <v>64378</v>
      </c>
      <c r="D7" s="9">
        <f>'2019'!J7</f>
        <v>83692</v>
      </c>
      <c r="E7" s="54">
        <f>C7-D7</f>
        <v>-19314</v>
      </c>
      <c r="F7" s="58">
        <f>E7/D7</f>
        <v>-0.23077474549538785</v>
      </c>
      <c r="G7" s="8">
        <f>SUM('2020'!C7:J7)</f>
        <v>497425</v>
      </c>
      <c r="H7" s="9">
        <f>SUM('2019'!C7:J7)</f>
        <v>708859</v>
      </c>
      <c r="I7" s="54">
        <f t="shared" si="0"/>
        <v>-211434</v>
      </c>
      <c r="J7" s="58">
        <f>I7/H7</f>
        <v>-0.29827370464365976</v>
      </c>
    </row>
    <row r="8" spans="1:10" x14ac:dyDescent="0.25">
      <c r="A8" s="4" t="s">
        <v>10</v>
      </c>
      <c r="B8" s="24" t="s">
        <v>27</v>
      </c>
      <c r="C8" s="8">
        <f>'2020'!J8</f>
        <v>70098</v>
      </c>
      <c r="D8" s="9">
        <f>'2019'!J8</f>
        <v>89594</v>
      </c>
      <c r="E8" s="54">
        <f>C8-D8</f>
        <v>-19496</v>
      </c>
      <c r="F8" s="58">
        <f>E8/D8</f>
        <v>-0.21760385740116525</v>
      </c>
      <c r="G8" s="8">
        <f>SUM('2020'!C8:J8)</f>
        <v>541722</v>
      </c>
      <c r="H8" s="9">
        <f>SUM('2019'!C8:J8)</f>
        <v>779110</v>
      </c>
      <c r="I8" s="54">
        <f t="shared" si="0"/>
        <v>-237388</v>
      </c>
      <c r="J8" s="58">
        <f>I8/H8</f>
        <v>-0.30469125027274713</v>
      </c>
    </row>
    <row r="9" spans="1:10" s="27" customFormat="1" x14ac:dyDescent="0.25">
      <c r="A9" s="11"/>
      <c r="B9" s="25" t="s">
        <v>11</v>
      </c>
      <c r="C9" s="12">
        <f>SUM(C6:C8)</f>
        <v>231507</v>
      </c>
      <c r="D9" s="13">
        <f t="shared" ref="D9" si="1">SUM(D6:D8)</f>
        <v>299132</v>
      </c>
      <c r="E9" s="55">
        <f>SUM(E6:E8)</f>
        <v>-67625</v>
      </c>
      <c r="F9" s="59">
        <f>E9/D9</f>
        <v>-0.22607076474599841</v>
      </c>
      <c r="G9" s="12">
        <f>SUM(G6:G8)</f>
        <v>1773936</v>
      </c>
      <c r="H9" s="13">
        <f>SUM(H6:H8)</f>
        <v>2513050</v>
      </c>
      <c r="I9" s="55">
        <f>SUM(I6:I8)</f>
        <v>-739114</v>
      </c>
      <c r="J9" s="59">
        <f>I9/H9</f>
        <v>-0.29411034400429759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'2020'!J11</f>
        <v>9464</v>
      </c>
      <c r="D11" s="9">
        <f>'2019'!J11</f>
        <v>13208</v>
      </c>
      <c r="E11" s="54">
        <f>C11-D11</f>
        <v>-3744</v>
      </c>
      <c r="F11" s="58">
        <f t="shared" ref="F11:F16" si="2">E11/D11</f>
        <v>-0.28346456692913385</v>
      </c>
      <c r="G11" s="8">
        <f>SUM('2020'!C11:J11)</f>
        <v>82057</v>
      </c>
      <c r="H11" s="9">
        <f>SUM('2019'!C11:J11)</f>
        <v>118508</v>
      </c>
      <c r="I11" s="54">
        <f t="shared" ref="I11:I15" si="3">G11-H11</f>
        <v>-36451</v>
      </c>
      <c r="J11" s="58">
        <f t="shared" ref="J11:J16" si="4">I11/H11</f>
        <v>-0.30758261045667801</v>
      </c>
    </row>
    <row r="12" spans="1:10" x14ac:dyDescent="0.25">
      <c r="A12" s="4" t="s">
        <v>13</v>
      </c>
      <c r="B12" s="24" t="s">
        <v>29</v>
      </c>
      <c r="C12" s="8">
        <f>'2020'!J12</f>
        <v>9417</v>
      </c>
      <c r="D12" s="9">
        <f>'2019'!J12</f>
        <v>12069</v>
      </c>
      <c r="E12" s="54">
        <f>C12-D12</f>
        <v>-2652</v>
      </c>
      <c r="F12" s="58">
        <f t="shared" si="2"/>
        <v>-0.21973651503852845</v>
      </c>
      <c r="G12" s="8">
        <f>SUM('2020'!C12:J12)</f>
        <v>80220</v>
      </c>
      <c r="H12" s="9">
        <f>SUM('2019'!C12:J12)</f>
        <v>107937</v>
      </c>
      <c r="I12" s="54">
        <f t="shared" si="3"/>
        <v>-27717</v>
      </c>
      <c r="J12" s="58">
        <f t="shared" si="4"/>
        <v>-0.25678868228688956</v>
      </c>
    </row>
    <row r="13" spans="1:10" x14ac:dyDescent="0.25">
      <c r="A13" s="4" t="s">
        <v>14</v>
      </c>
      <c r="B13" s="24" t="s">
        <v>30</v>
      </c>
      <c r="C13" s="8">
        <f>'2020'!J13</f>
        <v>9259</v>
      </c>
      <c r="D13" s="9">
        <f>'2019'!J13</f>
        <v>11605</v>
      </c>
      <c r="E13" s="54">
        <f>C13-D13</f>
        <v>-2346</v>
      </c>
      <c r="F13" s="58">
        <f t="shared" si="2"/>
        <v>-0.20215424386040501</v>
      </c>
      <c r="G13" s="8">
        <f>SUM('2020'!C13:J13)</f>
        <v>72982</v>
      </c>
      <c r="H13" s="9">
        <f>SUM('2019'!C13:J13)</f>
        <v>105212</v>
      </c>
      <c r="I13" s="54">
        <f t="shared" si="3"/>
        <v>-32230</v>
      </c>
      <c r="J13" s="58">
        <f t="shared" si="4"/>
        <v>-0.30633387826483671</v>
      </c>
    </row>
    <row r="14" spans="1:10" s="31" customFormat="1" x14ac:dyDescent="0.25">
      <c r="A14" s="4" t="s">
        <v>15</v>
      </c>
      <c r="B14" s="24" t="s">
        <v>31</v>
      </c>
      <c r="C14" s="8">
        <f>'2020'!J14</f>
        <v>7389</v>
      </c>
      <c r="D14" s="9">
        <f>'2019'!J14</f>
        <v>8436</v>
      </c>
      <c r="E14" s="56">
        <f>C14-D14</f>
        <v>-1047</v>
      </c>
      <c r="F14" s="61">
        <f t="shared" si="2"/>
        <v>-0.12411095305832148</v>
      </c>
      <c r="G14" s="8">
        <f>SUM('2020'!C14:J14)</f>
        <v>57313</v>
      </c>
      <c r="H14" s="9">
        <f>SUM('2019'!C14:J14)</f>
        <v>74272</v>
      </c>
      <c r="I14" s="54">
        <f t="shared" si="3"/>
        <v>-16959</v>
      </c>
      <c r="J14" s="61">
        <f t="shared" si="4"/>
        <v>-0.22833638517880225</v>
      </c>
    </row>
    <row r="15" spans="1:10" x14ac:dyDescent="0.25">
      <c r="A15" s="4" t="s">
        <v>16</v>
      </c>
      <c r="B15" s="24" t="s">
        <v>32</v>
      </c>
      <c r="C15" s="8">
        <f>'2020'!J15</f>
        <v>2469</v>
      </c>
      <c r="D15" s="9">
        <f>'2019'!J15</f>
        <v>2854</v>
      </c>
      <c r="E15" s="54">
        <f>C15-D15</f>
        <v>-385</v>
      </c>
      <c r="F15" s="58">
        <f t="shared" si="2"/>
        <v>-0.13489838822704975</v>
      </c>
      <c r="G15" s="8">
        <f>SUM('2020'!C15:J15)</f>
        <v>19300</v>
      </c>
      <c r="H15" s="9">
        <f>SUM('2019'!C15:J15)</f>
        <v>26839</v>
      </c>
      <c r="I15" s="54">
        <f t="shared" si="3"/>
        <v>-7539</v>
      </c>
      <c r="J15" s="58">
        <f t="shared" si="4"/>
        <v>-0.28089720183315325</v>
      </c>
    </row>
    <row r="16" spans="1:10" s="27" customFormat="1" x14ac:dyDescent="0.25">
      <c r="A16" s="11"/>
      <c r="B16" s="25" t="s">
        <v>17</v>
      </c>
      <c r="C16" s="12">
        <f>SUM(C11:C15)</f>
        <v>37998</v>
      </c>
      <c r="D16" s="13">
        <f>SUM(D11:D15)</f>
        <v>48172</v>
      </c>
      <c r="E16" s="55">
        <f>SUM(E11:E15)</f>
        <v>-10174</v>
      </c>
      <c r="F16" s="59">
        <f t="shared" si="2"/>
        <v>-0.21120152785850702</v>
      </c>
      <c r="G16" s="12">
        <f>SUM(G11:G15)</f>
        <v>311872</v>
      </c>
      <c r="H16" s="13">
        <f>SUM(H11:H15)</f>
        <v>432768</v>
      </c>
      <c r="I16" s="55">
        <f>SUM(I11:I15)</f>
        <v>-120896</v>
      </c>
      <c r="J16" s="59">
        <f t="shared" si="4"/>
        <v>-0.27935522034900917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269505</v>
      </c>
      <c r="D18" s="13">
        <f>D9+D16</f>
        <v>347304</v>
      </c>
      <c r="E18" s="55">
        <f>E9+E16</f>
        <v>-77799</v>
      </c>
      <c r="F18" s="59">
        <f>E18/D18</f>
        <v>-0.2240083615506876</v>
      </c>
      <c r="G18" s="12">
        <f>G9+G16</f>
        <v>2085808</v>
      </c>
      <c r="H18" s="13">
        <f>H9+H16</f>
        <v>2945818</v>
      </c>
      <c r="I18" s="55">
        <f>I9+I16</f>
        <v>-860010</v>
      </c>
      <c r="J18" s="60">
        <f>I18/H18</f>
        <v>-0.29194267941875568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'2020'!J20</f>
        <v>1729</v>
      </c>
      <c r="D20" s="9">
        <f>'2019'!J20</f>
        <v>2030</v>
      </c>
      <c r="E20" s="54">
        <f>C20-D20</f>
        <v>-301</v>
      </c>
      <c r="F20" s="58">
        <f>E20/D20</f>
        <v>-0.14827586206896551</v>
      </c>
      <c r="G20" s="8">
        <f>SUM('2020'!C20:J20)</f>
        <v>12971</v>
      </c>
      <c r="H20" s="9">
        <f>SUM('2019'!C20:J20)</f>
        <v>18379</v>
      </c>
      <c r="I20" s="54">
        <f t="shared" ref="I20:I22" si="5">G20-H20</f>
        <v>-5408</v>
      </c>
      <c r="J20" s="58">
        <f>I20/H20</f>
        <v>-0.29424887099406932</v>
      </c>
    </row>
    <row r="21" spans="1:10" x14ac:dyDescent="0.25">
      <c r="A21" s="32">
        <v>84</v>
      </c>
      <c r="B21" s="24" t="s">
        <v>34</v>
      </c>
      <c r="C21" s="8">
        <f>'2020'!J21</f>
        <v>271</v>
      </c>
      <c r="D21" s="9">
        <f>'2019'!J21</f>
        <v>402</v>
      </c>
      <c r="E21" s="54">
        <f>C21-D21</f>
        <v>-131</v>
      </c>
      <c r="F21" s="58">
        <f>E21/D21</f>
        <v>-0.32587064676616917</v>
      </c>
      <c r="G21" s="8">
        <f>SUM('2020'!C21:J21)</f>
        <v>2427</v>
      </c>
      <c r="H21" s="9">
        <f>SUM('2019'!C21:J21)</f>
        <v>3176</v>
      </c>
      <c r="I21" s="54">
        <f t="shared" si="5"/>
        <v>-749</v>
      </c>
      <c r="J21" s="58">
        <f>I21/H21</f>
        <v>-0.23583123425692695</v>
      </c>
    </row>
    <row r="22" spans="1:10" x14ac:dyDescent="0.25">
      <c r="A22" s="4" t="s">
        <v>52</v>
      </c>
      <c r="B22" s="24" t="s">
        <v>19</v>
      </c>
      <c r="C22" s="8">
        <f>'2020'!J22</f>
        <v>8809</v>
      </c>
      <c r="D22" s="9">
        <f>'2019'!J22</f>
        <v>9196</v>
      </c>
      <c r="E22" s="54">
        <f>C22-D22</f>
        <v>-387</v>
      </c>
      <c r="F22" s="58">
        <v>0</v>
      </c>
      <c r="G22" s="8">
        <f>SUM('2020'!C22:J22)</f>
        <v>73347</v>
      </c>
      <c r="H22" s="9">
        <f>SUM('2019'!C22:J22)</f>
        <v>111886</v>
      </c>
      <c r="I22" s="54">
        <f t="shared" si="5"/>
        <v>-38539</v>
      </c>
      <c r="J22" s="58">
        <f>I22/H22</f>
        <v>-0.34444881397136373</v>
      </c>
    </row>
    <row r="23" spans="1:10" x14ac:dyDescent="0.25">
      <c r="A23" s="11"/>
      <c r="B23" s="25" t="s">
        <v>20</v>
      </c>
      <c r="C23" s="12">
        <f>SUM(C20:C22)</f>
        <v>10809</v>
      </c>
      <c r="D23" s="13">
        <f>SUM(D20:D22)</f>
        <v>11628</v>
      </c>
      <c r="E23" s="55">
        <f>SUM(E20:E22)</f>
        <v>-819</v>
      </c>
      <c r="F23" s="59">
        <f>E23/D23</f>
        <v>-7.0433436532507734E-2</v>
      </c>
      <c r="G23" s="12">
        <f>SUM(G20:G22)</f>
        <v>88745</v>
      </c>
      <c r="H23" s="13">
        <f>SUM(H20:H22)</f>
        <v>133441</v>
      </c>
      <c r="I23" s="55">
        <f>SUM(I20:I22)</f>
        <v>-44696</v>
      </c>
      <c r="J23" s="59">
        <f>I23/H23</f>
        <v>-0.33494952825593333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'2020'!J25</f>
        <v>25689</v>
      </c>
      <c r="D25" s="9">
        <f>'2019'!J25</f>
        <v>21872</v>
      </c>
      <c r="E25" s="54">
        <f>C25-D25</f>
        <v>3817</v>
      </c>
      <c r="F25" s="58">
        <f>E25/D25</f>
        <v>0.17451536210680321</v>
      </c>
      <c r="G25" s="8">
        <f>SUM('2020'!C25:J25)</f>
        <v>131900</v>
      </c>
      <c r="H25" s="9">
        <f>SUM('2019'!C25:J25)</f>
        <v>168633</v>
      </c>
      <c r="I25" s="54">
        <f t="shared" ref="I25:I26" si="6">G25-H25</f>
        <v>-36733</v>
      </c>
      <c r="J25" s="58">
        <f>I25/H25</f>
        <v>-0.21782806449508696</v>
      </c>
    </row>
    <row r="26" spans="1:10" x14ac:dyDescent="0.25">
      <c r="A26" s="4" t="s">
        <v>50</v>
      </c>
      <c r="B26" s="24" t="s">
        <v>22</v>
      </c>
      <c r="C26" s="8">
        <f>'2020'!J26</f>
        <v>4195</v>
      </c>
      <c r="D26" s="9">
        <f>'2019'!J26</f>
        <v>4316</v>
      </c>
      <c r="E26" s="54">
        <f>C26-D26</f>
        <v>-121</v>
      </c>
      <c r="F26" s="58">
        <f>E26/D26</f>
        <v>-2.8035217794253938E-2</v>
      </c>
      <c r="G26" s="8">
        <f>SUM('2020'!C26:J26)</f>
        <v>30075</v>
      </c>
      <c r="H26" s="9">
        <f>SUM('2019'!C26:J26)</f>
        <v>33437</v>
      </c>
      <c r="I26" s="54">
        <f t="shared" si="6"/>
        <v>-3362</v>
      </c>
      <c r="J26" s="58">
        <f>I26/H26</f>
        <v>-0.10054729790352006</v>
      </c>
    </row>
    <row r="27" spans="1:10" s="27" customFormat="1" x14ac:dyDescent="0.25">
      <c r="A27" s="11"/>
      <c r="B27" s="25" t="s">
        <v>23</v>
      </c>
      <c r="C27" s="12">
        <f>SUM(C25:C26)</f>
        <v>29884</v>
      </c>
      <c r="D27" s="13">
        <f>SUM(D25:D26)</f>
        <v>26188</v>
      </c>
      <c r="E27" s="55">
        <f>SUM(E25:E26)</f>
        <v>3696</v>
      </c>
      <c r="F27" s="59">
        <f>E27/D27</f>
        <v>0.14113334351611426</v>
      </c>
      <c r="G27" s="12">
        <f>SUM(G25:G26)</f>
        <v>161975</v>
      </c>
      <c r="H27" s="13">
        <f>SUM(H25:H26)</f>
        <v>202070</v>
      </c>
      <c r="I27" s="55">
        <f>SUM(I25:I26)</f>
        <v>-40095</v>
      </c>
      <c r="J27" s="59">
        <f>I27/H27</f>
        <v>-0.19842133913990201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310198</v>
      </c>
      <c r="D29" s="21">
        <f>D18+D23+D27</f>
        <v>385120</v>
      </c>
      <c r="E29" s="57">
        <f>E18+E23+E27</f>
        <v>-74922</v>
      </c>
      <c r="F29" s="63">
        <f>E29/D29</f>
        <v>-0.19454196094723722</v>
      </c>
      <c r="G29" s="20">
        <f>G18+G23+G27</f>
        <v>2336528</v>
      </c>
      <c r="H29" s="21">
        <f>H18+H23+H27</f>
        <v>3281329</v>
      </c>
      <c r="I29" s="64">
        <f>I18+I23+I27</f>
        <v>-944801</v>
      </c>
      <c r="J29" s="63">
        <f>I29/H29</f>
        <v>-0.28793242006516262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86C-CD18-4A79-B058-81197ABB016C}">
  <dimension ref="A1:O29"/>
  <sheetViews>
    <sheetView topLeftCell="A4" workbookViewId="0">
      <selection activeCell="L32" sqref="L32"/>
    </sheetView>
  </sheetViews>
  <sheetFormatPr baseColWidth="10" defaultRowHeight="15" x14ac:dyDescent="0.25"/>
  <cols>
    <col min="1" max="1" width="7.42578125" customWidth="1"/>
    <col min="2" max="2" width="35.5703125" customWidth="1"/>
  </cols>
  <sheetData>
    <row r="1" spans="1:15" ht="33.75" x14ac:dyDescent="0.5">
      <c r="A1" s="53" t="s">
        <v>48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>
        <v>40129</v>
      </c>
      <c r="G6" s="9">
        <v>70975</v>
      </c>
      <c r="H6" s="36">
        <v>93087</v>
      </c>
      <c r="I6" s="36">
        <v>83443</v>
      </c>
      <c r="J6" s="69">
        <v>97031</v>
      </c>
      <c r="K6" s="36"/>
      <c r="L6" s="9"/>
      <c r="M6" s="9"/>
      <c r="N6" s="9"/>
      <c r="O6" s="9">
        <f>SUM(C6:N6)</f>
        <v>734789</v>
      </c>
    </row>
    <row r="7" spans="1:15" x14ac:dyDescent="0.25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>
        <v>25593</v>
      </c>
      <c r="G7" s="9">
        <v>42559</v>
      </c>
      <c r="H7" s="36">
        <v>57993</v>
      </c>
      <c r="I7" s="36">
        <v>48088</v>
      </c>
      <c r="J7" s="69">
        <v>64378</v>
      </c>
      <c r="K7" s="36"/>
      <c r="L7" s="9"/>
      <c r="M7" s="9"/>
      <c r="N7" s="9"/>
      <c r="O7" s="9">
        <f>SUM(C7:N7)</f>
        <v>497425</v>
      </c>
    </row>
    <row r="8" spans="1:15" x14ac:dyDescent="0.25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>
        <v>27506</v>
      </c>
      <c r="G8" s="9">
        <v>48630</v>
      </c>
      <c r="H8" s="36">
        <v>62783</v>
      </c>
      <c r="I8" s="36">
        <v>55137</v>
      </c>
      <c r="J8" s="69">
        <v>70098</v>
      </c>
      <c r="K8" s="36"/>
      <c r="L8" s="9"/>
      <c r="M8" s="9"/>
      <c r="N8" s="9"/>
      <c r="O8" s="9">
        <f>SUM(C8:N8)</f>
        <v>541722</v>
      </c>
    </row>
    <row r="9" spans="1:15" x14ac:dyDescent="0.25">
      <c r="A9" s="42"/>
      <c r="B9" s="46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50">
        <f t="shared" si="0"/>
        <v>93228</v>
      </c>
      <c r="G9" s="13">
        <f t="shared" si="0"/>
        <v>162164</v>
      </c>
      <c r="H9" s="37">
        <f t="shared" si="0"/>
        <v>213863</v>
      </c>
      <c r="I9" s="37">
        <f t="shared" ref="I9" si="1">SUM(I6:I8)</f>
        <v>186668</v>
      </c>
      <c r="J9" s="37">
        <f t="shared" si="0"/>
        <v>231507</v>
      </c>
      <c r="K9" s="37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1773936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>
        <v>3932</v>
      </c>
      <c r="G11" s="9">
        <v>7524</v>
      </c>
      <c r="H11" s="36">
        <v>9406</v>
      </c>
      <c r="I11" s="36">
        <v>7340</v>
      </c>
      <c r="J11" s="69">
        <v>9464</v>
      </c>
      <c r="K11" s="36"/>
      <c r="L11" s="9"/>
      <c r="M11" s="9"/>
      <c r="N11" s="9"/>
      <c r="O11" s="9">
        <f t="shared" ref="O11:O16" si="2">SUM(C11:N11)</f>
        <v>82057</v>
      </c>
    </row>
    <row r="12" spans="1:15" x14ac:dyDescent="0.25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>
        <v>4171</v>
      </c>
      <c r="G12" s="9">
        <v>7588</v>
      </c>
      <c r="H12" s="36">
        <v>8732</v>
      </c>
      <c r="I12" s="36">
        <v>7359</v>
      </c>
      <c r="J12" s="69">
        <v>9417</v>
      </c>
      <c r="K12" s="36"/>
      <c r="L12" s="9"/>
      <c r="M12" s="9"/>
      <c r="N12" s="9"/>
      <c r="O12" s="9">
        <f t="shared" si="2"/>
        <v>80220</v>
      </c>
    </row>
    <row r="13" spans="1:15" x14ac:dyDescent="0.25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>
        <v>2842</v>
      </c>
      <c r="G13" s="9">
        <v>5860</v>
      </c>
      <c r="H13" s="36">
        <v>7903</v>
      </c>
      <c r="I13" s="36">
        <v>5971</v>
      </c>
      <c r="J13" s="69">
        <v>9259</v>
      </c>
      <c r="K13" s="36"/>
      <c r="L13" s="9"/>
      <c r="M13" s="9"/>
      <c r="N13" s="9"/>
      <c r="O13" s="9">
        <f t="shared" si="2"/>
        <v>72982</v>
      </c>
    </row>
    <row r="14" spans="1:15" x14ac:dyDescent="0.25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>
        <v>2166</v>
      </c>
      <c r="G14" s="9">
        <v>4651</v>
      </c>
      <c r="H14" s="38">
        <v>6623</v>
      </c>
      <c r="I14" s="38">
        <v>5271</v>
      </c>
      <c r="J14" s="69">
        <v>7389</v>
      </c>
      <c r="K14" s="38"/>
      <c r="L14" s="29"/>
      <c r="M14" s="29"/>
      <c r="N14" s="29"/>
      <c r="O14" s="29">
        <f t="shared" si="2"/>
        <v>57313</v>
      </c>
    </row>
    <row r="15" spans="1:15" x14ac:dyDescent="0.25">
      <c r="A15" s="41" t="s">
        <v>16</v>
      </c>
      <c r="B15" s="16" t="s">
        <v>32</v>
      </c>
      <c r="C15" s="36">
        <v>3764</v>
      </c>
      <c r="D15" s="49">
        <v>3352</v>
      </c>
      <c r="E15" s="49">
        <v>2257</v>
      </c>
      <c r="F15" s="49">
        <v>1126</v>
      </c>
      <c r="G15" s="9">
        <v>1864</v>
      </c>
      <c r="H15" s="39">
        <v>2265</v>
      </c>
      <c r="I15" s="65">
        <v>2203</v>
      </c>
      <c r="J15" s="69">
        <v>2469</v>
      </c>
      <c r="K15" s="39"/>
      <c r="L15" s="16"/>
      <c r="M15" s="16"/>
      <c r="N15" s="16"/>
      <c r="O15" s="9">
        <f t="shared" si="2"/>
        <v>19300</v>
      </c>
    </row>
    <row r="16" spans="1:15" x14ac:dyDescent="0.25">
      <c r="A16" s="42"/>
      <c r="B16" s="46" t="s">
        <v>17</v>
      </c>
      <c r="C16" s="37">
        <f>SUM(C11:C15)</f>
        <v>71555</v>
      </c>
      <c r="D16" s="13">
        <f t="shared" ref="D16:N16" si="3">SUM(D11:D15)</f>
        <v>61350</v>
      </c>
      <c r="E16" s="13">
        <f t="shared" si="3"/>
        <v>36172</v>
      </c>
      <c r="F16" s="50">
        <f t="shared" si="3"/>
        <v>14237</v>
      </c>
      <c r="G16" s="13">
        <f t="shared" si="3"/>
        <v>27487</v>
      </c>
      <c r="H16" s="37">
        <f t="shared" si="3"/>
        <v>34929</v>
      </c>
      <c r="I16" s="37">
        <f t="shared" ref="I16" si="4">SUM(I11:I15)</f>
        <v>28144</v>
      </c>
      <c r="J16" s="37">
        <f t="shared" si="3"/>
        <v>37998</v>
      </c>
      <c r="K16" s="37">
        <f t="shared" si="3"/>
        <v>0</v>
      </c>
      <c r="L16" s="13">
        <f t="shared" si="3"/>
        <v>0</v>
      </c>
      <c r="M16" s="13">
        <f t="shared" si="3"/>
        <v>0</v>
      </c>
      <c r="N16" s="13">
        <f t="shared" si="3"/>
        <v>0</v>
      </c>
      <c r="O16" s="13">
        <f t="shared" si="2"/>
        <v>311872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437152</v>
      </c>
      <c r="D18" s="13">
        <f t="shared" ref="D18:N18" si="5">D9+D16</f>
        <v>385740</v>
      </c>
      <c r="E18" s="13">
        <f t="shared" si="5"/>
        <v>232691</v>
      </c>
      <c r="F18" s="50">
        <f t="shared" si="5"/>
        <v>107465</v>
      </c>
      <c r="G18" s="13">
        <f t="shared" si="5"/>
        <v>189651</v>
      </c>
      <c r="H18" s="37">
        <f t="shared" si="5"/>
        <v>248792</v>
      </c>
      <c r="I18" s="37">
        <f t="shared" si="5"/>
        <v>214812</v>
      </c>
      <c r="J18" s="37">
        <f t="shared" si="5"/>
        <v>269505</v>
      </c>
      <c r="K18" s="37">
        <f t="shared" si="5"/>
        <v>0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>SUM(C18:N18)</f>
        <v>2085808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3776</v>
      </c>
      <c r="D20" s="49">
        <v>3115</v>
      </c>
      <c r="E20" s="49">
        <v>1680</v>
      </c>
      <c r="F20" s="49">
        <v>374</v>
      </c>
      <c r="G20" s="9">
        <v>714</v>
      </c>
      <c r="H20" s="39">
        <v>832</v>
      </c>
      <c r="I20" s="39">
        <v>751</v>
      </c>
      <c r="J20" s="69">
        <v>1729</v>
      </c>
      <c r="K20" s="39"/>
      <c r="L20" s="16"/>
      <c r="M20" s="16"/>
      <c r="N20" s="16"/>
      <c r="O20" s="9">
        <f t="shared" ref="O20:O23" si="6">SUM(C20:N20)</f>
        <v>12971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422</v>
      </c>
      <c r="E21" s="9">
        <v>325</v>
      </c>
      <c r="F21" s="49">
        <v>119</v>
      </c>
      <c r="G21" s="9">
        <v>167</v>
      </c>
      <c r="H21" s="36">
        <v>246</v>
      </c>
      <c r="I21" s="36">
        <v>244</v>
      </c>
      <c r="J21" s="69">
        <v>271</v>
      </c>
      <c r="K21" s="36"/>
      <c r="L21" s="9"/>
      <c r="M21" s="9"/>
      <c r="N21" s="9"/>
      <c r="O21" s="9">
        <f t="shared" si="6"/>
        <v>2427</v>
      </c>
    </row>
    <row r="22" spans="1:15" x14ac:dyDescent="0.25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9">
        <f>38+1+31+5+1+71+86</f>
        <v>233</v>
      </c>
      <c r="G22" s="9">
        <v>5169</v>
      </c>
      <c r="H22" s="36">
        <v>6302</v>
      </c>
      <c r="I22" s="36">
        <v>0</v>
      </c>
      <c r="J22" s="36">
        <v>8809</v>
      </c>
      <c r="K22" s="36"/>
      <c r="L22" s="9"/>
      <c r="M22" s="9"/>
      <c r="N22" s="9"/>
      <c r="O22" s="9">
        <f t="shared" si="6"/>
        <v>73347</v>
      </c>
    </row>
    <row r="23" spans="1:15" x14ac:dyDescent="0.25">
      <c r="A23" s="42"/>
      <c r="B23" s="46" t="s">
        <v>20</v>
      </c>
      <c r="C23" s="37">
        <f>SUM(C20:C22)</f>
        <v>29442</v>
      </c>
      <c r="D23" s="13">
        <f t="shared" ref="D23:N23" si="7">SUM(D20:D22)</f>
        <v>21099</v>
      </c>
      <c r="E23" s="13">
        <f t="shared" si="7"/>
        <v>12244</v>
      </c>
      <c r="F23" s="50">
        <f t="shared" si="7"/>
        <v>726</v>
      </c>
      <c r="G23" s="13">
        <f t="shared" si="7"/>
        <v>6050</v>
      </c>
      <c r="H23" s="37">
        <f t="shared" si="7"/>
        <v>7380</v>
      </c>
      <c r="I23" s="37">
        <f t="shared" ref="I23" si="8">SUM(I20:I22)</f>
        <v>995</v>
      </c>
      <c r="J23" s="37">
        <f t="shared" si="7"/>
        <v>10809</v>
      </c>
      <c r="K23" s="37">
        <f t="shared" si="7"/>
        <v>0</v>
      </c>
      <c r="L23" s="13">
        <f t="shared" si="7"/>
        <v>0</v>
      </c>
      <c r="M23" s="13">
        <f t="shared" si="7"/>
        <v>0</v>
      </c>
      <c r="N23" s="13">
        <f t="shared" si="7"/>
        <v>0</v>
      </c>
      <c r="O23" s="13">
        <f t="shared" si="6"/>
        <v>88745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9">
        <f>147+6142</f>
        <v>6289</v>
      </c>
      <c r="G25" s="9">
        <v>17991</v>
      </c>
      <c r="H25" s="36">
        <v>2448</v>
      </c>
      <c r="I25" s="36">
        <v>53709</v>
      </c>
      <c r="J25" s="36">
        <v>25689</v>
      </c>
      <c r="K25" s="36"/>
      <c r="L25" s="9"/>
      <c r="M25" s="9"/>
      <c r="N25" s="9"/>
      <c r="O25" s="9">
        <f t="shared" ref="O25:O27" si="9">SUM(C25:N25)</f>
        <v>131900</v>
      </c>
    </row>
    <row r="26" spans="1:15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>
        <f>2890</f>
        <v>2890</v>
      </c>
      <c r="G26" s="9">
        <v>3555</v>
      </c>
      <c r="H26" s="36">
        <v>4565</v>
      </c>
      <c r="I26" s="36">
        <v>6204</v>
      </c>
      <c r="J26" s="36">
        <v>4195</v>
      </c>
      <c r="K26" s="36"/>
      <c r="L26" s="9"/>
      <c r="M26" s="9"/>
      <c r="N26" s="9"/>
      <c r="O26" s="9">
        <f t="shared" si="9"/>
        <v>30075</v>
      </c>
    </row>
    <row r="27" spans="1:15" x14ac:dyDescent="0.25">
      <c r="A27" s="42"/>
      <c r="B27" s="46" t="s">
        <v>23</v>
      </c>
      <c r="C27" s="37">
        <f>SUM(C25:C26)</f>
        <v>13317</v>
      </c>
      <c r="D27" s="13">
        <f t="shared" ref="D27:N27" si="10">SUM(D25:D26)</f>
        <v>12894</v>
      </c>
      <c r="E27" s="13">
        <f t="shared" si="10"/>
        <v>8229</v>
      </c>
      <c r="F27" s="50">
        <f t="shared" si="10"/>
        <v>9179</v>
      </c>
      <c r="G27" s="13">
        <f t="shared" si="10"/>
        <v>21546</v>
      </c>
      <c r="H27" s="37">
        <f t="shared" si="10"/>
        <v>7013</v>
      </c>
      <c r="I27" s="37">
        <f t="shared" ref="I27" si="11">SUM(I25:I26)</f>
        <v>59913</v>
      </c>
      <c r="J27" s="37">
        <f t="shared" si="10"/>
        <v>29884</v>
      </c>
      <c r="K27" s="37">
        <f t="shared" si="10"/>
        <v>0</v>
      </c>
      <c r="L27" s="13">
        <f t="shared" si="10"/>
        <v>0</v>
      </c>
      <c r="M27" s="13">
        <f t="shared" si="10"/>
        <v>0</v>
      </c>
      <c r="N27" s="13">
        <f t="shared" si="10"/>
        <v>0</v>
      </c>
      <c r="O27" s="13">
        <f t="shared" si="9"/>
        <v>161975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C27+C23+C18</f>
        <v>479911</v>
      </c>
      <c r="D29" s="40">
        <f t="shared" ref="D29:N29" si="12">D27+D23+D18</f>
        <v>419733</v>
      </c>
      <c r="E29" s="40">
        <f t="shared" si="12"/>
        <v>253164</v>
      </c>
      <c r="F29" s="40">
        <f t="shared" si="12"/>
        <v>117370</v>
      </c>
      <c r="G29" s="40">
        <f t="shared" si="12"/>
        <v>217247</v>
      </c>
      <c r="H29" s="40">
        <f t="shared" si="12"/>
        <v>263185</v>
      </c>
      <c r="I29" s="40">
        <f t="shared" ref="I29" si="13">I18+I23+I27</f>
        <v>275720</v>
      </c>
      <c r="J29" s="40">
        <f t="shared" si="12"/>
        <v>310198</v>
      </c>
      <c r="K29" s="40">
        <f t="shared" si="12"/>
        <v>0</v>
      </c>
      <c r="L29" s="40">
        <f t="shared" si="12"/>
        <v>0</v>
      </c>
      <c r="M29" s="40">
        <f t="shared" si="12"/>
        <v>0</v>
      </c>
      <c r="N29" s="40">
        <f t="shared" si="12"/>
        <v>0</v>
      </c>
      <c r="O29" s="18">
        <f>SUM(C29:N29)</f>
        <v>2336528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021-2365-4329-A16A-AF0A98F14667}">
  <sheetPr>
    <pageSetUpPr fitToPage="1"/>
  </sheetPr>
  <dimension ref="A1:J29"/>
  <sheetViews>
    <sheetView workbookViewId="0">
      <selection activeCell="A22" sqref="A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89E5-BD1D-43A4-B98A-8ED1FE0D5A8D}">
  <dimension ref="A1:J29"/>
  <sheetViews>
    <sheetView workbookViewId="0">
      <selection activeCell="A2" sqref="A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4">
        <f>C6-D6</f>
        <v>1729</v>
      </c>
      <c r="F6" s="58">
        <f>E6/D6</f>
        <v>1.3660425061230939E-2</v>
      </c>
      <c r="G6" s="8">
        <f>SUM('2020'!C6:D6)</f>
        <v>271713</v>
      </c>
      <c r="H6" s="9">
        <f>SUM('2019'!C6:D6)</f>
        <v>267638</v>
      </c>
      <c r="I6" s="54">
        <f t="shared" ref="I6:I8" si="0">G6-H6</f>
        <v>4075</v>
      </c>
      <c r="J6" s="58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4">
        <f>C7-D7</f>
        <v>618</v>
      </c>
      <c r="F7" s="58">
        <f>E7/D7</f>
        <v>6.6084241367879637E-3</v>
      </c>
      <c r="G7" s="8">
        <f>SUM('2020'!C7:D7)</f>
        <v>201907</v>
      </c>
      <c r="H7" s="9">
        <f>SUM('2019'!C7:D7)</f>
        <v>204886</v>
      </c>
      <c r="I7" s="54">
        <f t="shared" si="0"/>
        <v>-2979</v>
      </c>
      <c r="J7" s="58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4">
        <f>C8-D8</f>
        <v>-1914</v>
      </c>
      <c r="F8" s="58">
        <f>E8/D8</f>
        <v>-1.8426879753538076E-2</v>
      </c>
      <c r="G8" s="8">
        <f>SUM('2020'!C8:D8)</f>
        <v>216367</v>
      </c>
      <c r="H8" s="9">
        <f>SUM('2019'!C8:D8)</f>
        <v>225660</v>
      </c>
      <c r="I8" s="54">
        <f t="shared" si="0"/>
        <v>-9293</v>
      </c>
      <c r="J8" s="58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5">
        <f>SUM(E6:E8)</f>
        <v>433</v>
      </c>
      <c r="F9" s="59">
        <f>E9/D9</f>
        <v>1.3365971409785866E-3</v>
      </c>
      <c r="G9" s="12">
        <f>SUM(G6:G8)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4">
        <f>C11-D11</f>
        <v>-6</v>
      </c>
      <c r="F11" s="58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4">
        <f t="shared" ref="I11:I15" si="3">G11-H11</f>
        <v>-329</v>
      </c>
      <c r="J11" s="58">
        <f t="shared" ref="J11:J16" si="4">I11/H11</f>
        <v>-9.4088712214373555E-3</v>
      </c>
    </row>
    <row r="12" spans="1:10" x14ac:dyDescent="0.25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4">
        <f>C12-D12</f>
        <v>1090</v>
      </c>
      <c r="F12" s="58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4">
        <f t="shared" si="3"/>
        <v>2233</v>
      </c>
      <c r="J12" s="58">
        <f t="shared" si="4"/>
        <v>7.0669029685423129E-2</v>
      </c>
    </row>
    <row r="13" spans="1:10" x14ac:dyDescent="0.25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4">
        <f>C13-D13</f>
        <v>-316</v>
      </c>
      <c r="F13" s="58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4">
        <f t="shared" si="3"/>
        <v>231</v>
      </c>
      <c r="J13" s="58">
        <f t="shared" si="4"/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6">
        <f>C14-D14</f>
        <v>696</v>
      </c>
      <c r="F14" s="61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4">
        <f t="shared" si="3"/>
        <v>2163</v>
      </c>
      <c r="J14" s="61">
        <f t="shared" si="4"/>
        <v>9.4375845368471573E-2</v>
      </c>
    </row>
    <row r="15" spans="1:10" x14ac:dyDescent="0.25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4">
        <f>C15-D15</f>
        <v>-303</v>
      </c>
      <c r="F15" s="58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4">
        <f t="shared" si="3"/>
        <v>-698</v>
      </c>
      <c r="J15" s="58">
        <f t="shared" si="4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2"/>
        <v>1.9289238897472961E-2</v>
      </c>
      <c r="G16" s="12">
        <f>SUM(G11:G15)</f>
        <v>132905</v>
      </c>
      <c r="H16" s="13">
        <f>SUM(H11:H15)</f>
        <v>129305</v>
      </c>
      <c r="I16" s="55">
        <f>SUM(I11:I15)</f>
        <v>3600</v>
      </c>
      <c r="J16" s="59">
        <f t="shared" si="4"/>
        <v>2.7841150767565059E-2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55">
        <f>I9+I16</f>
        <v>-4597</v>
      </c>
      <c r="J18" s="60">
        <f>I18/H18</f>
        <v>-5.5553608567606334E-3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4">
        <f>C20-D20</f>
        <v>494</v>
      </c>
      <c r="F20" s="58">
        <f>E20/D20</f>
        <v>0.18847768027470432</v>
      </c>
      <c r="G20" s="15">
        <f>SUM('2020'!C20:D20)</f>
        <v>6891</v>
      </c>
      <c r="H20" s="16">
        <f>SUM('2019'!C20:D20)</f>
        <v>5707</v>
      </c>
      <c r="I20" s="54">
        <f t="shared" ref="I20:I22" si="5">G20-H20</f>
        <v>1184</v>
      </c>
      <c r="J20" s="58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4">
        <f>C21-D21</f>
        <v>-46</v>
      </c>
      <c r="F21" s="58">
        <f>E21/D21</f>
        <v>-9.8290598290598288E-2</v>
      </c>
      <c r="G21" s="8">
        <f>SUM('2020'!C21:D21)</f>
        <v>1055</v>
      </c>
      <c r="H21" s="9">
        <f>SUM('2019'!C21:D21)</f>
        <v>1101</v>
      </c>
      <c r="I21" s="54">
        <f t="shared" si="5"/>
        <v>-46</v>
      </c>
      <c r="J21" s="58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4">
        <f>C22-D22</f>
        <v>1502</v>
      </c>
      <c r="F22" s="58">
        <f>E22/D22</f>
        <v>9.3524283935242841E-2</v>
      </c>
      <c r="G22" s="8">
        <f>SUM('2020'!C22:D22)</f>
        <v>42595</v>
      </c>
      <c r="H22" s="9">
        <f>SUM('2019'!C22:D22)</f>
        <v>41002</v>
      </c>
      <c r="I22" s="54">
        <f t="shared" si="5"/>
        <v>1593</v>
      </c>
      <c r="J22" s="58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55">
        <f>SUM(I20:I22)</f>
        <v>2731</v>
      </c>
      <c r="J23" s="59">
        <f>I23/H23</f>
        <v>5.7121941016523743E-2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4">
        <f>C25-D25</f>
        <v>-885</v>
      </c>
      <c r="F25" s="58">
        <f>E25/D25</f>
        <v>-8.4189497716894976E-2</v>
      </c>
      <c r="G25" s="8">
        <f>SUM('2020'!C25:D25)</f>
        <v>19546</v>
      </c>
      <c r="H25" s="9">
        <f>SUM('2019'!C25:D25)</f>
        <v>21990</v>
      </c>
      <c r="I25" s="54">
        <f t="shared" ref="I25:I26" si="6">G25-H25</f>
        <v>-2444</v>
      </c>
      <c r="J25" s="58">
        <f>I25/H25</f>
        <v>-0.11114142792178262</v>
      </c>
    </row>
    <row r="26" spans="1:10" x14ac:dyDescent="0.25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4">
        <f>C26-D26</f>
        <v>480</v>
      </c>
      <c r="F26" s="58">
        <f>E26/D26</f>
        <v>0.17222820236813779</v>
      </c>
      <c r="G26" s="8">
        <f>SUM('2020'!C26:D26)</f>
        <v>6665</v>
      </c>
      <c r="H26" s="9">
        <f>SUM('2019'!C26:D26)</f>
        <v>6082</v>
      </c>
      <c r="I26" s="54">
        <f t="shared" si="6"/>
        <v>583</v>
      </c>
      <c r="J26" s="58">
        <f>I26/H26</f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55">
        <f>SUM(I25:I26)</f>
        <v>-1861</v>
      </c>
      <c r="J27" s="59">
        <f>I27/H27</f>
        <v>-6.6293815901966369E-2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64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F699-3E81-44FC-B930-3182C9DF9402}">
  <sheetPr>
    <pageSetUpPr fitToPage="1"/>
  </sheetPr>
  <dimension ref="A1:J29"/>
  <sheetViews>
    <sheetView workbookViewId="0">
      <selection activeCell="C7" sqref="C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 t="s">
        <v>55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4">
        <f>C6-D6</f>
        <v>-70901</v>
      </c>
      <c r="F6" s="58">
        <f>E6/D6</f>
        <v>-0.47485131804543507</v>
      </c>
      <c r="G6" s="8">
        <f>SUM('2020'!C6:E6)</f>
        <v>350124</v>
      </c>
      <c r="H6" s="9">
        <f>SUM('2019'!C6:E6)</f>
        <v>416950</v>
      </c>
      <c r="I6" s="54">
        <f t="shared" ref="I6:I8" si="0">G6-H6</f>
        <v>-66826</v>
      </c>
      <c r="J6" s="58">
        <f>I6/H6</f>
        <v>-0.16027341407842666</v>
      </c>
    </row>
    <row r="7" spans="1:10" x14ac:dyDescent="0.25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4">
        <f>C7-D7</f>
        <v>-54619</v>
      </c>
      <c r="F7" s="58">
        <f>E7/D7</f>
        <v>-0.48974230224342308</v>
      </c>
      <c r="G7" s="8">
        <f>SUM('2020'!C7:E7)</f>
        <v>258814</v>
      </c>
      <c r="H7" s="9">
        <f>SUM('2019'!C7:E7)</f>
        <v>316412</v>
      </c>
      <c r="I7" s="54">
        <f t="shared" si="0"/>
        <v>-57598</v>
      </c>
      <c r="J7" s="58">
        <f>I7/H7</f>
        <v>-0.18203481536730592</v>
      </c>
    </row>
    <row r="8" spans="1:10" x14ac:dyDescent="0.25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4">
        <f>C8-D8</f>
        <v>-60124</v>
      </c>
      <c r="F8" s="58">
        <f>E8/D8</f>
        <v>-0.4955615083453534</v>
      </c>
      <c r="G8" s="8">
        <f>SUM('2020'!C8:E8)</f>
        <v>277568</v>
      </c>
      <c r="H8" s="9">
        <f>SUM('2019'!C8:E8)</f>
        <v>346985</v>
      </c>
      <c r="I8" s="54">
        <f t="shared" si="0"/>
        <v>-69417</v>
      </c>
      <c r="J8" s="58">
        <f>I8/H8</f>
        <v>-0.20005763937922388</v>
      </c>
    </row>
    <row r="9" spans="1:10" s="27" customFormat="1" x14ac:dyDescent="0.25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SUM(G6:G8)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4">
        <f>C11-D11</f>
        <v>-8896</v>
      </c>
      <c r="F11" s="58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4">
        <f t="shared" ref="I11:I15" si="3">G11-H11</f>
        <v>-9225</v>
      </c>
      <c r="J11" s="58">
        <f t="shared" ref="J11:J16" si="4">I11/H11</f>
        <v>-0.17205684870188004</v>
      </c>
    </row>
    <row r="12" spans="1:10" x14ac:dyDescent="0.25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4">
        <f>C12-D12</f>
        <v>-8153</v>
      </c>
      <c r="F12" s="58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4">
        <f t="shared" si="3"/>
        <v>-5920</v>
      </c>
      <c r="J12" s="58">
        <f t="shared" si="4"/>
        <v>-0.12113027643074908</v>
      </c>
    </row>
    <row r="13" spans="1:10" x14ac:dyDescent="0.25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4">
        <f>C13-D13</f>
        <v>-9477</v>
      </c>
      <c r="F13" s="58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4">
        <f t="shared" si="3"/>
        <v>-9246</v>
      </c>
      <c r="J13" s="58">
        <f t="shared" si="4"/>
        <v>-0.18347786398904609</v>
      </c>
    </row>
    <row r="14" spans="1:10" s="31" customFormat="1" x14ac:dyDescent="0.25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6">
        <f>C14-D14</f>
        <v>-6154</v>
      </c>
      <c r="F14" s="61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4">
        <f t="shared" si="3"/>
        <v>-3991</v>
      </c>
      <c r="J14" s="61">
        <f t="shared" si="4"/>
        <v>-0.11336779911373708</v>
      </c>
    </row>
    <row r="15" spans="1:10" x14ac:dyDescent="0.25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4">
        <f>C15-D15</f>
        <v>-1883</v>
      </c>
      <c r="F15" s="58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4">
        <f t="shared" si="3"/>
        <v>-2581</v>
      </c>
      <c r="J15" s="58">
        <f t="shared" si="4"/>
        <v>-0.21591099213652334</v>
      </c>
    </row>
    <row r="16" spans="1:10" s="27" customFormat="1" x14ac:dyDescent="0.25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5">
        <f>SUM(E11:E15)</f>
        <v>-34563</v>
      </c>
      <c r="F16" s="59">
        <f t="shared" si="2"/>
        <v>-0.48862656393581677</v>
      </c>
      <c r="G16" s="12">
        <f>SUM(G11:G15)</f>
        <v>169077</v>
      </c>
      <c r="H16" s="13">
        <f>SUM(H11:H15)</f>
        <v>200040</v>
      </c>
      <c r="I16" s="55">
        <f>SUM(I11:I15)</f>
        <v>-30963</v>
      </c>
      <c r="J16" s="59">
        <f t="shared" si="4"/>
        <v>-0.15478404319136171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232691</v>
      </c>
      <c r="D18" s="13">
        <f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1280387</v>
      </c>
      <c r="I18" s="55">
        <f>I9+I16</f>
        <v>-224804</v>
      </c>
      <c r="J18" s="60">
        <f>I18/H18</f>
        <v>-0.17557504098370258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4">
        <f>C20-D20</f>
        <v>-1520</v>
      </c>
      <c r="F20" s="58">
        <f>E20/D20</f>
        <v>-0.47499999999999998</v>
      </c>
      <c r="G20" s="15">
        <f>SUM('2020'!C20:E20)</f>
        <v>8571</v>
      </c>
      <c r="H20" s="16">
        <f>SUM('2019'!C20:E20)</f>
        <v>8907</v>
      </c>
      <c r="I20" s="54">
        <f t="shared" ref="I20:I22" si="5">G20-H20</f>
        <v>-336</v>
      </c>
      <c r="J20" s="58">
        <f>I20/H20</f>
        <v>-3.7723139104075445E-2</v>
      </c>
    </row>
    <row r="21" spans="1:10" x14ac:dyDescent="0.25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4">
        <f>C21-D21</f>
        <v>-71</v>
      </c>
      <c r="F21" s="58">
        <f>E21/D21</f>
        <v>-0.17929292929292928</v>
      </c>
      <c r="G21" s="8">
        <f>SUM('2020'!C21:E21)</f>
        <v>1380</v>
      </c>
      <c r="H21" s="9">
        <f>SUM('2019'!C21:E21)</f>
        <v>1497</v>
      </c>
      <c r="I21" s="54">
        <f t="shared" si="5"/>
        <v>-117</v>
      </c>
      <c r="J21" s="58">
        <f>I21/H21</f>
        <v>-7.8156312625250496E-2</v>
      </c>
    </row>
    <row r="22" spans="1:10" x14ac:dyDescent="0.25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4">
        <f>C22-D22</f>
        <v>-12358</v>
      </c>
      <c r="F22" s="58">
        <f>E22/D22</f>
        <v>-0.54688675487896621</v>
      </c>
      <c r="G22" s="8">
        <f>SUM('2020'!C22:E22)</f>
        <v>52834</v>
      </c>
      <c r="H22" s="9">
        <f>SUM('2019'!C22:E22)</f>
        <v>63599</v>
      </c>
      <c r="I22" s="54">
        <f t="shared" si="5"/>
        <v>-10765</v>
      </c>
      <c r="J22" s="58">
        <f>I22/H22</f>
        <v>-0.16926366766773063</v>
      </c>
    </row>
    <row r="23" spans="1:10" x14ac:dyDescent="0.25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5">
        <f>SUM(E20:E22)</f>
        <v>-13949</v>
      </c>
      <c r="F23" s="59">
        <f>E23/D23</f>
        <v>-0.5325468636658649</v>
      </c>
      <c r="G23" s="12">
        <f>SUM(G20:G22)</f>
        <v>62785</v>
      </c>
      <c r="H23" s="13">
        <f>SUM(H20:H22)</f>
        <v>74003</v>
      </c>
      <c r="I23" s="55">
        <f>SUM(I20:I22)</f>
        <v>-11218</v>
      </c>
      <c r="J23" s="59">
        <f>I23/H23</f>
        <v>-0.1515884491169277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4">
        <f>C25-D25</f>
        <v>-6708</v>
      </c>
      <c r="F25" s="58">
        <f>E25/D25</f>
        <v>-0.51855287569573283</v>
      </c>
      <c r="G25" s="8">
        <f>SUM('2020'!C25:E25)</f>
        <v>25774</v>
      </c>
      <c r="H25" s="9">
        <f>SUM('2019'!C25:E25)</f>
        <v>34926</v>
      </c>
      <c r="I25" s="54">
        <f t="shared" ref="I25:I26" si="6">G25-H25</f>
        <v>-9152</v>
      </c>
      <c r="J25" s="58">
        <f>I25/H25</f>
        <v>-0.26203974116703888</v>
      </c>
    </row>
    <row r="26" spans="1:10" x14ac:dyDescent="0.25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4">
        <f>C26-D26</f>
        <v>-1682</v>
      </c>
      <c r="F26" s="58">
        <f>E26/D26</f>
        <v>-0.45669291338582679</v>
      </c>
      <c r="G26" s="8">
        <f>SUM('2020'!C26:E26)</f>
        <v>8666</v>
      </c>
      <c r="H26" s="9">
        <f>SUM('2019'!C26:E26)</f>
        <v>9765</v>
      </c>
      <c r="I26" s="54">
        <f t="shared" si="6"/>
        <v>-1099</v>
      </c>
      <c r="J26" s="58">
        <f>I26/H26</f>
        <v>-0.11254480286738351</v>
      </c>
    </row>
    <row r="27" spans="1:10" s="27" customFormat="1" x14ac:dyDescent="0.25">
      <c r="A27" s="11"/>
      <c r="B27" s="25" t="s">
        <v>23</v>
      </c>
      <c r="C27" s="12">
        <f>SUM(C25:C26)</f>
        <v>8229</v>
      </c>
      <c r="D27" s="13">
        <f>SUM(D25:D26)</f>
        <v>16619</v>
      </c>
      <c r="E27" s="55">
        <f>SUM(E25:E26)</f>
        <v>-8390</v>
      </c>
      <c r="F27" s="59">
        <f>E27/D27</f>
        <v>-0.50484385342078342</v>
      </c>
      <c r="G27" s="12">
        <f>SUM(G25:G26)</f>
        <v>34440</v>
      </c>
      <c r="H27" s="13">
        <f>SUM(H25:H26)</f>
        <v>44691</v>
      </c>
      <c r="I27" s="55">
        <f>SUM(I25:I26)</f>
        <v>-10251</v>
      </c>
      <c r="J27" s="59">
        <f>I27/H27</f>
        <v>-0.229375041954756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7">
        <f>E18+E23+E27</f>
        <v>-242546</v>
      </c>
      <c r="F29" s="63">
        <f>E29/D29</f>
        <v>-0.48929010913639021</v>
      </c>
      <c r="G29" s="20">
        <f>G18+G23+G27</f>
        <v>1152808</v>
      </c>
      <c r="H29" s="21">
        <f>H18+H23+H27</f>
        <v>1399081</v>
      </c>
      <c r="I29" s="64">
        <f>I18+I23+I27</f>
        <v>-246273</v>
      </c>
      <c r="J29" s="63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7B6-0A44-400D-9AEF-2DE6AEFFF9A8}">
  <dimension ref="A1:J29"/>
  <sheetViews>
    <sheetView workbookViewId="0">
      <selection activeCell="N34" sqref="N3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58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4">
        <f>C6-D6</f>
        <v>-88301</v>
      </c>
      <c r="F6" s="58">
        <f>E6/D6</f>
        <v>-0.68754185159230707</v>
      </c>
      <c r="G6" s="8">
        <f>SUM('2020'!C6:F6)</f>
        <v>390253</v>
      </c>
      <c r="H6" s="9">
        <f>SUM('2019'!C6:F6)</f>
        <v>545380</v>
      </c>
      <c r="I6" s="54">
        <f t="shared" ref="I6:I8" si="0">G6-H6</f>
        <v>-155127</v>
      </c>
      <c r="J6" s="58">
        <f>I6/H6</f>
        <v>-0.2844383732443434</v>
      </c>
    </row>
    <row r="7" spans="1:10" x14ac:dyDescent="0.25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4">
        <f>C7-D7</f>
        <v>-62281</v>
      </c>
      <c r="F7" s="58">
        <f>E7/D7</f>
        <v>-0.70875344242893235</v>
      </c>
      <c r="G7" s="8">
        <f>SUM('2020'!C7:F7)</f>
        <v>284407</v>
      </c>
      <c r="H7" s="9">
        <f>SUM('2019'!C7:F7)</f>
        <v>404286</v>
      </c>
      <c r="I7" s="54">
        <f t="shared" si="0"/>
        <v>-119879</v>
      </c>
      <c r="J7" s="58">
        <f>I7/H7</f>
        <v>-0.29652028514467482</v>
      </c>
    </row>
    <row r="8" spans="1:10" x14ac:dyDescent="0.25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4">
        <f>C8-D8</f>
        <v>-69138</v>
      </c>
      <c r="F8" s="58">
        <f>E8/D8</f>
        <v>-0.71538843590910972</v>
      </c>
      <c r="G8" s="8">
        <f>SUM('2020'!C8:F8)</f>
        <v>305074</v>
      </c>
      <c r="H8" s="9">
        <f>SUM('2019'!C8:F8)</f>
        <v>443629</v>
      </c>
      <c r="I8" s="54">
        <f t="shared" si="0"/>
        <v>-138555</v>
      </c>
      <c r="J8" s="58">
        <f>I8/H8</f>
        <v>-0.3123217823902405</v>
      </c>
    </row>
    <row r="9" spans="1:10" s="27" customFormat="1" x14ac:dyDescent="0.25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5">
        <f>SUM(E6:E8)</f>
        <v>-219720</v>
      </c>
      <c r="F9" s="59">
        <f>E9/D9</f>
        <v>-0.70209747306261738</v>
      </c>
      <c r="G9" s="12">
        <f>SUM(G6:G8)</f>
        <v>979734</v>
      </c>
      <c r="H9" s="13">
        <f>SUM(H6:H8)</f>
        <v>1393295</v>
      </c>
      <c r="I9" s="55">
        <f>SUM(I6:I8)</f>
        <v>-413561</v>
      </c>
      <c r="J9" s="59">
        <f>I9/H9</f>
        <v>-0.29682228099576902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4">
        <f>C11-D11</f>
        <v>-10375</v>
      </c>
      <c r="F11" s="58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4">
        <f t="shared" ref="I11:I15" si="3">G11-H11</f>
        <v>-19600</v>
      </c>
      <c r="J11" s="58">
        <f t="shared" ref="J11:J16" si="4">I11/H11</f>
        <v>-0.28856204820164011</v>
      </c>
    </row>
    <row r="12" spans="1:10" x14ac:dyDescent="0.25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4">
        <f>C12-D12</f>
        <v>-8770</v>
      </c>
      <c r="F12" s="58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4">
        <f t="shared" si="3"/>
        <v>-14690</v>
      </c>
      <c r="J12" s="58">
        <f t="shared" si="4"/>
        <v>-0.23764842915844306</v>
      </c>
    </row>
    <row r="13" spans="1:10" x14ac:dyDescent="0.25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4">
        <f>C13-D13</f>
        <v>-10187</v>
      </c>
      <c r="F13" s="58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4">
        <f t="shared" si="3"/>
        <v>-19433</v>
      </c>
      <c r="J13" s="58">
        <f t="shared" si="4"/>
        <v>-0.30640787108574313</v>
      </c>
    </row>
    <row r="14" spans="1:10" s="31" customFormat="1" x14ac:dyDescent="0.25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6">
        <f>C14-D14</f>
        <v>-6867</v>
      </c>
      <c r="F14" s="61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4">
        <f t="shared" si="3"/>
        <v>-10858</v>
      </c>
      <c r="J14" s="61">
        <f t="shared" si="4"/>
        <v>-0.24545064086624319</v>
      </c>
    </row>
    <row r="15" spans="1:10" x14ac:dyDescent="0.25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4">
        <f>C15-D15</f>
        <v>-2178</v>
      </c>
      <c r="F15" s="58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4">
        <f t="shared" si="3"/>
        <v>-4759</v>
      </c>
      <c r="J15" s="58">
        <f t="shared" si="4"/>
        <v>-0.31190195307379737</v>
      </c>
    </row>
    <row r="16" spans="1:10" s="27" customFormat="1" x14ac:dyDescent="0.25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5">
        <f>SUM(E11:E15)</f>
        <v>-38377</v>
      </c>
      <c r="F16" s="59">
        <f t="shared" si="2"/>
        <v>-0.72940662181168514</v>
      </c>
      <c r="G16" s="12">
        <f>SUM(G11:G15)</f>
        <v>183314</v>
      </c>
      <c r="H16" s="13">
        <f>SUM(H11:H15)</f>
        <v>252654</v>
      </c>
      <c r="I16" s="55">
        <f>SUM(I11:I15)</f>
        <v>-69340</v>
      </c>
      <c r="J16" s="59">
        <f t="shared" si="4"/>
        <v>-0.27444647620856982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107465</v>
      </c>
      <c r="D18" s="13">
        <f>D9+D16</f>
        <v>365562</v>
      </c>
      <c r="E18" s="55">
        <f>E9+E16</f>
        <v>-258097</v>
      </c>
      <c r="F18" s="59">
        <f>E18/D18</f>
        <v>-0.70602797883806301</v>
      </c>
      <c r="G18" s="12">
        <f>G9+G16</f>
        <v>1163048</v>
      </c>
      <c r="H18" s="13">
        <f>H9+H16</f>
        <v>1645949</v>
      </c>
      <c r="I18" s="55">
        <f>I9+I16</f>
        <v>-482901</v>
      </c>
      <c r="J18" s="60">
        <f>I18/H18</f>
        <v>-0.29338758369791529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4">
        <f>C20-D20</f>
        <v>-2049</v>
      </c>
      <c r="F20" s="58">
        <f>E20/D20</f>
        <v>-0.84564589352042918</v>
      </c>
      <c r="G20" s="15">
        <f>SUM('2020'!C20:F20)</f>
        <v>8945</v>
      </c>
      <c r="H20" s="16">
        <f>SUM('2019'!C20:F20)</f>
        <v>11330</v>
      </c>
      <c r="I20" s="54">
        <f t="shared" ref="I20:I22" si="5">G20-H20</f>
        <v>-2385</v>
      </c>
      <c r="J20" s="58">
        <f>I20/H20</f>
        <v>-0.21050308914386584</v>
      </c>
    </row>
    <row r="21" spans="1:10" x14ac:dyDescent="0.25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4">
        <f>C21-D21</f>
        <v>-194</v>
      </c>
      <c r="F21" s="58">
        <f>E21/D21</f>
        <v>-0.61980830670926512</v>
      </c>
      <c r="G21" s="8">
        <f>SUM('2020'!C21:F21)</f>
        <v>1499</v>
      </c>
      <c r="H21" s="9">
        <f>SUM('2019'!C21:F21)</f>
        <v>1810</v>
      </c>
      <c r="I21" s="54">
        <f t="shared" si="5"/>
        <v>-311</v>
      </c>
      <c r="J21" s="58">
        <f>I21/H21</f>
        <v>-0.17182320441988949</v>
      </c>
    </row>
    <row r="22" spans="1:10" x14ac:dyDescent="0.25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4">
        <f>C22-D22</f>
        <v>-14899</v>
      </c>
      <c r="F22" s="58">
        <f>E22/D22</f>
        <v>-0.98460216759185837</v>
      </c>
      <c r="G22" s="8">
        <f>SUM('2020'!C22:F22)</f>
        <v>53067</v>
      </c>
      <c r="H22" s="9">
        <f>SUM('2019'!C22:F22)</f>
        <v>78731</v>
      </c>
      <c r="I22" s="54">
        <f t="shared" si="5"/>
        <v>-25664</v>
      </c>
      <c r="J22" s="58">
        <f>I22/H22</f>
        <v>-0.3259707103936188</v>
      </c>
    </row>
    <row r="23" spans="1:10" x14ac:dyDescent="0.25">
      <c r="A23" s="11"/>
      <c r="B23" s="25" t="s">
        <v>20</v>
      </c>
      <c r="C23" s="12">
        <f>SUM(C20:C22)</f>
        <v>726</v>
      </c>
      <c r="D23" s="13">
        <f>SUM(D20:D22)</f>
        <v>17868</v>
      </c>
      <c r="E23" s="55">
        <f>SUM(E20:E22)</f>
        <v>-17142</v>
      </c>
      <c r="F23" s="59">
        <f>E23/D23</f>
        <v>-0.95936870382807249</v>
      </c>
      <c r="G23" s="12">
        <f>SUM(G20:G22)</f>
        <v>63511</v>
      </c>
      <c r="H23" s="13">
        <f>SUM(H20:H22)</f>
        <v>91871</v>
      </c>
      <c r="I23" s="55">
        <f>SUM(I20:I22)</f>
        <v>-28360</v>
      </c>
      <c r="J23" s="59">
        <f>I23/H23</f>
        <v>-0.3086937118350731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4">
        <f>C25-D25</f>
        <v>-13936</v>
      </c>
      <c r="F25" s="58">
        <f>E25/D25</f>
        <v>-0.6890482076637825</v>
      </c>
      <c r="G25" s="8">
        <f>SUM('2020'!C25:F25)</f>
        <v>32063</v>
      </c>
      <c r="H25" s="9">
        <f>SUM('2019'!C25:F25)</f>
        <v>55151</v>
      </c>
      <c r="I25" s="54">
        <f t="shared" ref="I25:I26" si="6">G25-H25</f>
        <v>-23088</v>
      </c>
      <c r="J25" s="58">
        <f>I25/H25</f>
        <v>-0.41863248173197221</v>
      </c>
    </row>
    <row r="26" spans="1:10" x14ac:dyDescent="0.25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4">
        <f>C26-D26</f>
        <v>-849</v>
      </c>
      <c r="F26" s="58">
        <f>E26/D26</f>
        <v>-0.22706606044396899</v>
      </c>
      <c r="G26" s="8">
        <f>SUM('2020'!C26:F26)</f>
        <v>11556</v>
      </c>
      <c r="H26" s="9">
        <f>SUM('2019'!C26:F26)</f>
        <v>13504</v>
      </c>
      <c r="I26" s="54">
        <f t="shared" si="6"/>
        <v>-1948</v>
      </c>
      <c r="J26" s="58">
        <f>I26/H26</f>
        <v>-0.14425355450236968</v>
      </c>
    </row>
    <row r="27" spans="1:10" s="27" customFormat="1" x14ac:dyDescent="0.25">
      <c r="A27" s="11"/>
      <c r="B27" s="25" t="s">
        <v>23</v>
      </c>
      <c r="C27" s="12">
        <f>SUM(C25:C26)</f>
        <v>9179</v>
      </c>
      <c r="D27" s="13">
        <f>SUM(D25:D26)</f>
        <v>23964</v>
      </c>
      <c r="E27" s="55">
        <f>SUM(E25:E26)</f>
        <v>-14785</v>
      </c>
      <c r="F27" s="59">
        <f>E27/D27</f>
        <v>-0.61696711734268073</v>
      </c>
      <c r="G27" s="12">
        <f>SUM(G25:G26)</f>
        <v>43619</v>
      </c>
      <c r="H27" s="13">
        <f>SUM(H25:H26)</f>
        <v>68655</v>
      </c>
      <c r="I27" s="55">
        <f>SUM(I25:I26)</f>
        <v>-25036</v>
      </c>
      <c r="J27" s="59">
        <f>I27/H27</f>
        <v>-0.36466389920617581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7">
        <f>E18+E23+E27</f>
        <v>-290024</v>
      </c>
      <c r="F29" s="63">
        <f>E29/D29</f>
        <v>-0.71190051890798589</v>
      </c>
      <c r="G29" s="20">
        <f>G18+G23+G27</f>
        <v>1270178</v>
      </c>
      <c r="H29" s="21">
        <f>H18+H23+H27</f>
        <v>1806475</v>
      </c>
      <c r="I29" s="64">
        <f>I18+I23+I27</f>
        <v>-536297</v>
      </c>
      <c r="J29" s="63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A530-4FCC-4697-B81F-1D52775ACF28}">
  <dimension ref="A1:J29"/>
  <sheetViews>
    <sheetView topLeftCell="A4" workbookViewId="0">
      <selection activeCell="M9" sqref="M9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4">
        <f>C6-D6</f>
        <v>-66571</v>
      </c>
      <c r="F6" s="58">
        <f>E6/D6</f>
        <v>-0.48399081034708391</v>
      </c>
      <c r="G6" s="8">
        <f>SUM('2020'!C6:G6)</f>
        <v>461228</v>
      </c>
      <c r="H6" s="9">
        <f>SUM('2019'!C6:G6)</f>
        <v>682926</v>
      </c>
      <c r="I6" s="54">
        <f t="shared" ref="I6:I8" si="0">G6-H6</f>
        <v>-221698</v>
      </c>
      <c r="J6" s="58">
        <f>I6/H6</f>
        <v>-0.32462960847881028</v>
      </c>
    </row>
    <row r="7" spans="1:10" x14ac:dyDescent="0.25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4">
        <f>C7-D7</f>
        <v>-50730</v>
      </c>
      <c r="F7" s="58">
        <f>E7/D7</f>
        <v>-0.54379401644352499</v>
      </c>
      <c r="G7" s="8">
        <f>SUM('2020'!C7:G7)</f>
        <v>326966</v>
      </c>
      <c r="H7" s="9">
        <f>SUM('2019'!C7:G7)</f>
        <v>497575</v>
      </c>
      <c r="I7" s="54">
        <f t="shared" si="0"/>
        <v>-170609</v>
      </c>
      <c r="J7" s="58">
        <f>I7/H7</f>
        <v>-0.34288097271768075</v>
      </c>
    </row>
    <row r="8" spans="1:10" x14ac:dyDescent="0.25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4">
        <f>C8-D8</f>
        <v>-53821</v>
      </c>
      <c r="F8" s="58">
        <f>E8/D8</f>
        <v>-0.52533406213702161</v>
      </c>
      <c r="G8" s="8">
        <f>SUM('2020'!C8:G8)</f>
        <v>353704</v>
      </c>
      <c r="H8" s="9">
        <f>SUM('2019'!C8:G8)</f>
        <v>546080</v>
      </c>
      <c r="I8" s="54">
        <f t="shared" si="0"/>
        <v>-192376</v>
      </c>
      <c r="J8" s="58">
        <f>I8/H8</f>
        <v>-0.35228537943158511</v>
      </c>
    </row>
    <row r="9" spans="1:10" s="27" customFormat="1" x14ac:dyDescent="0.25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5">
        <f>SUM(E6:E8)</f>
        <v>-171122</v>
      </c>
      <c r="F9" s="59">
        <f>E9/D9</f>
        <v>-0.51343890832498218</v>
      </c>
      <c r="G9" s="12">
        <f>SUM(G6:G8)</f>
        <v>1141898</v>
      </c>
      <c r="H9" s="13">
        <f>SUM(H6:H8)</f>
        <v>1726581</v>
      </c>
      <c r="I9" s="55">
        <f>SUM(I6:I8)</f>
        <v>-584683</v>
      </c>
      <c r="J9" s="59">
        <f>I9/H9</f>
        <v>-0.33863629913684906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4">
        <f>C11-D11</f>
        <v>-7941</v>
      </c>
      <c r="F11" s="58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4">
        <f t="shared" ref="I11:I15" si="3">G11-H11</f>
        <v>-27541</v>
      </c>
      <c r="J11" s="58">
        <f t="shared" ref="J11:J16" si="4">I11/H11</f>
        <v>-0.33027533937736847</v>
      </c>
    </row>
    <row r="12" spans="1:10" x14ac:dyDescent="0.25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4">
        <f>C12-D12</f>
        <v>-6644</v>
      </c>
      <c r="F12" s="58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4">
        <f t="shared" si="3"/>
        <v>-21334</v>
      </c>
      <c r="J12" s="58">
        <f t="shared" si="4"/>
        <v>-0.28054072535044577</v>
      </c>
    </row>
    <row r="13" spans="1:10" x14ac:dyDescent="0.25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4">
        <f>C13-D13</f>
        <v>-7126</v>
      </c>
      <c r="F13" s="58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4">
        <f t="shared" si="3"/>
        <v>-26559</v>
      </c>
      <c r="J13" s="58">
        <f t="shared" si="4"/>
        <v>-0.34759449272327503</v>
      </c>
    </row>
    <row r="14" spans="1:10" s="31" customFormat="1" x14ac:dyDescent="0.25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6">
        <f>C14-D14</f>
        <v>-4620</v>
      </c>
      <c r="F14" s="61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4">
        <f t="shared" si="3"/>
        <v>-15478</v>
      </c>
      <c r="J14" s="61">
        <f t="shared" si="4"/>
        <v>-0.2892651566120954</v>
      </c>
    </row>
    <row r="15" spans="1:10" x14ac:dyDescent="0.25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4">
        <f>C15-D15</f>
        <v>-1843</v>
      </c>
      <c r="F15" s="58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4">
        <f t="shared" si="3"/>
        <v>-6602</v>
      </c>
      <c r="J15" s="58">
        <f t="shared" si="4"/>
        <v>-0.34811494858950698</v>
      </c>
    </row>
    <row r="16" spans="1:10" s="27" customFormat="1" x14ac:dyDescent="0.25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5">
        <f>SUM(E11:E15)</f>
        <v>-28174</v>
      </c>
      <c r="F16" s="59">
        <f t="shared" si="2"/>
        <v>-0.5061712868974686</v>
      </c>
      <c r="G16" s="12">
        <f>SUM(G11:G15)</f>
        <v>210801</v>
      </c>
      <c r="H16" s="13">
        <f>SUM(H11:H15)</f>
        <v>308315</v>
      </c>
      <c r="I16" s="55">
        <f>SUM(I11:I15)</f>
        <v>-97514</v>
      </c>
      <c r="J16" s="59">
        <f t="shared" si="4"/>
        <v>-0.3162804274848775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189651</v>
      </c>
      <c r="D18" s="13">
        <f>D9+D16</f>
        <v>388947</v>
      </c>
      <c r="E18" s="55">
        <f>E9+E16</f>
        <v>-199296</v>
      </c>
      <c r="F18" s="59">
        <f>E18/D18</f>
        <v>-0.51239886154154679</v>
      </c>
      <c r="G18" s="12">
        <f>G9+G16</f>
        <v>1352699</v>
      </c>
      <c r="H18" s="13">
        <f>H9+H16</f>
        <v>2034896</v>
      </c>
      <c r="I18" s="55">
        <f>I9+I16</f>
        <v>-682197</v>
      </c>
      <c r="J18" s="60">
        <f>I18/H18</f>
        <v>-0.33524907415415822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4">
        <f>C20-D20</f>
        <v>-1784</v>
      </c>
      <c r="F20" s="58">
        <f>E20/D20</f>
        <v>-0.71417133706965574</v>
      </c>
      <c r="G20" s="8">
        <f>SUM('2020'!C20:G20)</f>
        <v>9659</v>
      </c>
      <c r="H20" s="9">
        <f>SUM('2019'!C20:G20)</f>
        <v>13828</v>
      </c>
      <c r="I20" s="54">
        <f t="shared" ref="I20:I22" si="5">G20-H20</f>
        <v>-4169</v>
      </c>
      <c r="J20" s="58">
        <f>I20/H20</f>
        <v>-0.30148973098061904</v>
      </c>
    </row>
    <row r="21" spans="1:10" x14ac:dyDescent="0.25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4">
        <f>C21-D21</f>
        <v>-154</v>
      </c>
      <c r="F21" s="58">
        <f>E21/D21</f>
        <v>-0.47975077881619937</v>
      </c>
      <c r="G21" s="8">
        <f>SUM('2020'!C21:G21)</f>
        <v>1666</v>
      </c>
      <c r="H21" s="9">
        <f>SUM('2019'!C21:G21)</f>
        <v>2131</v>
      </c>
      <c r="I21" s="54">
        <f t="shared" si="5"/>
        <v>-465</v>
      </c>
      <c r="J21" s="58">
        <f>I21/H21</f>
        <v>-0.21820741435945565</v>
      </c>
    </row>
    <row r="22" spans="1:10" x14ac:dyDescent="0.25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4">
        <f>C22-D22</f>
        <v>-11060</v>
      </c>
      <c r="F22" s="58">
        <f>E22/D22</f>
        <v>-0.68149608725121691</v>
      </c>
      <c r="G22" s="8">
        <f>SUM('2020'!C22:G22)</f>
        <v>58236</v>
      </c>
      <c r="H22" s="9">
        <f>SUM('2019'!C22:G22)</f>
        <v>94960</v>
      </c>
      <c r="I22" s="54">
        <f t="shared" si="5"/>
        <v>-36724</v>
      </c>
      <c r="J22" s="58">
        <f>I22/H22</f>
        <v>-0.38673125526537488</v>
      </c>
    </row>
    <row r="23" spans="1:10" x14ac:dyDescent="0.25">
      <c r="A23" s="11"/>
      <c r="B23" s="25" t="s">
        <v>20</v>
      </c>
      <c r="C23" s="12">
        <f>SUM(C20:C22)</f>
        <v>6050</v>
      </c>
      <c r="D23" s="13">
        <f>SUM(D20:D22)</f>
        <v>19048</v>
      </c>
      <c r="E23" s="55">
        <f>SUM(E20:E22)</f>
        <v>-12998</v>
      </c>
      <c r="F23" s="59">
        <f>E23/D23</f>
        <v>-0.6823813523729525</v>
      </c>
      <c r="G23" s="12">
        <f>SUM(G20:G22)</f>
        <v>69561</v>
      </c>
      <c r="H23" s="13">
        <f>SUM(H20:H22)</f>
        <v>110919</v>
      </c>
      <c r="I23" s="55">
        <f>SUM(I20:I22)</f>
        <v>-41358</v>
      </c>
      <c r="J23" s="59">
        <f>I23/H23</f>
        <v>-0.37286668650096016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4">
        <f>C25-D25</f>
        <v>-873</v>
      </c>
      <c r="F25" s="58">
        <f>E25/D25</f>
        <v>-4.6278625954198474E-2</v>
      </c>
      <c r="G25" s="8">
        <f>SUM('2020'!C25:G25)</f>
        <v>50054</v>
      </c>
      <c r="H25" s="9">
        <f>SUM('2019'!C25:G25)</f>
        <v>74015</v>
      </c>
      <c r="I25" s="54">
        <f t="shared" ref="I25:I26" si="6">G25-H25</f>
        <v>-23961</v>
      </c>
      <c r="J25" s="58">
        <f>I25/H25</f>
        <v>-0.32373167601161928</v>
      </c>
    </row>
    <row r="26" spans="1:10" x14ac:dyDescent="0.25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4">
        <f>C26-D26</f>
        <v>-515</v>
      </c>
      <c r="F26" s="58">
        <f>E26/D26</f>
        <v>-0.12653562653562653</v>
      </c>
      <c r="G26" s="8">
        <f>SUM('2020'!C26:G26)</f>
        <v>15111</v>
      </c>
      <c r="H26" s="9">
        <f>SUM('2019'!C26:G26)</f>
        <v>17574</v>
      </c>
      <c r="I26" s="54">
        <f t="shared" si="6"/>
        <v>-2463</v>
      </c>
      <c r="J26" s="58">
        <f>I26/H26</f>
        <v>-0.1401502219187436</v>
      </c>
    </row>
    <row r="27" spans="1:10" s="27" customFormat="1" x14ac:dyDescent="0.25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5">
        <f>SUM(E25:E26)</f>
        <v>-1388</v>
      </c>
      <c r="F27" s="59">
        <f>E27/D27</f>
        <v>-6.0521496468125928E-2</v>
      </c>
      <c r="G27" s="12">
        <f>SUM(G25:G26)</f>
        <v>65165</v>
      </c>
      <c r="H27" s="13">
        <f>SUM(H25:H26)</f>
        <v>91589</v>
      </c>
      <c r="I27" s="55">
        <f>SUM(I25:I26)</f>
        <v>-26424</v>
      </c>
      <c r="J27" s="59">
        <f>I27/H27</f>
        <v>-0.28850626166897769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7">
        <f>E18+E23+E27</f>
        <v>-213682</v>
      </c>
      <c r="F29" s="63">
        <f>E29/D29</f>
        <v>-0.49586358773719102</v>
      </c>
      <c r="G29" s="20">
        <f>G18+G23+G27</f>
        <v>1487425</v>
      </c>
      <c r="H29" s="21">
        <f>H18+H23+H27</f>
        <v>2237404</v>
      </c>
      <c r="I29" s="64">
        <f>I18+I23+I27</f>
        <v>-749979</v>
      </c>
      <c r="J29" s="63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BFA2-B476-4A27-9423-90017143A8A5}">
  <dimension ref="A1:J29"/>
  <sheetViews>
    <sheetView topLeftCell="A4" workbookViewId="0">
      <selection activeCell="M21" sqref="M2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'2020'!H6</f>
        <v>93087</v>
      </c>
      <c r="D6" s="9">
        <f>'2019'!H6</f>
        <v>122964</v>
      </c>
      <c r="E6" s="54">
        <f>C6-D6</f>
        <v>-29877</v>
      </c>
      <c r="F6" s="58">
        <f>E6/D6</f>
        <v>-0.2429735532350932</v>
      </c>
      <c r="G6" s="8">
        <f>SUM('2020'!C6:H6)</f>
        <v>554315</v>
      </c>
      <c r="H6" s="9">
        <f>SUM('2019'!C6:H6)</f>
        <v>805890</v>
      </c>
      <c r="I6" s="54">
        <f t="shared" ref="I6:I8" si="0">G6-H6</f>
        <v>-251575</v>
      </c>
      <c r="J6" s="58">
        <f>I6/H6</f>
        <v>-0.3121703954634007</v>
      </c>
    </row>
    <row r="7" spans="1:10" x14ac:dyDescent="0.25">
      <c r="A7" s="4" t="s">
        <v>9</v>
      </c>
      <c r="B7" s="24" t="s">
        <v>26</v>
      </c>
      <c r="C7" s="8">
        <f>'2020'!H7</f>
        <v>57993</v>
      </c>
      <c r="D7" s="9">
        <f>'2019'!H7</f>
        <v>75600</v>
      </c>
      <c r="E7" s="54">
        <f>C7-D7</f>
        <v>-17607</v>
      </c>
      <c r="F7" s="58">
        <f>E7/D7</f>
        <v>-0.23289682539682541</v>
      </c>
      <c r="G7" s="8">
        <f>SUM('2020'!C7:H7)</f>
        <v>384959</v>
      </c>
      <c r="H7" s="9">
        <f>SUM('2019'!C7:H7)</f>
        <v>573175</v>
      </c>
      <c r="I7" s="54">
        <f t="shared" si="0"/>
        <v>-188216</v>
      </c>
      <c r="J7" s="58">
        <f>I7/H7</f>
        <v>-0.32837440572251059</v>
      </c>
    </row>
    <row r="8" spans="1:10" x14ac:dyDescent="0.25">
      <c r="A8" s="4" t="s">
        <v>10</v>
      </c>
      <c r="B8" s="24" t="s">
        <v>27</v>
      </c>
      <c r="C8" s="8">
        <f>'2020'!H8</f>
        <v>62783</v>
      </c>
      <c r="D8" s="9">
        <f>'2019'!H8</f>
        <v>85386</v>
      </c>
      <c r="E8" s="54">
        <f>C8-D8</f>
        <v>-22603</v>
      </c>
      <c r="F8" s="58">
        <f>E8/D8</f>
        <v>-0.26471552713559598</v>
      </c>
      <c r="G8" s="8">
        <f>SUM('2020'!C8:H8)</f>
        <v>416487</v>
      </c>
      <c r="H8" s="9">
        <f>SUM('2019'!C8:H8)</f>
        <v>631466</v>
      </c>
      <c r="I8" s="54">
        <f t="shared" si="0"/>
        <v>-214979</v>
      </c>
      <c r="J8" s="58">
        <f>I8/H8</f>
        <v>-0.34044429945555266</v>
      </c>
    </row>
    <row r="9" spans="1:10" s="27" customFormat="1" x14ac:dyDescent="0.25">
      <c r="A9" s="11"/>
      <c r="B9" s="25" t="s">
        <v>11</v>
      </c>
      <c r="C9" s="12">
        <f>SUM(C6:C8)</f>
        <v>213863</v>
      </c>
      <c r="D9" s="13">
        <f t="shared" ref="D9" si="1">SUM(D6:D8)</f>
        <v>283950</v>
      </c>
      <c r="E9" s="55">
        <f>SUM(E6:E8)</f>
        <v>-70087</v>
      </c>
      <c r="F9" s="59">
        <f>E9/D9</f>
        <v>-0.24682866701884135</v>
      </c>
      <c r="G9" s="12">
        <f>SUM(G6:G8)</f>
        <v>1355761</v>
      </c>
      <c r="H9" s="13">
        <f>SUM(H6:H8)</f>
        <v>2010531</v>
      </c>
      <c r="I9" s="55">
        <f>SUM(I6:I8)</f>
        <v>-654770</v>
      </c>
      <c r="J9" s="59">
        <f>I9/H9</f>
        <v>-0.32567018364800143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'2020'!H11</f>
        <v>9406</v>
      </c>
      <c r="D11" s="9">
        <f>'2019'!H11</f>
        <v>12825</v>
      </c>
      <c r="E11" s="54">
        <f>C11-D11</f>
        <v>-3419</v>
      </c>
      <c r="F11" s="58">
        <f t="shared" ref="F11:F16" si="2">E11/D11</f>
        <v>-0.26658869395711499</v>
      </c>
      <c r="G11" s="8">
        <f>SUM('2020'!C11:H11)</f>
        <v>65253</v>
      </c>
      <c r="H11" s="9">
        <f>SUM('2019'!C11:H11)</f>
        <v>96213</v>
      </c>
      <c r="I11" s="54">
        <f t="shared" ref="I11:I15" si="3">G11-H11</f>
        <v>-30960</v>
      </c>
      <c r="J11" s="58">
        <f t="shared" ref="J11:J16" si="4">I11/H11</f>
        <v>-0.32178603722989618</v>
      </c>
    </row>
    <row r="12" spans="1:10" x14ac:dyDescent="0.25">
      <c r="A12" s="4" t="s">
        <v>13</v>
      </c>
      <c r="B12" s="24" t="s">
        <v>29</v>
      </c>
      <c r="C12" s="8">
        <f>'2020'!H12</f>
        <v>8732</v>
      </c>
      <c r="D12" s="9">
        <f>'2019'!H12</f>
        <v>11634</v>
      </c>
      <c r="E12" s="54">
        <f>C12-D12</f>
        <v>-2902</v>
      </c>
      <c r="F12" s="58">
        <f t="shared" si="2"/>
        <v>-0.24944129276259241</v>
      </c>
      <c r="G12" s="8">
        <f>SUM('2020'!C12:H12)</f>
        <v>63444</v>
      </c>
      <c r="H12" s="9">
        <f>SUM('2019'!C12:H12)</f>
        <v>87680</v>
      </c>
      <c r="I12" s="54">
        <f t="shared" si="3"/>
        <v>-24236</v>
      </c>
      <c r="J12" s="58">
        <f t="shared" si="4"/>
        <v>-0.27641423357664235</v>
      </c>
    </row>
    <row r="13" spans="1:10" x14ac:dyDescent="0.25">
      <c r="A13" s="4" t="s">
        <v>14</v>
      </c>
      <c r="B13" s="24" t="s">
        <v>30</v>
      </c>
      <c r="C13" s="8">
        <f>'2020'!H13</f>
        <v>7903</v>
      </c>
      <c r="D13" s="9">
        <f>'2019'!H13</f>
        <v>11300</v>
      </c>
      <c r="E13" s="54">
        <f>C13-D13</f>
        <v>-3397</v>
      </c>
      <c r="F13" s="58">
        <f t="shared" si="2"/>
        <v>-0.30061946902654868</v>
      </c>
      <c r="G13" s="8">
        <f>SUM('2020'!C13:H13)</f>
        <v>57752</v>
      </c>
      <c r="H13" s="9">
        <f>SUM('2019'!C13:H13)</f>
        <v>87708</v>
      </c>
      <c r="I13" s="54">
        <f t="shared" si="3"/>
        <v>-29956</v>
      </c>
      <c r="J13" s="58">
        <f t="shared" si="4"/>
        <v>-0.34154239065991698</v>
      </c>
    </row>
    <row r="14" spans="1:10" s="31" customFormat="1" x14ac:dyDescent="0.25">
      <c r="A14" s="4" t="s">
        <v>15</v>
      </c>
      <c r="B14" s="24" t="s">
        <v>31</v>
      </c>
      <c r="C14" s="8">
        <f>'2020'!H14</f>
        <v>6623</v>
      </c>
      <c r="D14" s="9">
        <f>'2019'!H14</f>
        <v>7578</v>
      </c>
      <c r="E14" s="56">
        <f>C14-D14</f>
        <v>-955</v>
      </c>
      <c r="F14" s="61">
        <f t="shared" si="2"/>
        <v>-0.12602269728160465</v>
      </c>
      <c r="G14" s="8">
        <f>SUM('2020'!C14:H14)</f>
        <v>44653</v>
      </c>
      <c r="H14" s="9">
        <f>SUM('2019'!C14:H14)</f>
        <v>61086</v>
      </c>
      <c r="I14" s="54">
        <f t="shared" si="3"/>
        <v>-16433</v>
      </c>
      <c r="J14" s="61">
        <f t="shared" si="4"/>
        <v>-0.26901417673443995</v>
      </c>
    </row>
    <row r="15" spans="1:10" x14ac:dyDescent="0.25">
      <c r="A15" s="4" t="s">
        <v>16</v>
      </c>
      <c r="B15" s="24" t="s">
        <v>32</v>
      </c>
      <c r="C15" s="8">
        <f>'2020'!H15</f>
        <v>2265</v>
      </c>
      <c r="D15" s="9">
        <f>'2019'!H15</f>
        <v>2875</v>
      </c>
      <c r="E15" s="54">
        <f>C15-D15</f>
        <v>-610</v>
      </c>
      <c r="F15" s="58">
        <f t="shared" si="2"/>
        <v>-0.21217391304347827</v>
      </c>
      <c r="G15" s="8">
        <f>SUM('2020'!C15:H15)</f>
        <v>14628</v>
      </c>
      <c r="H15" s="9">
        <f>SUM('2019'!C15:H15)</f>
        <v>21840</v>
      </c>
      <c r="I15" s="54">
        <f t="shared" si="3"/>
        <v>-7212</v>
      </c>
      <c r="J15" s="58">
        <f t="shared" si="4"/>
        <v>-0.33021978021978021</v>
      </c>
    </row>
    <row r="16" spans="1:10" s="27" customFormat="1" x14ac:dyDescent="0.25">
      <c r="A16" s="11"/>
      <c r="B16" s="25" t="s">
        <v>17</v>
      </c>
      <c r="C16" s="12">
        <f>SUM(C11:C15)</f>
        <v>34929</v>
      </c>
      <c r="D16" s="13">
        <f>SUM(D11:D15)</f>
        <v>46212</v>
      </c>
      <c r="E16" s="55">
        <f>SUM(E11:E15)</f>
        <v>-11283</v>
      </c>
      <c r="F16" s="59">
        <f t="shared" si="2"/>
        <v>-0.24415736172422747</v>
      </c>
      <c r="G16" s="12">
        <f>SUM(G11:G15)</f>
        <v>245730</v>
      </c>
      <c r="H16" s="13">
        <f>SUM(H11:H15)</f>
        <v>354527</v>
      </c>
      <c r="I16" s="55">
        <f>SUM(I11:I15)</f>
        <v>-108797</v>
      </c>
      <c r="J16" s="59">
        <f t="shared" si="4"/>
        <v>-0.306879306794687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248792</v>
      </c>
      <c r="D18" s="13">
        <f>D9+D16</f>
        <v>330162</v>
      </c>
      <c r="E18" s="55">
        <f>E9+E16</f>
        <v>-81370</v>
      </c>
      <c r="F18" s="59">
        <f>E18/D18</f>
        <v>-0.24645477068832877</v>
      </c>
      <c r="G18" s="12">
        <f>G9+G16</f>
        <v>1601491</v>
      </c>
      <c r="H18" s="13">
        <f>H9+H16</f>
        <v>2365058</v>
      </c>
      <c r="I18" s="55">
        <f>I9+I16</f>
        <v>-763567</v>
      </c>
      <c r="J18" s="60">
        <f>I18/H18</f>
        <v>-0.3228533930246108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'2020'!H20</f>
        <v>832</v>
      </c>
      <c r="D20" s="9">
        <f>'2019'!H20</f>
        <v>1513</v>
      </c>
      <c r="E20" s="54">
        <f>C20-D20</f>
        <v>-681</v>
      </c>
      <c r="F20" s="58">
        <f>E20/D20</f>
        <v>-0.45009914077990748</v>
      </c>
      <c r="G20" s="8">
        <f>SUM('2020'!C20:H20)</f>
        <v>10491</v>
      </c>
      <c r="H20" s="9">
        <f>SUM('2019'!C20:H20)</f>
        <v>15341</v>
      </c>
      <c r="I20" s="54">
        <f t="shared" ref="I20:I22" si="5">G20-H20</f>
        <v>-4850</v>
      </c>
      <c r="J20" s="58">
        <f>I20/H20</f>
        <v>-0.31614627468874257</v>
      </c>
    </row>
    <row r="21" spans="1:10" x14ac:dyDescent="0.25">
      <c r="A21" s="32">
        <v>84</v>
      </c>
      <c r="B21" s="24" t="s">
        <v>34</v>
      </c>
      <c r="C21" s="8">
        <f>'2020'!H21</f>
        <v>246</v>
      </c>
      <c r="D21" s="9">
        <f>'2019'!H21</f>
        <v>371</v>
      </c>
      <c r="E21" s="54">
        <f>C21-D21</f>
        <v>-125</v>
      </c>
      <c r="F21" s="58">
        <f>E21/D21</f>
        <v>-0.33692722371967654</v>
      </c>
      <c r="G21" s="8">
        <f>SUM('2020'!C21:H21)</f>
        <v>1912</v>
      </c>
      <c r="H21" s="9">
        <f>SUM('2019'!C21:H21)</f>
        <v>2502</v>
      </c>
      <c r="I21" s="54">
        <f t="shared" si="5"/>
        <v>-590</v>
      </c>
      <c r="J21" s="58">
        <f>I21/H21</f>
        <v>-0.23581135091926458</v>
      </c>
    </row>
    <row r="22" spans="1:10" x14ac:dyDescent="0.25">
      <c r="A22" s="4" t="s">
        <v>52</v>
      </c>
      <c r="B22" s="24" t="s">
        <v>19</v>
      </c>
      <c r="C22" s="8">
        <f>'2020'!H22</f>
        <v>6302</v>
      </c>
      <c r="D22" s="9">
        <f>'2019'!H22</f>
        <v>7730</v>
      </c>
      <c r="E22" s="54">
        <f>C22-D22</f>
        <v>-1428</v>
      </c>
      <c r="F22" s="58">
        <f>E22/D22</f>
        <v>-0.18473479948253557</v>
      </c>
      <c r="G22" s="8">
        <f>SUM('2020'!C22:H22)</f>
        <v>64538</v>
      </c>
      <c r="H22" s="9">
        <f>SUM('2019'!C22:H22)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7380</v>
      </c>
      <c r="D23" s="13">
        <f>SUM(D20:D22)</f>
        <v>9614</v>
      </c>
      <c r="E23" s="55">
        <f>SUM(E20:E22)</f>
        <v>-2234</v>
      </c>
      <c r="F23" s="59">
        <f>E23/D23</f>
        <v>-0.23236946120241314</v>
      </c>
      <c r="G23" s="12">
        <f>SUM(G20:G22)</f>
        <v>76941</v>
      </c>
      <c r="H23" s="13">
        <f>SUM(H20:H22)</f>
        <v>120533</v>
      </c>
      <c r="I23" s="55">
        <f>SUM(I20:I22)</f>
        <v>-43592</v>
      </c>
      <c r="J23" s="59">
        <f>I23/H23</f>
        <v>-0.36166029220213552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'2020'!H25</f>
        <v>2448</v>
      </c>
      <c r="D25" s="9">
        <f>'2019'!H25</f>
        <v>24054</v>
      </c>
      <c r="E25" s="54">
        <f>C25-D25</f>
        <v>-21606</v>
      </c>
      <c r="F25" s="58">
        <f>E25/D25</f>
        <v>-0.89822898478423552</v>
      </c>
      <c r="G25" s="8">
        <f>SUM('2020'!C25:H25)</f>
        <v>52502</v>
      </c>
      <c r="H25" s="9">
        <f>SUM('2019'!C25:H25)</f>
        <v>98069</v>
      </c>
      <c r="I25" s="54">
        <f t="shared" ref="I25:I26" si="6">G25-H25</f>
        <v>-45567</v>
      </c>
      <c r="J25" s="58">
        <f>I25/H25</f>
        <v>-0.46464224168697549</v>
      </c>
    </row>
    <row r="26" spans="1:10" x14ac:dyDescent="0.25">
      <c r="A26" s="4" t="s">
        <v>50</v>
      </c>
      <c r="B26" s="24" t="s">
        <v>22</v>
      </c>
      <c r="C26" s="8">
        <f>'2020'!H26</f>
        <v>4565</v>
      </c>
      <c r="D26" s="9">
        <f>'2019'!H26</f>
        <v>5076</v>
      </c>
      <c r="E26" s="54">
        <f>C26-D26</f>
        <v>-511</v>
      </c>
      <c r="F26" s="58">
        <f>E26/D26</f>
        <v>-0.10066981875492514</v>
      </c>
      <c r="G26" s="8">
        <f>SUM('2020'!C26:H26)</f>
        <v>19676</v>
      </c>
      <c r="H26" s="9">
        <f>SUM('2019'!C26:H26)</f>
        <v>22650</v>
      </c>
      <c r="I26" s="54">
        <f t="shared" si="6"/>
        <v>-2974</v>
      </c>
      <c r="J26" s="58">
        <f>I26/H26</f>
        <v>-0.13130242825607064</v>
      </c>
    </row>
    <row r="27" spans="1:10" s="27" customFormat="1" x14ac:dyDescent="0.25">
      <c r="A27" s="11"/>
      <c r="B27" s="25" t="s">
        <v>23</v>
      </c>
      <c r="C27" s="12">
        <f>SUM(C25:C26)</f>
        <v>7013</v>
      </c>
      <c r="D27" s="13">
        <f>SUM(D25:D26)</f>
        <v>29130</v>
      </c>
      <c r="E27" s="55">
        <f>SUM(E25:E26)</f>
        <v>-22117</v>
      </c>
      <c r="F27" s="59">
        <f>E27/D27</f>
        <v>-0.75925163062135259</v>
      </c>
      <c r="G27" s="12">
        <f>SUM(G25:G26)</f>
        <v>72178</v>
      </c>
      <c r="H27" s="13">
        <f>SUM(H25:H26)</f>
        <v>120719</v>
      </c>
      <c r="I27" s="55">
        <f>SUM(I25:I26)</f>
        <v>-48541</v>
      </c>
      <c r="J27" s="59">
        <f>I27/H27</f>
        <v>-0.40209908962135205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263185</v>
      </c>
      <c r="D29" s="21">
        <f>D18+D23+D27</f>
        <v>368906</v>
      </c>
      <c r="E29" s="57">
        <f>E18+E23+E27</f>
        <v>-105721</v>
      </c>
      <c r="F29" s="63">
        <f>E29/D29</f>
        <v>-0.28657977913072707</v>
      </c>
      <c r="G29" s="20">
        <f>G18+G23+G27</f>
        <v>1750610</v>
      </c>
      <c r="H29" s="21">
        <f>H18+H23+H27</f>
        <v>2606310</v>
      </c>
      <c r="I29" s="64">
        <f>I18+I23+I27</f>
        <v>-855700</v>
      </c>
      <c r="J29" s="63">
        <f>I29/H29</f>
        <v>-0.32831858067536096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3E6C-D082-46EF-9B7A-557009FB5BEA}">
  <dimension ref="A1:J29"/>
  <sheetViews>
    <sheetView topLeftCell="A4" workbookViewId="0">
      <selection activeCell="M16" sqref="M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66" t="s">
        <v>1</v>
      </c>
      <c r="D4" s="67"/>
      <c r="E4" s="67"/>
      <c r="F4" s="68"/>
      <c r="G4" s="66" t="s">
        <v>2</v>
      </c>
      <c r="H4" s="67"/>
      <c r="I4" s="67"/>
      <c r="J4" s="68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'2020'!I6</f>
        <v>83443</v>
      </c>
      <c r="D6" s="9">
        <f>'2019'!I6</f>
        <v>93345</v>
      </c>
      <c r="E6" s="54">
        <f>C6-D6</f>
        <v>-9902</v>
      </c>
      <c r="F6" s="58">
        <f>E6/D6</f>
        <v>-0.10607959719320799</v>
      </c>
      <c r="G6" s="8">
        <f>SUM('2020'!C6:I6)</f>
        <v>637758</v>
      </c>
      <c r="H6" s="9">
        <f>SUM('2019'!C6:I6)</f>
        <v>899235</v>
      </c>
      <c r="I6" s="54">
        <f t="shared" ref="I6:I8" si="0">G6-H6</f>
        <v>-261477</v>
      </c>
      <c r="J6" s="58">
        <f>I6/H6</f>
        <v>-0.29077716058649855</v>
      </c>
    </row>
    <row r="7" spans="1:10" x14ac:dyDescent="0.25">
      <c r="A7" s="4" t="s">
        <v>9</v>
      </c>
      <c r="B7" s="24" t="s">
        <v>26</v>
      </c>
      <c r="C7" s="8">
        <f>'2020'!I7</f>
        <v>48088</v>
      </c>
      <c r="D7" s="9">
        <f>'2019'!I7</f>
        <v>51992</v>
      </c>
      <c r="E7" s="54">
        <f>C7-D7</f>
        <v>-3904</v>
      </c>
      <c r="F7" s="58">
        <f>E7/D7</f>
        <v>-7.5088475150023079E-2</v>
      </c>
      <c r="G7" s="8">
        <f>SUM('2020'!C7:I7)</f>
        <v>433047</v>
      </c>
      <c r="H7" s="9">
        <f>SUM('2019'!C7:I7)</f>
        <v>625167</v>
      </c>
      <c r="I7" s="54">
        <f t="shared" si="0"/>
        <v>-192120</v>
      </c>
      <c r="J7" s="58">
        <f>I7/H7</f>
        <v>-0.3073098867982475</v>
      </c>
    </row>
    <row r="8" spans="1:10" x14ac:dyDescent="0.25">
      <c r="A8" s="4" t="s">
        <v>10</v>
      </c>
      <c r="B8" s="24" t="s">
        <v>27</v>
      </c>
      <c r="C8" s="8">
        <f>'2020'!I8</f>
        <v>55137</v>
      </c>
      <c r="D8" s="9">
        <f>'2019'!I8</f>
        <v>58050</v>
      </c>
      <c r="E8" s="54">
        <f>C8-D8</f>
        <v>-2913</v>
      </c>
      <c r="F8" s="58">
        <f>E8/D8</f>
        <v>-5.0180878552971576E-2</v>
      </c>
      <c r="G8" s="8">
        <f>SUM('2020'!C8:I8)</f>
        <v>471624</v>
      </c>
      <c r="H8" s="9">
        <f>SUM('2019'!C8:I8)</f>
        <v>689516</v>
      </c>
      <c r="I8" s="54">
        <f t="shared" si="0"/>
        <v>-217892</v>
      </c>
      <c r="J8" s="58">
        <f>I8/H8</f>
        <v>-0.31600717024695585</v>
      </c>
    </row>
    <row r="9" spans="1:10" s="27" customFormat="1" x14ac:dyDescent="0.25">
      <c r="A9" s="11"/>
      <c r="B9" s="25" t="s">
        <v>11</v>
      </c>
      <c r="C9" s="12">
        <f>SUM(C6:C8)</f>
        <v>186668</v>
      </c>
      <c r="D9" s="13">
        <f t="shared" ref="D9" si="1">SUM(D6:D8)</f>
        <v>203387</v>
      </c>
      <c r="E9" s="55">
        <f>SUM(E6:E8)</f>
        <v>-16719</v>
      </c>
      <c r="F9" s="59">
        <f>E9/D9</f>
        <v>-8.2202893990274695E-2</v>
      </c>
      <c r="G9" s="12">
        <f>SUM(G6:G8)</f>
        <v>1542429</v>
      </c>
      <c r="H9" s="13">
        <f>SUM(H6:H8)</f>
        <v>2213918</v>
      </c>
      <c r="I9" s="55">
        <f>SUM(I6:I8)</f>
        <v>-671489</v>
      </c>
      <c r="J9" s="59">
        <f>I9/H9</f>
        <v>-0.30330346471730207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'2020'!I11</f>
        <v>7340</v>
      </c>
      <c r="D11" s="9">
        <f>'2019'!I11</f>
        <v>9087</v>
      </c>
      <c r="E11" s="54">
        <f>C11-D11</f>
        <v>-1747</v>
      </c>
      <c r="F11" s="58">
        <f t="shared" ref="F11:F16" si="2">E11/D11</f>
        <v>-0.19225266864751844</v>
      </c>
      <c r="G11" s="8">
        <f>SUM('2020'!C11:I11)</f>
        <v>72593</v>
      </c>
      <c r="H11" s="9">
        <f>SUM('2019'!C11:I11)</f>
        <v>105300</v>
      </c>
      <c r="I11" s="54">
        <f t="shared" ref="I11:I15" si="3">G11-H11</f>
        <v>-32707</v>
      </c>
      <c r="J11" s="58">
        <f t="shared" ref="J11:J16" si="4">I11/H11</f>
        <v>-0.31060778727445393</v>
      </c>
    </row>
    <row r="12" spans="1:10" x14ac:dyDescent="0.25">
      <c r="A12" s="4" t="s">
        <v>13</v>
      </c>
      <c r="B12" s="24" t="s">
        <v>29</v>
      </c>
      <c r="C12" s="8">
        <f>'2020'!I12</f>
        <v>7359</v>
      </c>
      <c r="D12" s="9">
        <f>'2019'!I12</f>
        <v>8188</v>
      </c>
      <c r="E12" s="54">
        <f>C12-D12</f>
        <v>-829</v>
      </c>
      <c r="F12" s="58">
        <f t="shared" si="2"/>
        <v>-0.10124572545188081</v>
      </c>
      <c r="G12" s="8">
        <f>SUM('2020'!C12:I12)</f>
        <v>70803</v>
      </c>
      <c r="H12" s="9">
        <f>SUM('2019'!C12:I12)</f>
        <v>95868</v>
      </c>
      <c r="I12" s="54">
        <f t="shared" si="3"/>
        <v>-25065</v>
      </c>
      <c r="J12" s="58">
        <f t="shared" si="4"/>
        <v>-0.2614532482162974</v>
      </c>
    </row>
    <row r="13" spans="1:10" x14ac:dyDescent="0.25">
      <c r="A13" s="4" t="s">
        <v>14</v>
      </c>
      <c r="B13" s="24" t="s">
        <v>30</v>
      </c>
      <c r="C13" s="8">
        <f>'2020'!I13</f>
        <v>5971</v>
      </c>
      <c r="D13" s="9">
        <f>'2019'!I13</f>
        <v>5899</v>
      </c>
      <c r="E13" s="54">
        <f>C13-D13</f>
        <v>72</v>
      </c>
      <c r="F13" s="58">
        <f t="shared" si="2"/>
        <v>1.2205458552296999E-2</v>
      </c>
      <c r="G13" s="8">
        <f>SUM('2020'!C13:I13)</f>
        <v>63723</v>
      </c>
      <c r="H13" s="9">
        <f>SUM('2019'!C13:I13)</f>
        <v>93607</v>
      </c>
      <c r="I13" s="54">
        <f t="shared" si="3"/>
        <v>-29884</v>
      </c>
      <c r="J13" s="58">
        <f t="shared" si="4"/>
        <v>-0.31924962876707941</v>
      </c>
    </row>
    <row r="14" spans="1:10" s="31" customFormat="1" x14ac:dyDescent="0.25">
      <c r="A14" s="4" t="s">
        <v>15</v>
      </c>
      <c r="B14" s="24" t="s">
        <v>31</v>
      </c>
      <c r="C14" s="8">
        <f>'2020'!I14</f>
        <v>5271</v>
      </c>
      <c r="D14" s="9">
        <f>'2019'!I14</f>
        <v>4750</v>
      </c>
      <c r="E14" s="56">
        <f>C14-D14</f>
        <v>521</v>
      </c>
      <c r="F14" s="61">
        <f t="shared" si="2"/>
        <v>0.10968421052631579</v>
      </c>
      <c r="G14" s="8">
        <f>SUM('2020'!C14:I14)</f>
        <v>49924</v>
      </c>
      <c r="H14" s="9">
        <f>SUM('2019'!C14:I14)</f>
        <v>65836</v>
      </c>
      <c r="I14" s="54">
        <f t="shared" si="3"/>
        <v>-15912</v>
      </c>
      <c r="J14" s="61">
        <f t="shared" si="4"/>
        <v>-0.24169147578832251</v>
      </c>
    </row>
    <row r="15" spans="1:10" x14ac:dyDescent="0.25">
      <c r="A15" s="4" t="s">
        <v>16</v>
      </c>
      <c r="B15" s="24" t="s">
        <v>32</v>
      </c>
      <c r="C15" s="8">
        <f>'2020'!I15</f>
        <v>2203</v>
      </c>
      <c r="D15" s="9">
        <f>'2019'!I15</f>
        <v>2145</v>
      </c>
      <c r="E15" s="54">
        <f>C15-D15</f>
        <v>58</v>
      </c>
      <c r="F15" s="58">
        <f t="shared" si="2"/>
        <v>2.7039627039627041E-2</v>
      </c>
      <c r="G15" s="8">
        <f>SUM('2020'!C15:I15)</f>
        <v>16831</v>
      </c>
      <c r="H15" s="9">
        <f>SUM('2019'!C15:I15)</f>
        <v>23985</v>
      </c>
      <c r="I15" s="54">
        <f t="shared" si="3"/>
        <v>-7154</v>
      </c>
      <c r="J15" s="58">
        <f t="shared" si="4"/>
        <v>-0.29826975192828853</v>
      </c>
    </row>
    <row r="16" spans="1:10" s="27" customFormat="1" x14ac:dyDescent="0.25">
      <c r="A16" s="11"/>
      <c r="B16" s="25" t="s">
        <v>17</v>
      </c>
      <c r="C16" s="12">
        <f>SUM(C11:C15)</f>
        <v>28144</v>
      </c>
      <c r="D16" s="13">
        <f>SUM(D11:D15)</f>
        <v>30069</v>
      </c>
      <c r="E16" s="55">
        <f>SUM(E11:E15)</f>
        <v>-1925</v>
      </c>
      <c r="F16" s="59">
        <f t="shared" si="2"/>
        <v>-6.4019421996075687E-2</v>
      </c>
      <c r="G16" s="12">
        <f>SUM(G11:G15)</f>
        <v>273874</v>
      </c>
      <c r="H16" s="13">
        <f>SUM(H11:H15)</f>
        <v>384596</v>
      </c>
      <c r="I16" s="55">
        <f>SUM(I11:I15)</f>
        <v>-110722</v>
      </c>
      <c r="J16" s="59">
        <f t="shared" si="4"/>
        <v>-0.28789170974217099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214812</v>
      </c>
      <c r="D18" s="13">
        <f>D9+D16</f>
        <v>233456</v>
      </c>
      <c r="E18" s="55">
        <f>E9+E16</f>
        <v>-18644</v>
      </c>
      <c r="F18" s="59">
        <f>E18/D18</f>
        <v>-7.9860873140977312E-2</v>
      </c>
      <c r="G18" s="12">
        <f>G9+G16</f>
        <v>1816303</v>
      </c>
      <c r="H18" s="13">
        <f>H9+H16</f>
        <v>2598514</v>
      </c>
      <c r="I18" s="55">
        <f>I9+I16</f>
        <v>-782211</v>
      </c>
      <c r="J18" s="60">
        <f>I18/H18</f>
        <v>-0.30102243051220812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'2020'!I20</f>
        <v>751</v>
      </c>
      <c r="D20" s="9">
        <f>'2019'!I20</f>
        <v>1008</v>
      </c>
      <c r="E20" s="54">
        <f>C20-D20</f>
        <v>-257</v>
      </c>
      <c r="F20" s="58">
        <f>E20/D20</f>
        <v>-0.25496031746031744</v>
      </c>
      <c r="G20" s="8">
        <f>SUM('2020'!C20:I20)</f>
        <v>11242</v>
      </c>
      <c r="H20" s="9">
        <f>SUM('2019'!C20:I20)</f>
        <v>16349</v>
      </c>
      <c r="I20" s="54">
        <f t="shared" ref="I20:I22" si="5">G20-H20</f>
        <v>-5107</v>
      </c>
      <c r="J20" s="58">
        <f>I20/H20</f>
        <v>-0.3123738454951373</v>
      </c>
    </row>
    <row r="21" spans="1:10" x14ac:dyDescent="0.25">
      <c r="A21" s="32">
        <v>84</v>
      </c>
      <c r="B21" s="24" t="s">
        <v>34</v>
      </c>
      <c r="C21" s="8">
        <f>'2020'!I21</f>
        <v>244</v>
      </c>
      <c r="D21" s="9">
        <f>'2019'!I21</f>
        <v>272</v>
      </c>
      <c r="E21" s="54">
        <f>C21-D21</f>
        <v>-28</v>
      </c>
      <c r="F21" s="58">
        <f>E21/D21</f>
        <v>-0.10294117647058823</v>
      </c>
      <c r="G21" s="8">
        <f>SUM('2020'!C21:I21)</f>
        <v>2156</v>
      </c>
      <c r="H21" s="9">
        <f>SUM('2019'!C21:I21)</f>
        <v>2774</v>
      </c>
      <c r="I21" s="54">
        <f t="shared" si="5"/>
        <v>-618</v>
      </c>
      <c r="J21" s="58">
        <f>I21/H21</f>
        <v>-0.22278298485940878</v>
      </c>
    </row>
    <row r="22" spans="1:10" x14ac:dyDescent="0.25">
      <c r="A22" s="4" t="s">
        <v>52</v>
      </c>
      <c r="B22" s="24" t="s">
        <v>19</v>
      </c>
      <c r="C22" s="8">
        <f>'2020'!I22</f>
        <v>0</v>
      </c>
      <c r="D22" s="9">
        <f>'2019'!I22</f>
        <v>0</v>
      </c>
      <c r="E22" s="54">
        <f>C22-D22</f>
        <v>0</v>
      </c>
      <c r="F22" s="58">
        <v>0</v>
      </c>
      <c r="G22" s="8">
        <f>SUM('2020'!C22:I22)</f>
        <v>64538</v>
      </c>
      <c r="H22" s="9">
        <f>SUM('2019'!C22:I22)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995</v>
      </c>
      <c r="D23" s="13">
        <f>SUM(D20:D22)</f>
        <v>1280</v>
      </c>
      <c r="E23" s="55">
        <f>SUM(E20:E22)</f>
        <v>-285</v>
      </c>
      <c r="F23" s="59">
        <f>E23/D23</f>
        <v>-0.22265625</v>
      </c>
      <c r="G23" s="12">
        <f>SUM(G20:G22)</f>
        <v>77936</v>
      </c>
      <c r="H23" s="13">
        <f>SUM(H20:H22)</f>
        <v>121813</v>
      </c>
      <c r="I23" s="55">
        <f>SUM(I20:I22)</f>
        <v>-43877</v>
      </c>
      <c r="J23" s="59">
        <f>I23/H23</f>
        <v>-0.36019965028363149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'2020'!I25</f>
        <v>53709</v>
      </c>
      <c r="D25" s="9">
        <f>'2019'!I25</f>
        <v>48692</v>
      </c>
      <c r="E25" s="54">
        <f>C25-D25</f>
        <v>5017</v>
      </c>
      <c r="F25" s="58">
        <f>E25/D25</f>
        <v>0.10303540622689558</v>
      </c>
      <c r="G25" s="8">
        <f>SUM('2020'!C25:I25)</f>
        <v>106211</v>
      </c>
      <c r="H25" s="9">
        <f>SUM('2019'!C25:I25)</f>
        <v>146761</v>
      </c>
      <c r="I25" s="54">
        <f t="shared" ref="I25:I26" si="6">G25-H25</f>
        <v>-40550</v>
      </c>
      <c r="J25" s="58">
        <f>I25/H25</f>
        <v>-0.2762995618727046</v>
      </c>
    </row>
    <row r="26" spans="1:10" x14ac:dyDescent="0.25">
      <c r="A26" s="4" t="s">
        <v>50</v>
      </c>
      <c r="B26" s="24" t="s">
        <v>22</v>
      </c>
      <c r="C26" s="8">
        <f>'2020'!I26</f>
        <v>6204</v>
      </c>
      <c r="D26" s="9">
        <f>'2019'!I26</f>
        <v>6471</v>
      </c>
      <c r="E26" s="54">
        <f>C26-D26</f>
        <v>-267</v>
      </c>
      <c r="F26" s="58">
        <f>E26/D26</f>
        <v>-4.1261010662957814E-2</v>
      </c>
      <c r="G26" s="8">
        <f>SUM('2020'!C26:I26)</f>
        <v>25880</v>
      </c>
      <c r="H26" s="9">
        <f>SUM('2019'!C26:I26)</f>
        <v>29121</v>
      </c>
      <c r="I26" s="54">
        <f t="shared" si="6"/>
        <v>-3241</v>
      </c>
      <c r="J26" s="58">
        <f>I26/H26</f>
        <v>-0.11129425500497922</v>
      </c>
    </row>
    <row r="27" spans="1:10" s="27" customFormat="1" x14ac:dyDescent="0.25">
      <c r="A27" s="11"/>
      <c r="B27" s="25" t="s">
        <v>23</v>
      </c>
      <c r="C27" s="12">
        <f>SUM(C25:C26)</f>
        <v>59913</v>
      </c>
      <c r="D27" s="13">
        <f>SUM(D25:D26)</f>
        <v>55163</v>
      </c>
      <c r="E27" s="55">
        <f>SUM(E25:E26)</f>
        <v>4750</v>
      </c>
      <c r="F27" s="59">
        <f>E27/D27</f>
        <v>8.6108442252959411E-2</v>
      </c>
      <c r="G27" s="12">
        <f>SUM(G25:G26)</f>
        <v>132091</v>
      </c>
      <c r="H27" s="13">
        <f>SUM(H25:H26)</f>
        <v>175882</v>
      </c>
      <c r="I27" s="55">
        <f>SUM(I25:I26)</f>
        <v>-43791</v>
      </c>
      <c r="J27" s="59">
        <f>I27/H27</f>
        <v>-0.24897942939015932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275720</v>
      </c>
      <c r="D29" s="21">
        <f>D18+D23+D27</f>
        <v>289899</v>
      </c>
      <c r="E29" s="57">
        <f>E18+E23+E27</f>
        <v>-14179</v>
      </c>
      <c r="F29" s="63">
        <f>E29/D29</f>
        <v>-4.8910137668636319E-2</v>
      </c>
      <c r="G29" s="20">
        <f>G18+G23+G27</f>
        <v>2026330</v>
      </c>
      <c r="H29" s="21">
        <f>H18+H23+H27</f>
        <v>2896209</v>
      </c>
      <c r="I29" s="64">
        <f>I18+I23+I27</f>
        <v>-869879</v>
      </c>
      <c r="J29" s="63">
        <f>I29/H29</f>
        <v>-0.30035090699600753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128afc6-e1d9-40d5-87f1-f57ce05a8c1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A31683B-5409-4855-97C4-000C832BAA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2019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cp:lastPrinted>2020-04-14T06:57:02Z</cp:lastPrinted>
  <dcterms:created xsi:type="dcterms:W3CDTF">2020-01-17T09:31:19Z</dcterms:created>
  <dcterms:modified xsi:type="dcterms:W3CDTF">2020-09-08T08:25:08Z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