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D:\Projects\Exocoetidae\Project Wing\Model\"/>
    </mc:Choice>
  </mc:AlternateContent>
  <xr:revisionPtr revIDLastSave="0" documentId="13_ncr:1_{D4B28E14-61E7-461C-B50C-856159310C4F}" xr6:coauthVersionLast="45" xr6:coauthVersionMax="45" xr10:uidLastSave="{00000000-0000-0000-0000-000000000000}"/>
  <bookViews>
    <workbookView xWindow="-108" yWindow="-108" windowWidth="23256" windowHeight="12720" activeTab="1" xr2:uid="{00000000-000D-0000-FFFF-FFFF00000000}"/>
  </bookViews>
  <sheets>
    <sheet name="RAN" sheetId="3" r:id="rId1"/>
    <sheet name="V-R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2" l="1"/>
  <c r="F19" i="2"/>
  <c r="G19" i="2"/>
  <c r="H19" i="2"/>
  <c r="I19" i="2"/>
  <c r="J19" i="2"/>
  <c r="K19" i="2"/>
  <c r="L19" i="2"/>
  <c r="M19" i="2"/>
  <c r="N19" i="2"/>
  <c r="O19" i="2"/>
  <c r="P19" i="2"/>
  <c r="D19" i="2"/>
  <c r="E18" i="2"/>
  <c r="F18" i="2"/>
  <c r="G18" i="2"/>
  <c r="H18" i="2"/>
  <c r="I18" i="2"/>
  <c r="J18" i="2"/>
  <c r="K18" i="2"/>
  <c r="L18" i="2"/>
  <c r="M18" i="2"/>
  <c r="N18" i="2"/>
  <c r="O18" i="2"/>
  <c r="P18" i="2"/>
  <c r="D18" i="2"/>
  <c r="F169" i="3"/>
  <c r="E169" i="3"/>
  <c r="D169" i="3"/>
  <c r="F168" i="3"/>
  <c r="E168" i="3"/>
  <c r="D168" i="3"/>
  <c r="F167" i="3"/>
  <c r="E167" i="3"/>
  <c r="D167" i="3"/>
  <c r="F166" i="3"/>
  <c r="E166" i="3"/>
  <c r="D166" i="3"/>
  <c r="F165" i="3"/>
  <c r="E165" i="3"/>
  <c r="D165" i="3"/>
  <c r="F164" i="3"/>
  <c r="E164" i="3"/>
  <c r="D164" i="3"/>
  <c r="F163" i="3"/>
  <c r="E163" i="3"/>
  <c r="D163" i="3"/>
  <c r="F162" i="3"/>
  <c r="E162" i="3"/>
  <c r="D162" i="3"/>
  <c r="F161" i="3"/>
  <c r="E161" i="3"/>
  <c r="D161" i="3"/>
  <c r="F160" i="3"/>
  <c r="E160" i="3"/>
  <c r="D160" i="3"/>
  <c r="F159" i="3"/>
  <c r="E159" i="3"/>
  <c r="D159" i="3"/>
  <c r="F158" i="3"/>
  <c r="E158" i="3"/>
  <c r="D158" i="3"/>
  <c r="F157" i="3"/>
  <c r="E157" i="3"/>
  <c r="D157" i="3"/>
  <c r="F156" i="3"/>
  <c r="E156" i="3"/>
  <c r="D156" i="3"/>
  <c r="F155" i="3"/>
  <c r="E155" i="3"/>
  <c r="D155" i="3"/>
  <c r="F154" i="3"/>
  <c r="E154" i="3"/>
  <c r="D154" i="3"/>
  <c r="F153" i="3"/>
  <c r="E153" i="3"/>
  <c r="D153" i="3"/>
  <c r="F152" i="3"/>
  <c r="E152" i="3"/>
  <c r="D152" i="3"/>
  <c r="F151" i="3"/>
  <c r="E151" i="3"/>
  <c r="D151" i="3"/>
  <c r="F150" i="3"/>
  <c r="E150" i="3"/>
  <c r="D150" i="3"/>
  <c r="F149" i="3"/>
  <c r="E149" i="3"/>
  <c r="D149" i="3"/>
  <c r="F148" i="3"/>
  <c r="E148" i="3"/>
  <c r="D148" i="3"/>
  <c r="F147" i="3"/>
  <c r="E147" i="3"/>
  <c r="D147" i="3"/>
  <c r="F146" i="3"/>
  <c r="E146" i="3"/>
  <c r="D146" i="3"/>
  <c r="F145" i="3"/>
  <c r="E145" i="3"/>
  <c r="D145" i="3"/>
  <c r="E101" i="3"/>
  <c r="E102" i="3" s="1"/>
  <c r="E103" i="3" s="1"/>
  <c r="E104" i="3" s="1"/>
  <c r="E105" i="3" s="1"/>
  <c r="P95" i="3"/>
  <c r="O95" i="3"/>
  <c r="N95" i="3"/>
  <c r="M95" i="3"/>
  <c r="L95" i="3"/>
  <c r="K95" i="3"/>
  <c r="J95" i="3"/>
  <c r="I95" i="3"/>
  <c r="H95" i="3"/>
  <c r="G95" i="3"/>
  <c r="F95" i="3"/>
  <c r="E95" i="3"/>
  <c r="D95" i="3"/>
  <c r="P94" i="3"/>
  <c r="O94" i="3"/>
  <c r="N94" i="3"/>
  <c r="M94" i="3"/>
  <c r="L94" i="3"/>
  <c r="K94" i="3"/>
  <c r="J94" i="3"/>
  <c r="I94" i="3"/>
  <c r="H94" i="3"/>
  <c r="G94" i="3"/>
  <c r="F94" i="3"/>
  <c r="E94" i="3"/>
  <c r="D94" i="3"/>
  <c r="P93" i="3"/>
  <c r="O93" i="3"/>
  <c r="N93" i="3"/>
  <c r="M93" i="3"/>
  <c r="M101" i="3" s="1"/>
  <c r="M102" i="3" s="1"/>
  <c r="M103" i="3" s="1"/>
  <c r="M104" i="3" s="1"/>
  <c r="M105" i="3" s="1"/>
  <c r="L93" i="3"/>
  <c r="K93" i="3"/>
  <c r="J93" i="3"/>
  <c r="I93" i="3"/>
  <c r="I101" i="3" s="1"/>
  <c r="I102" i="3" s="1"/>
  <c r="I103" i="3" s="1"/>
  <c r="I104" i="3" s="1"/>
  <c r="I105" i="3" s="1"/>
  <c r="H93" i="3"/>
  <c r="G93" i="3"/>
  <c r="F93" i="3"/>
  <c r="E93" i="3"/>
  <c r="D93" i="3"/>
  <c r="J88" i="3"/>
  <c r="G87" i="3"/>
  <c r="D86" i="3"/>
  <c r="P79" i="3"/>
  <c r="O79" i="3"/>
  <c r="N79" i="3"/>
  <c r="M79" i="3"/>
  <c r="L79" i="3"/>
  <c r="K79" i="3"/>
  <c r="J79" i="3"/>
  <c r="I79" i="3"/>
  <c r="H79" i="3"/>
  <c r="G79" i="3"/>
  <c r="F79" i="3"/>
  <c r="E79" i="3"/>
  <c r="D79" i="3"/>
  <c r="P74" i="3"/>
  <c r="O74" i="3"/>
  <c r="N74" i="3"/>
  <c r="M74" i="3"/>
  <c r="L74" i="3"/>
  <c r="K74" i="3"/>
  <c r="J74" i="3"/>
  <c r="I74" i="3"/>
  <c r="H74" i="3"/>
  <c r="G74" i="3"/>
  <c r="F74" i="3"/>
  <c r="E74" i="3"/>
  <c r="D74" i="3"/>
  <c r="P69" i="3"/>
  <c r="O69" i="3"/>
  <c r="N69" i="3"/>
  <c r="M69" i="3"/>
  <c r="L69" i="3"/>
  <c r="K69" i="3"/>
  <c r="J69" i="3"/>
  <c r="I69" i="3"/>
  <c r="H69" i="3"/>
  <c r="G69" i="3"/>
  <c r="F69" i="3"/>
  <c r="E69" i="3"/>
  <c r="D69" i="3"/>
  <c r="M55" i="3"/>
  <c r="N54" i="3"/>
  <c r="F54" i="3"/>
  <c r="K53" i="3"/>
  <c r="M51" i="3"/>
  <c r="E51" i="3"/>
  <c r="O45" i="3"/>
  <c r="G45" i="3"/>
  <c r="L44" i="3"/>
  <c r="D44" i="3"/>
  <c r="N42" i="3"/>
  <c r="F42" i="3"/>
  <c r="K41" i="3"/>
  <c r="F41" i="3"/>
  <c r="P35" i="3"/>
  <c r="L35" i="3"/>
  <c r="H35" i="3"/>
  <c r="D35" i="3"/>
  <c r="M34" i="3"/>
  <c r="I34" i="3"/>
  <c r="E34" i="3"/>
  <c r="O32" i="3"/>
  <c r="K32" i="3"/>
  <c r="G32" i="3"/>
  <c r="P31" i="3"/>
  <c r="L31" i="3"/>
  <c r="H31" i="3"/>
  <c r="D31" i="3"/>
  <c r="M30" i="3"/>
  <c r="I30" i="3"/>
  <c r="E30" i="3"/>
  <c r="D26" i="3"/>
  <c r="Q23" i="3"/>
  <c r="P19" i="3"/>
  <c r="O19" i="3"/>
  <c r="O53" i="3" s="1"/>
  <c r="N19" i="3"/>
  <c r="N88" i="3" s="1"/>
  <c r="M19" i="3"/>
  <c r="L19" i="3"/>
  <c r="L52" i="3" s="1"/>
  <c r="K19" i="3"/>
  <c r="K52" i="3" s="1"/>
  <c r="J19" i="3"/>
  <c r="I19" i="3"/>
  <c r="H19" i="3"/>
  <c r="H51" i="3" s="1"/>
  <c r="G19" i="3"/>
  <c r="G53" i="3" s="1"/>
  <c r="F19" i="3"/>
  <c r="F53" i="3" s="1"/>
  <c r="E19" i="3"/>
  <c r="D19" i="3"/>
  <c r="D52" i="3" s="1"/>
  <c r="P18" i="3"/>
  <c r="P44" i="3" s="1"/>
  <c r="O18" i="3"/>
  <c r="O44" i="3" s="1"/>
  <c r="N18" i="3"/>
  <c r="M18" i="3"/>
  <c r="L18" i="3"/>
  <c r="L43" i="3" s="1"/>
  <c r="K18" i="3"/>
  <c r="K87" i="3" s="1"/>
  <c r="J18" i="3"/>
  <c r="I18" i="3"/>
  <c r="I42" i="3" s="1"/>
  <c r="H18" i="3"/>
  <c r="H44" i="3" s="1"/>
  <c r="G18" i="3"/>
  <c r="G44" i="3" s="1"/>
  <c r="F18" i="3"/>
  <c r="E18" i="3"/>
  <c r="E43" i="3" s="1"/>
  <c r="D18" i="3"/>
  <c r="D41" i="3" s="1"/>
  <c r="P17" i="3"/>
  <c r="P86" i="3" s="1"/>
  <c r="O17" i="3"/>
  <c r="N17" i="3"/>
  <c r="N86" i="3" s="1"/>
  <c r="M17" i="3"/>
  <c r="M86" i="3" s="1"/>
  <c r="L17" i="3"/>
  <c r="L34" i="3" s="1"/>
  <c r="K17" i="3"/>
  <c r="J17" i="3"/>
  <c r="J86" i="3" s="1"/>
  <c r="I17" i="3"/>
  <c r="I86" i="3" s="1"/>
  <c r="H17" i="3"/>
  <c r="H34" i="3" s="1"/>
  <c r="G17" i="3"/>
  <c r="F17" i="3"/>
  <c r="F86" i="3" s="1"/>
  <c r="E17" i="3"/>
  <c r="E86" i="3" s="1"/>
  <c r="D17" i="3"/>
  <c r="D34" i="3" s="1"/>
  <c r="M87" i="3" l="1"/>
  <c r="M45" i="3"/>
  <c r="M41" i="3"/>
  <c r="M44" i="3"/>
  <c r="P55" i="3"/>
  <c r="P88" i="3"/>
  <c r="P132" i="3" s="1"/>
  <c r="P133" i="3" s="1"/>
  <c r="P134" i="3" s="1"/>
  <c r="P135" i="3" s="1"/>
  <c r="P136" i="3" s="1"/>
  <c r="P54" i="3"/>
  <c r="P53" i="3"/>
  <c r="J33" i="3"/>
  <c r="G86" i="3"/>
  <c r="K86" i="3"/>
  <c r="O86" i="3"/>
  <c r="F87" i="3"/>
  <c r="F114" i="3" s="1"/>
  <c r="F115" i="3" s="1"/>
  <c r="F116" i="3" s="1"/>
  <c r="F117" i="3" s="1"/>
  <c r="F118" i="3" s="1"/>
  <c r="F119" i="3" s="1"/>
  <c r="F120" i="3" s="1"/>
  <c r="F121" i="3" s="1"/>
  <c r="F122" i="3" s="1"/>
  <c r="F123" i="3" s="1"/>
  <c r="F44" i="3"/>
  <c r="F43" i="3"/>
  <c r="F46" i="3" s="1"/>
  <c r="F113" i="3" s="1"/>
  <c r="J87" i="3"/>
  <c r="J44" i="3"/>
  <c r="J43" i="3"/>
  <c r="N87" i="3"/>
  <c r="N44" i="3"/>
  <c r="N43" i="3"/>
  <c r="E88" i="3"/>
  <c r="E53" i="3"/>
  <c r="E52" i="3"/>
  <c r="I88" i="3"/>
  <c r="I132" i="3" s="1"/>
  <c r="I133" i="3" s="1"/>
  <c r="I134" i="3" s="1"/>
  <c r="I135" i="3" s="1"/>
  <c r="I136" i="3" s="1"/>
  <c r="I53" i="3"/>
  <c r="I52" i="3"/>
  <c r="M88" i="3"/>
  <c r="M132" i="3" s="1"/>
  <c r="M133" i="3" s="1"/>
  <c r="M134" i="3" s="1"/>
  <c r="M135" i="3" s="1"/>
  <c r="M136" i="3" s="1"/>
  <c r="M53" i="3"/>
  <c r="M56" i="3" s="1"/>
  <c r="M131" i="3" s="1"/>
  <c r="M52" i="3"/>
  <c r="F30" i="3"/>
  <c r="J30" i="3"/>
  <c r="N30" i="3"/>
  <c r="N36" i="3" s="1"/>
  <c r="N100" i="3" s="1"/>
  <c r="E31" i="3"/>
  <c r="E36" i="3" s="1"/>
  <c r="E100" i="3" s="1"/>
  <c r="I31" i="3"/>
  <c r="I36" i="3" s="1"/>
  <c r="I100" i="3" s="1"/>
  <c r="M31" i="3"/>
  <c r="M36" i="3" s="1"/>
  <c r="M100" i="3" s="1"/>
  <c r="D32" i="3"/>
  <c r="H32" i="3"/>
  <c r="L32" i="3"/>
  <c r="P32" i="3"/>
  <c r="G33" i="3"/>
  <c r="K33" i="3"/>
  <c r="O33" i="3"/>
  <c r="F34" i="3"/>
  <c r="J34" i="3"/>
  <c r="N34" i="3"/>
  <c r="E35" i="3"/>
  <c r="I35" i="3"/>
  <c r="M35" i="3"/>
  <c r="G41" i="3"/>
  <c r="N41" i="3"/>
  <c r="D43" i="3"/>
  <c r="J45" i="3"/>
  <c r="P51" i="3"/>
  <c r="N53" i="3"/>
  <c r="I54" i="3"/>
  <c r="D55" i="3"/>
  <c r="H86" i="3"/>
  <c r="G101" i="3"/>
  <c r="G102" i="3" s="1"/>
  <c r="G103" i="3" s="1"/>
  <c r="G104" i="3" s="1"/>
  <c r="G105" i="3" s="1"/>
  <c r="K101" i="3"/>
  <c r="K102" i="3" s="1"/>
  <c r="K103" i="3" s="1"/>
  <c r="K104" i="3" s="1"/>
  <c r="K105" i="3" s="1"/>
  <c r="O101" i="3"/>
  <c r="O102" i="3" s="1"/>
  <c r="O103" i="3" s="1"/>
  <c r="O104" i="3" s="1"/>
  <c r="O105" i="3" s="1"/>
  <c r="J114" i="3"/>
  <c r="J115" i="3" s="1"/>
  <c r="J116" i="3" s="1"/>
  <c r="J117" i="3" s="1"/>
  <c r="J118" i="3" s="1"/>
  <c r="J119" i="3" s="1"/>
  <c r="J120" i="3" s="1"/>
  <c r="J121" i="3" s="1"/>
  <c r="J122" i="3" s="1"/>
  <c r="J123" i="3" s="1"/>
  <c r="N114" i="3"/>
  <c r="N115" i="3" s="1"/>
  <c r="N116" i="3" s="1"/>
  <c r="N117" i="3" s="1"/>
  <c r="N118" i="3" s="1"/>
  <c r="N119" i="3" s="1"/>
  <c r="N120" i="3" s="1"/>
  <c r="N121" i="3" s="1"/>
  <c r="N122" i="3" s="1"/>
  <c r="N123" i="3" s="1"/>
  <c r="E132" i="3"/>
  <c r="E133" i="3" s="1"/>
  <c r="E134" i="3" s="1"/>
  <c r="E135" i="3" s="1"/>
  <c r="E136" i="3" s="1"/>
  <c r="I87" i="3"/>
  <c r="I114" i="3" s="1"/>
  <c r="I115" i="3" s="1"/>
  <c r="I116" i="3" s="1"/>
  <c r="I117" i="3" s="1"/>
  <c r="I118" i="3" s="1"/>
  <c r="I119" i="3" s="1"/>
  <c r="I120" i="3" s="1"/>
  <c r="I121" i="3" s="1"/>
  <c r="I122" i="3" s="1"/>
  <c r="I123" i="3" s="1"/>
  <c r="I45" i="3"/>
  <c r="I41" i="3"/>
  <c r="I44" i="3"/>
  <c r="H55" i="3"/>
  <c r="H56" i="3" s="1"/>
  <c r="H131" i="3" s="1"/>
  <c r="H88" i="3"/>
  <c r="H54" i="3"/>
  <c r="H53" i="3"/>
  <c r="I43" i="3"/>
  <c r="P52" i="3"/>
  <c r="F101" i="3"/>
  <c r="F102" i="3" s="1"/>
  <c r="F103" i="3" s="1"/>
  <c r="F104" i="3" s="1"/>
  <c r="F105" i="3" s="1"/>
  <c r="N101" i="3"/>
  <c r="N102" i="3" s="1"/>
  <c r="N103" i="3" s="1"/>
  <c r="N104" i="3" s="1"/>
  <c r="N105" i="3" s="1"/>
  <c r="G43" i="3"/>
  <c r="G42" i="3"/>
  <c r="K43" i="3"/>
  <c r="K46" i="3" s="1"/>
  <c r="K113" i="3" s="1"/>
  <c r="K42" i="3"/>
  <c r="O43" i="3"/>
  <c r="O42" i="3"/>
  <c r="F52" i="3"/>
  <c r="F55" i="3"/>
  <c r="F51" i="3"/>
  <c r="J52" i="3"/>
  <c r="J55" i="3"/>
  <c r="J51" i="3"/>
  <c r="N52" i="3"/>
  <c r="N55" i="3"/>
  <c r="N51" i="3"/>
  <c r="N56" i="3" s="1"/>
  <c r="N131" i="3" s="1"/>
  <c r="G30" i="3"/>
  <c r="K30" i="3"/>
  <c r="O30" i="3"/>
  <c r="F31" i="3"/>
  <c r="J31" i="3"/>
  <c r="N31" i="3"/>
  <c r="E32" i="3"/>
  <c r="I32" i="3"/>
  <c r="M32" i="3"/>
  <c r="D33" i="3"/>
  <c r="H33" i="3"/>
  <c r="L33" i="3"/>
  <c r="P33" i="3"/>
  <c r="G34" i="3"/>
  <c r="K34" i="3"/>
  <c r="O34" i="3"/>
  <c r="F35" i="3"/>
  <c r="J35" i="3"/>
  <c r="N35" i="3"/>
  <c r="H41" i="3"/>
  <c r="H46" i="3" s="1"/>
  <c r="H113" i="3" s="1"/>
  <c r="O41" i="3"/>
  <c r="O46" i="3" s="1"/>
  <c r="O113" i="3" s="1"/>
  <c r="J42" i="3"/>
  <c r="M43" i="3"/>
  <c r="K45" i="3"/>
  <c r="I51" i="3"/>
  <c r="J54" i="3"/>
  <c r="E55" i="3"/>
  <c r="L86" i="3"/>
  <c r="L101" i="3" s="1"/>
  <c r="L102" i="3" s="1"/>
  <c r="L103" i="3" s="1"/>
  <c r="L104" i="3" s="1"/>
  <c r="L105" i="3" s="1"/>
  <c r="O87" i="3"/>
  <c r="D101" i="3"/>
  <c r="D102" i="3" s="1"/>
  <c r="D103" i="3" s="1"/>
  <c r="D104" i="3" s="1"/>
  <c r="D105" i="3" s="1"/>
  <c r="H101" i="3"/>
  <c r="H102" i="3" s="1"/>
  <c r="H103" i="3" s="1"/>
  <c r="H104" i="3" s="1"/>
  <c r="H105" i="3" s="1"/>
  <c r="P101" i="3"/>
  <c r="P102" i="3" s="1"/>
  <c r="P103" i="3" s="1"/>
  <c r="P104" i="3" s="1"/>
  <c r="P105" i="3" s="1"/>
  <c r="E87" i="3"/>
  <c r="E45" i="3"/>
  <c r="E44" i="3"/>
  <c r="D88" i="3"/>
  <c r="D54" i="3"/>
  <c r="D53" i="3"/>
  <c r="L55" i="3"/>
  <c r="L88" i="3"/>
  <c r="L54" i="3"/>
  <c r="L53" i="3"/>
  <c r="F33" i="3"/>
  <c r="N33" i="3"/>
  <c r="H52" i="3"/>
  <c r="J101" i="3"/>
  <c r="J102" i="3" s="1"/>
  <c r="J103" i="3" s="1"/>
  <c r="J104" i="3" s="1"/>
  <c r="J105" i="3" s="1"/>
  <c r="D42" i="3"/>
  <c r="D46" i="3" s="1"/>
  <c r="D113" i="3" s="1"/>
  <c r="D87" i="3"/>
  <c r="D45" i="3"/>
  <c r="H42" i="3"/>
  <c r="H87" i="3"/>
  <c r="H114" i="3" s="1"/>
  <c r="H115" i="3" s="1"/>
  <c r="H116" i="3" s="1"/>
  <c r="H117" i="3" s="1"/>
  <c r="H118" i="3" s="1"/>
  <c r="H119" i="3" s="1"/>
  <c r="H120" i="3" s="1"/>
  <c r="H121" i="3" s="1"/>
  <c r="H122" i="3" s="1"/>
  <c r="H123" i="3" s="1"/>
  <c r="H45" i="3"/>
  <c r="L42" i="3"/>
  <c r="L87" i="3"/>
  <c r="L45" i="3"/>
  <c r="L41" i="3"/>
  <c r="P42" i="3"/>
  <c r="P87" i="3"/>
  <c r="P45" i="3"/>
  <c r="P41" i="3"/>
  <c r="G55" i="3"/>
  <c r="G51" i="3"/>
  <c r="G56" i="3" s="1"/>
  <c r="G131" i="3" s="1"/>
  <c r="G88" i="3"/>
  <c r="G132" i="3" s="1"/>
  <c r="G133" i="3" s="1"/>
  <c r="G134" i="3" s="1"/>
  <c r="G135" i="3" s="1"/>
  <c r="G136" i="3" s="1"/>
  <c r="G54" i="3"/>
  <c r="K55" i="3"/>
  <c r="K51" i="3"/>
  <c r="K56" i="3" s="1"/>
  <c r="K131" i="3" s="1"/>
  <c r="K88" i="3"/>
  <c r="K132" i="3" s="1"/>
  <c r="K133" i="3" s="1"/>
  <c r="K134" i="3" s="1"/>
  <c r="K135" i="3" s="1"/>
  <c r="K136" i="3" s="1"/>
  <c r="K54" i="3"/>
  <c r="O55" i="3"/>
  <c r="O51" i="3"/>
  <c r="O88" i="3"/>
  <c r="O132" i="3" s="1"/>
  <c r="O133" i="3" s="1"/>
  <c r="O134" i="3" s="1"/>
  <c r="O135" i="3" s="1"/>
  <c r="O136" i="3" s="1"/>
  <c r="O54" i="3"/>
  <c r="D30" i="3"/>
  <c r="H30" i="3"/>
  <c r="H36" i="3" s="1"/>
  <c r="H100" i="3" s="1"/>
  <c r="L30" i="3"/>
  <c r="L36" i="3" s="1"/>
  <c r="L100" i="3" s="1"/>
  <c r="P30" i="3"/>
  <c r="G31" i="3"/>
  <c r="K31" i="3"/>
  <c r="O31" i="3"/>
  <c r="F32" i="3"/>
  <c r="J32" i="3"/>
  <c r="N32" i="3"/>
  <c r="E33" i="3"/>
  <c r="I33" i="3"/>
  <c r="M33" i="3"/>
  <c r="P34" i="3"/>
  <c r="G35" i="3"/>
  <c r="K35" i="3"/>
  <c r="O35" i="3"/>
  <c r="E41" i="3"/>
  <c r="J41" i="3"/>
  <c r="J46" i="3" s="1"/>
  <c r="J113" i="3" s="1"/>
  <c r="E42" i="3"/>
  <c r="M42" i="3"/>
  <c r="H43" i="3"/>
  <c r="P43" i="3"/>
  <c r="K44" i="3"/>
  <c r="F45" i="3"/>
  <c r="N45" i="3"/>
  <c r="D51" i="3"/>
  <c r="D56" i="3" s="1"/>
  <c r="D131" i="3" s="1"/>
  <c r="L51" i="3"/>
  <c r="G52" i="3"/>
  <c r="O52" i="3"/>
  <c r="J53" i="3"/>
  <c r="E54" i="3"/>
  <c r="E56" i="3" s="1"/>
  <c r="E131" i="3" s="1"/>
  <c r="M54" i="3"/>
  <c r="I55" i="3"/>
  <c r="F88" i="3"/>
  <c r="F132" i="3" s="1"/>
  <c r="F133" i="3" s="1"/>
  <c r="F134" i="3" s="1"/>
  <c r="F135" i="3" s="1"/>
  <c r="F136" i="3" s="1"/>
  <c r="D114" i="3"/>
  <c r="D115" i="3" s="1"/>
  <c r="D116" i="3" s="1"/>
  <c r="D117" i="3" s="1"/>
  <c r="D118" i="3" s="1"/>
  <c r="D119" i="3" s="1"/>
  <c r="D120" i="3" s="1"/>
  <c r="D121" i="3" s="1"/>
  <c r="D122" i="3" s="1"/>
  <c r="D123" i="3" s="1"/>
  <c r="L114" i="3"/>
  <c r="L115" i="3" s="1"/>
  <c r="L116" i="3" s="1"/>
  <c r="L117" i="3" s="1"/>
  <c r="L118" i="3" s="1"/>
  <c r="L119" i="3" s="1"/>
  <c r="L120" i="3" s="1"/>
  <c r="L121" i="3" s="1"/>
  <c r="L122" i="3" s="1"/>
  <c r="L123" i="3" s="1"/>
  <c r="P114" i="3"/>
  <c r="P115" i="3" s="1"/>
  <c r="P116" i="3" s="1"/>
  <c r="P117" i="3" s="1"/>
  <c r="P118" i="3" s="1"/>
  <c r="P119" i="3" s="1"/>
  <c r="P120" i="3" s="1"/>
  <c r="P121" i="3" s="1"/>
  <c r="P122" i="3" s="1"/>
  <c r="P123" i="3" s="1"/>
  <c r="E114" i="3"/>
  <c r="E115" i="3" s="1"/>
  <c r="E116" i="3" s="1"/>
  <c r="E117" i="3" s="1"/>
  <c r="E118" i="3" s="1"/>
  <c r="E119" i="3" s="1"/>
  <c r="E120" i="3" s="1"/>
  <c r="E121" i="3" s="1"/>
  <c r="E122" i="3" s="1"/>
  <c r="E123" i="3" s="1"/>
  <c r="M114" i="3"/>
  <c r="M115" i="3" s="1"/>
  <c r="M116" i="3" s="1"/>
  <c r="M117" i="3" s="1"/>
  <c r="M118" i="3" s="1"/>
  <c r="M119" i="3" s="1"/>
  <c r="M120" i="3" s="1"/>
  <c r="M121" i="3" s="1"/>
  <c r="M122" i="3" s="1"/>
  <c r="M123" i="3" s="1"/>
  <c r="D132" i="3"/>
  <c r="D133" i="3" s="1"/>
  <c r="D134" i="3" s="1"/>
  <c r="D135" i="3" s="1"/>
  <c r="D136" i="3" s="1"/>
  <c r="H132" i="3"/>
  <c r="H133" i="3" s="1"/>
  <c r="H134" i="3" s="1"/>
  <c r="H135" i="3" s="1"/>
  <c r="H136" i="3" s="1"/>
  <c r="L132" i="3"/>
  <c r="L133" i="3" s="1"/>
  <c r="L134" i="3" s="1"/>
  <c r="L135" i="3" s="1"/>
  <c r="L136" i="3" s="1"/>
  <c r="G114" i="3"/>
  <c r="G115" i="3" s="1"/>
  <c r="G116" i="3" s="1"/>
  <c r="G117" i="3" s="1"/>
  <c r="G118" i="3" s="1"/>
  <c r="G119" i="3" s="1"/>
  <c r="G120" i="3" s="1"/>
  <c r="G121" i="3" s="1"/>
  <c r="G122" i="3" s="1"/>
  <c r="G123" i="3" s="1"/>
  <c r="K114" i="3"/>
  <c r="K115" i="3" s="1"/>
  <c r="K116" i="3" s="1"/>
  <c r="K117" i="3" s="1"/>
  <c r="K118" i="3" s="1"/>
  <c r="K119" i="3" s="1"/>
  <c r="K120" i="3" s="1"/>
  <c r="K121" i="3" s="1"/>
  <c r="K122" i="3" s="1"/>
  <c r="K123" i="3" s="1"/>
  <c r="O114" i="3"/>
  <c r="O115" i="3" s="1"/>
  <c r="O116" i="3" s="1"/>
  <c r="O117" i="3" s="1"/>
  <c r="O118" i="3" s="1"/>
  <c r="O119" i="3" s="1"/>
  <c r="O120" i="3" s="1"/>
  <c r="O121" i="3" s="1"/>
  <c r="O122" i="3" s="1"/>
  <c r="O123" i="3" s="1"/>
  <c r="J132" i="3"/>
  <c r="J133" i="3" s="1"/>
  <c r="J134" i="3" s="1"/>
  <c r="J135" i="3" s="1"/>
  <c r="J136" i="3" s="1"/>
  <c r="N132" i="3"/>
  <c r="N133" i="3" s="1"/>
  <c r="N134" i="3" s="1"/>
  <c r="N135" i="3" s="1"/>
  <c r="N136" i="3" s="1"/>
  <c r="Q23" i="2"/>
  <c r="M107" i="3" l="1"/>
  <c r="M106" i="3"/>
  <c r="E138" i="3"/>
  <c r="E137" i="3"/>
  <c r="K124" i="3"/>
  <c r="K125" i="3"/>
  <c r="I107" i="3"/>
  <c r="I106" i="3"/>
  <c r="F125" i="3"/>
  <c r="F124" i="3"/>
  <c r="D125" i="3"/>
  <c r="D124" i="3"/>
  <c r="E107" i="3"/>
  <c r="E106" i="3"/>
  <c r="H138" i="3"/>
  <c r="H137" i="3"/>
  <c r="M138" i="3"/>
  <c r="M137" i="3"/>
  <c r="J125" i="3"/>
  <c r="J124" i="3"/>
  <c r="H125" i="3"/>
  <c r="H124" i="3"/>
  <c r="E46" i="3"/>
  <c r="E113" i="3" s="1"/>
  <c r="H106" i="3"/>
  <c r="H107" i="3"/>
  <c r="O56" i="3"/>
  <c r="O131" i="3" s="1"/>
  <c r="K137" i="3"/>
  <c r="K138" i="3"/>
  <c r="G137" i="3"/>
  <c r="G138" i="3"/>
  <c r="O36" i="3"/>
  <c r="O100" i="3" s="1"/>
  <c r="J36" i="3"/>
  <c r="J100" i="3" s="1"/>
  <c r="L106" i="3"/>
  <c r="L107" i="3"/>
  <c r="D36" i="3"/>
  <c r="D100" i="3" s="1"/>
  <c r="K36" i="3"/>
  <c r="K100" i="3" s="1"/>
  <c r="F56" i="3"/>
  <c r="F131" i="3" s="1"/>
  <c r="I46" i="3"/>
  <c r="I113" i="3" s="1"/>
  <c r="N46" i="3"/>
  <c r="N113" i="3" s="1"/>
  <c r="F36" i="3"/>
  <c r="F100" i="3" s="1"/>
  <c r="D138" i="3"/>
  <c r="D137" i="3"/>
  <c r="N138" i="3"/>
  <c r="N137" i="3"/>
  <c r="N107" i="3"/>
  <c r="N106" i="3"/>
  <c r="L56" i="3"/>
  <c r="L131" i="3" s="1"/>
  <c r="P36" i="3"/>
  <c r="P100" i="3" s="1"/>
  <c r="P46" i="3"/>
  <c r="P113" i="3" s="1"/>
  <c r="L46" i="3"/>
  <c r="L113" i="3" s="1"/>
  <c r="I56" i="3"/>
  <c r="I131" i="3" s="1"/>
  <c r="O124" i="3"/>
  <c r="O125" i="3"/>
  <c r="G36" i="3"/>
  <c r="G100" i="3" s="1"/>
  <c r="J56" i="3"/>
  <c r="J131" i="3" s="1"/>
  <c r="P56" i="3"/>
  <c r="P131" i="3" s="1"/>
  <c r="G46" i="3"/>
  <c r="G113" i="3" s="1"/>
  <c r="M46" i="3"/>
  <c r="M113" i="3" s="1"/>
  <c r="E17" i="2"/>
  <c r="F17" i="2"/>
  <c r="G17" i="2"/>
  <c r="H17" i="2"/>
  <c r="I17" i="2"/>
  <c r="J17" i="2"/>
  <c r="K17" i="2"/>
  <c r="L17" i="2"/>
  <c r="M17" i="2"/>
  <c r="N17" i="2"/>
  <c r="O17" i="2"/>
  <c r="P17" i="2"/>
  <c r="D17" i="2"/>
  <c r="J138" i="3" l="1"/>
  <c r="J137" i="3"/>
  <c r="I138" i="3"/>
  <c r="I137" i="3"/>
  <c r="L138" i="3"/>
  <c r="L137" i="3"/>
  <c r="E125" i="3"/>
  <c r="E124" i="3"/>
  <c r="G124" i="3"/>
  <c r="G125" i="3"/>
  <c r="P138" i="3"/>
  <c r="P137" i="3"/>
  <c r="P106" i="3"/>
  <c r="P107" i="3"/>
  <c r="F107" i="3"/>
  <c r="F106" i="3"/>
  <c r="K107" i="3"/>
  <c r="K106" i="3"/>
  <c r="J107" i="3"/>
  <c r="J106" i="3"/>
  <c r="N125" i="3"/>
  <c r="N124" i="3"/>
  <c r="D106" i="3"/>
  <c r="D107" i="3"/>
  <c r="O107" i="3"/>
  <c r="O106" i="3"/>
  <c r="M125" i="3"/>
  <c r="M124" i="3"/>
  <c r="G107" i="3"/>
  <c r="G106" i="3"/>
  <c r="L125" i="3"/>
  <c r="L124" i="3"/>
  <c r="I125" i="3"/>
  <c r="I124" i="3"/>
  <c r="O137" i="3"/>
  <c r="O138" i="3"/>
  <c r="P125" i="3"/>
  <c r="P124" i="3"/>
  <c r="F138" i="3"/>
  <c r="F137" i="3"/>
  <c r="D26" i="2"/>
  <c r="F146" i="2" l="1"/>
  <c r="F147" i="2"/>
  <c r="F148" i="2"/>
  <c r="F149" i="2"/>
  <c r="F150" i="2"/>
  <c r="F151" i="2"/>
  <c r="F152" i="2"/>
  <c r="F153" i="2"/>
  <c r="F154" i="2"/>
  <c r="F155" i="2"/>
  <c r="F156" i="2"/>
  <c r="F157" i="2"/>
  <c r="F158" i="2"/>
  <c r="F159" i="2"/>
  <c r="F160" i="2"/>
  <c r="F161" i="2"/>
  <c r="F162" i="2"/>
  <c r="F163" i="2"/>
  <c r="F164" i="2"/>
  <c r="F165" i="2"/>
  <c r="F166" i="2"/>
  <c r="F167" i="2"/>
  <c r="F168" i="2"/>
  <c r="F169" i="2"/>
  <c r="F145" i="2"/>
  <c r="E95" i="2"/>
  <c r="F95" i="2"/>
  <c r="G95" i="2"/>
  <c r="H95" i="2"/>
  <c r="I95" i="2"/>
  <c r="J95" i="2"/>
  <c r="K95" i="2"/>
  <c r="L95" i="2"/>
  <c r="M95" i="2"/>
  <c r="N95" i="2"/>
  <c r="O95" i="2"/>
  <c r="P95" i="2"/>
  <c r="D95" i="2"/>
  <c r="D93" i="2"/>
  <c r="E79" i="2"/>
  <c r="F79" i="2"/>
  <c r="G79" i="2"/>
  <c r="H79" i="2"/>
  <c r="I79" i="2"/>
  <c r="J79" i="2"/>
  <c r="K79" i="2"/>
  <c r="L79" i="2"/>
  <c r="M79" i="2"/>
  <c r="N79" i="2"/>
  <c r="O79" i="2"/>
  <c r="P79" i="2"/>
  <c r="D79" i="2"/>
  <c r="D69" i="2"/>
  <c r="D88" i="2" l="1"/>
  <c r="D132" i="2" s="1"/>
  <c r="D55" i="2"/>
  <c r="D54" i="2"/>
  <c r="D53" i="2"/>
  <c r="D52" i="2"/>
  <c r="D51" i="2"/>
  <c r="E55" i="2"/>
  <c r="F55" i="2"/>
  <c r="G88" i="2"/>
  <c r="G132" i="2" s="1"/>
  <c r="H88" i="2"/>
  <c r="H132" i="2" s="1"/>
  <c r="I88" i="2"/>
  <c r="I132" i="2" s="1"/>
  <c r="J88" i="2"/>
  <c r="J132" i="2" s="1"/>
  <c r="K88" i="2"/>
  <c r="K132" i="2" s="1"/>
  <c r="L88" i="2"/>
  <c r="L132" i="2" s="1"/>
  <c r="M88" i="2"/>
  <c r="M132" i="2" s="1"/>
  <c r="N88" i="2"/>
  <c r="N132" i="2" s="1"/>
  <c r="O88" i="2"/>
  <c r="O132" i="2" s="1"/>
  <c r="P88" i="2"/>
  <c r="P132"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88" i="2"/>
  <c r="F132" i="2" s="1"/>
  <c r="K55" i="2"/>
  <c r="E88" i="2"/>
  <c r="E132" i="2" s="1"/>
  <c r="E52" i="2"/>
  <c r="L52" i="2"/>
  <c r="J53" i="2"/>
  <c r="N54" i="2"/>
  <c r="F54" i="2"/>
  <c r="J55" i="2"/>
  <c r="K53" i="2"/>
  <c r="O54" i="2"/>
  <c r="G54" i="2"/>
  <c r="K52" i="2"/>
  <c r="I53" i="2"/>
  <c r="M54" i="2"/>
  <c r="E54" i="2"/>
  <c r="I55" i="2"/>
  <c r="D56" i="2"/>
  <c r="D131" i="2" s="1"/>
  <c r="E51" i="2"/>
  <c r="F51" i="2"/>
  <c r="G51" i="2"/>
  <c r="H51" i="2"/>
  <c r="I51" i="2"/>
  <c r="J51" i="2"/>
  <c r="K51" i="2"/>
  <c r="L51" i="2"/>
  <c r="M51" i="2"/>
  <c r="N51" i="2"/>
  <c r="O51" i="2"/>
  <c r="P51" i="2"/>
  <c r="O56" i="2" l="1"/>
  <c r="O131" i="2" s="1"/>
  <c r="H56" i="2"/>
  <c r="H131" i="2" s="1"/>
  <c r="K56" i="2"/>
  <c r="K131" i="2" s="1"/>
  <c r="P56" i="2"/>
  <c r="P131" i="2" s="1"/>
  <c r="F56" i="2"/>
  <c r="F131" i="2" s="1"/>
  <c r="G56" i="2"/>
  <c r="G131" i="2" s="1"/>
  <c r="L56" i="2"/>
  <c r="L131" i="2" s="1"/>
  <c r="M56" i="2"/>
  <c r="M131" i="2" s="1"/>
  <c r="J56" i="2"/>
  <c r="J131" i="2" s="1"/>
  <c r="E56" i="2"/>
  <c r="E131" i="2" s="1"/>
  <c r="N56" i="2"/>
  <c r="N131" i="2" s="1"/>
  <c r="I56" i="2"/>
  <c r="I131" i="2" s="1"/>
  <c r="E69" i="2" l="1"/>
  <c r="F69" i="2"/>
  <c r="G69" i="2"/>
  <c r="H69" i="2"/>
  <c r="I69" i="2"/>
  <c r="J69" i="2"/>
  <c r="K69" i="2"/>
  <c r="L69" i="2"/>
  <c r="M69" i="2"/>
  <c r="N69" i="2"/>
  <c r="O69" i="2"/>
  <c r="P69" i="2"/>
  <c r="E74" i="2"/>
  <c r="F74" i="2"/>
  <c r="G74" i="2"/>
  <c r="H74" i="2"/>
  <c r="I74" i="2"/>
  <c r="J74" i="2"/>
  <c r="K74" i="2"/>
  <c r="L74" i="2"/>
  <c r="M74" i="2"/>
  <c r="N74" i="2"/>
  <c r="O74" i="2"/>
  <c r="P74" i="2"/>
  <c r="D74" i="2"/>
  <c r="E146" i="2" l="1"/>
  <c r="E147" i="2"/>
  <c r="E148" i="2"/>
  <c r="E149" i="2"/>
  <c r="E150" i="2"/>
  <c r="E151" i="2"/>
  <c r="E152" i="2"/>
  <c r="E153" i="2"/>
  <c r="E154" i="2"/>
  <c r="E155" i="2"/>
  <c r="E156" i="2"/>
  <c r="E157" i="2"/>
  <c r="E158" i="2"/>
  <c r="E159" i="2"/>
  <c r="E160" i="2"/>
  <c r="E161" i="2"/>
  <c r="E162" i="2"/>
  <c r="E163" i="2"/>
  <c r="E164" i="2"/>
  <c r="E165" i="2"/>
  <c r="E166" i="2"/>
  <c r="E167" i="2"/>
  <c r="E168" i="2"/>
  <c r="E169" i="2"/>
  <c r="E145" i="2"/>
  <c r="D146" i="2"/>
  <c r="D147" i="2"/>
  <c r="D148" i="2"/>
  <c r="D149" i="2"/>
  <c r="D150" i="2"/>
  <c r="D151" i="2"/>
  <c r="D152" i="2"/>
  <c r="D153" i="2"/>
  <c r="D154" i="2"/>
  <c r="D155" i="2"/>
  <c r="D156" i="2"/>
  <c r="D157" i="2"/>
  <c r="D158" i="2"/>
  <c r="D159" i="2"/>
  <c r="D160" i="2"/>
  <c r="D161" i="2"/>
  <c r="D162" i="2"/>
  <c r="D163" i="2"/>
  <c r="D164" i="2"/>
  <c r="D165" i="2"/>
  <c r="D166" i="2"/>
  <c r="D167" i="2"/>
  <c r="D168" i="2"/>
  <c r="D169" i="2"/>
  <c r="D145" i="2"/>
  <c r="E94" i="2" l="1"/>
  <c r="D94" i="2"/>
  <c r="F94" i="2"/>
  <c r="G94" i="2"/>
  <c r="H94" i="2"/>
  <c r="I94" i="2"/>
  <c r="J94" i="2"/>
  <c r="K94" i="2"/>
  <c r="L94" i="2"/>
  <c r="M94" i="2"/>
  <c r="N94" i="2"/>
  <c r="O94" i="2"/>
  <c r="P94" i="2"/>
  <c r="E93" i="2"/>
  <c r="F93" i="2"/>
  <c r="G93" i="2"/>
  <c r="H93" i="2"/>
  <c r="I93" i="2"/>
  <c r="J93" i="2"/>
  <c r="K93" i="2"/>
  <c r="L93" i="2"/>
  <c r="M93" i="2"/>
  <c r="N93" i="2"/>
  <c r="O93" i="2"/>
  <c r="P93" i="2"/>
  <c r="E87" i="2" l="1"/>
  <c r="E114" i="2" s="1"/>
  <c r="F87" i="2"/>
  <c r="F114" i="2" s="1"/>
  <c r="G87" i="2"/>
  <c r="G114" i="2" s="1"/>
  <c r="H87" i="2"/>
  <c r="H114" i="2" s="1"/>
  <c r="I87" i="2"/>
  <c r="I114" i="2" s="1"/>
  <c r="I115" i="2" s="1"/>
  <c r="I116" i="2" s="1"/>
  <c r="I117" i="2" s="1"/>
  <c r="I118" i="2" s="1"/>
  <c r="I119" i="2" s="1"/>
  <c r="I120" i="2" s="1"/>
  <c r="I121" i="2" s="1"/>
  <c r="I122" i="2" s="1"/>
  <c r="J87" i="2"/>
  <c r="J114" i="2" s="1"/>
  <c r="K87" i="2"/>
  <c r="K114" i="2" s="1"/>
  <c r="L87" i="2"/>
  <c r="L114" i="2" s="1"/>
  <c r="M87" i="2"/>
  <c r="M114" i="2" s="1"/>
  <c r="M115" i="2" s="1"/>
  <c r="M116" i="2" s="1"/>
  <c r="M117" i="2" s="1"/>
  <c r="M118" i="2" s="1"/>
  <c r="M119" i="2" s="1"/>
  <c r="M120" i="2" s="1"/>
  <c r="M121" i="2" s="1"/>
  <c r="M122" i="2" s="1"/>
  <c r="N87" i="2"/>
  <c r="N114" i="2" s="1"/>
  <c r="O87" i="2"/>
  <c r="O114" i="2" s="1"/>
  <c r="P87" i="2"/>
  <c r="P114" i="2" s="1"/>
  <c r="P86" i="2"/>
  <c r="P101" i="2" s="1"/>
  <c r="E86" i="2"/>
  <c r="E101" i="2" s="1"/>
  <c r="F86" i="2"/>
  <c r="F101" i="2" s="1"/>
  <c r="G86" i="2"/>
  <c r="G101" i="2" s="1"/>
  <c r="H86" i="2"/>
  <c r="H101" i="2" s="1"/>
  <c r="I86" i="2"/>
  <c r="I101" i="2" s="1"/>
  <c r="J86" i="2"/>
  <c r="J101" i="2" s="1"/>
  <c r="K86" i="2"/>
  <c r="K101" i="2" s="1"/>
  <c r="L86" i="2"/>
  <c r="L101" i="2" s="1"/>
  <c r="M86" i="2"/>
  <c r="M101" i="2" s="1"/>
  <c r="N86" i="2"/>
  <c r="N101" i="2" s="1"/>
  <c r="O86" i="2"/>
  <c r="O101" i="2" s="1"/>
  <c r="D86" i="2" l="1"/>
  <c r="D101" i="2" s="1"/>
  <c r="D102" i="2" s="1"/>
  <c r="D103" i="2" s="1"/>
  <c r="D104" i="2" s="1"/>
  <c r="D105" i="2" s="1"/>
  <c r="D34" i="2"/>
  <c r="D30" i="2"/>
  <c r="I123" i="2"/>
  <c r="M123" i="2"/>
  <c r="D87" i="2"/>
  <c r="N115" i="2"/>
  <c r="N116" i="2" s="1"/>
  <c r="N117" i="2" s="1"/>
  <c r="N118" i="2" s="1"/>
  <c r="N119" i="2" s="1"/>
  <c r="N120" i="2" s="1"/>
  <c r="N121" i="2" s="1"/>
  <c r="N122" i="2" s="1"/>
  <c r="P102" i="2"/>
  <c r="P103" i="2" s="1"/>
  <c r="P104" i="2" s="1"/>
  <c r="P105" i="2" s="1"/>
  <c r="O102" i="2"/>
  <c r="O103" i="2" s="1"/>
  <c r="O104" i="2" s="1"/>
  <c r="O105" i="2" s="1"/>
  <c r="N102" i="2"/>
  <c r="N103" i="2" s="1"/>
  <c r="N104" i="2" s="1"/>
  <c r="N105" i="2" s="1"/>
  <c r="J102" i="2"/>
  <c r="J103" i="2" s="1"/>
  <c r="J104" i="2" s="1"/>
  <c r="J105" i="2" s="1"/>
  <c r="F102" i="2"/>
  <c r="F103" i="2" s="1"/>
  <c r="F104" i="2" s="1"/>
  <c r="F105" i="2" s="1"/>
  <c r="M102" i="2"/>
  <c r="M103" i="2" s="1"/>
  <c r="M104" i="2" s="1"/>
  <c r="M105" i="2" s="1"/>
  <c r="E102" i="2"/>
  <c r="E103" i="2" s="1"/>
  <c r="E104" i="2" s="1"/>
  <c r="E105" i="2" s="1"/>
  <c r="I102" i="2"/>
  <c r="L102" i="2"/>
  <c r="H102" i="2"/>
  <c r="H103" i="2" s="1"/>
  <c r="H104" i="2" s="1"/>
  <c r="H105" i="2" s="1"/>
  <c r="G102" i="2"/>
  <c r="G103" i="2" s="1"/>
  <c r="G104" i="2" s="1"/>
  <c r="G105" i="2" s="1"/>
  <c r="K102" i="2"/>
  <c r="O115" i="2"/>
  <c r="O116" i="2" s="1"/>
  <c r="O117" i="2" s="1"/>
  <c r="O118" i="2" s="1"/>
  <c r="O119" i="2" s="1"/>
  <c r="O120" i="2" s="1"/>
  <c r="O121" i="2" s="1"/>
  <c r="O122" i="2" s="1"/>
  <c r="K115" i="2"/>
  <c r="K116" i="2" s="1"/>
  <c r="K117" i="2" s="1"/>
  <c r="K118" i="2" s="1"/>
  <c r="K119" i="2" s="1"/>
  <c r="K120" i="2" s="1"/>
  <c r="K121" i="2" s="1"/>
  <c r="K122" i="2" s="1"/>
  <c r="G115" i="2"/>
  <c r="G116" i="2" s="1"/>
  <c r="G117" i="2" s="1"/>
  <c r="G118" i="2" s="1"/>
  <c r="G119" i="2" s="1"/>
  <c r="G120" i="2" s="1"/>
  <c r="G121" i="2" s="1"/>
  <c r="G122" i="2" s="1"/>
  <c r="J115" i="2"/>
  <c r="J116" i="2" s="1"/>
  <c r="J117" i="2" s="1"/>
  <c r="J118" i="2" s="1"/>
  <c r="J119" i="2" s="1"/>
  <c r="J120" i="2" s="1"/>
  <c r="J121" i="2" s="1"/>
  <c r="J122" i="2" s="1"/>
  <c r="F115" i="2"/>
  <c r="F116" i="2" s="1"/>
  <c r="F117" i="2" s="1"/>
  <c r="F118" i="2" s="1"/>
  <c r="F119" i="2" s="1"/>
  <c r="F120" i="2" s="1"/>
  <c r="F121" i="2" s="1"/>
  <c r="F122" i="2" s="1"/>
  <c r="E115" i="2"/>
  <c r="E116" i="2" s="1"/>
  <c r="E117" i="2" s="1"/>
  <c r="E118" i="2" s="1"/>
  <c r="E119" i="2" s="1"/>
  <c r="E120" i="2" s="1"/>
  <c r="E121" i="2" s="1"/>
  <c r="E122" i="2" s="1"/>
  <c r="P115" i="2"/>
  <c r="P116" i="2" s="1"/>
  <c r="P117" i="2" s="1"/>
  <c r="P118" i="2" s="1"/>
  <c r="P119" i="2" s="1"/>
  <c r="P120" i="2" s="1"/>
  <c r="P121" i="2" s="1"/>
  <c r="P122" i="2" s="1"/>
  <c r="L115" i="2"/>
  <c r="L116" i="2" s="1"/>
  <c r="L117" i="2" s="1"/>
  <c r="L118" i="2" s="1"/>
  <c r="L119" i="2" s="1"/>
  <c r="L120" i="2" s="1"/>
  <c r="L121" i="2" s="1"/>
  <c r="L122" i="2" s="1"/>
  <c r="H115" i="2"/>
  <c r="H116" i="2" s="1"/>
  <c r="H117" i="2" s="1"/>
  <c r="H118" i="2" s="1"/>
  <c r="H119" i="2" s="1"/>
  <c r="H120" i="2" s="1"/>
  <c r="H121" i="2" s="1"/>
  <c r="H122"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00" i="2" s="1"/>
  <c r="D106" i="2" s="1"/>
  <c r="D114" i="2"/>
  <c r="D115" i="2" s="1"/>
  <c r="D116" i="2" s="1"/>
  <c r="D117" i="2" s="1"/>
  <c r="D118" i="2" s="1"/>
  <c r="D119" i="2" s="1"/>
  <c r="D120" i="2" s="1"/>
  <c r="D121" i="2" s="1"/>
  <c r="D122" i="2" s="1"/>
  <c r="D123" i="2" s="1"/>
  <c r="F123" i="2"/>
  <c r="E123" i="2"/>
  <c r="J123" i="2"/>
  <c r="N123" i="2"/>
  <c r="G123" i="2"/>
  <c r="K123" i="2"/>
  <c r="M133" i="2"/>
  <c r="M134" i="2" s="1"/>
  <c r="M135" i="2" s="1"/>
  <c r="M136" i="2" s="1"/>
  <c r="H123" i="2"/>
  <c r="O123" i="2"/>
  <c r="L123" i="2"/>
  <c r="I133" i="2"/>
  <c r="I134" i="2" s="1"/>
  <c r="I135" i="2" s="1"/>
  <c r="I136" i="2" s="1"/>
  <c r="P123" i="2"/>
  <c r="L103" i="2"/>
  <c r="L104" i="2" s="1"/>
  <c r="L105" i="2" s="1"/>
  <c r="K103" i="2"/>
  <c r="I103" i="2"/>
  <c r="P36" i="2"/>
  <c r="P100" i="2" s="1"/>
  <c r="P107" i="2" s="1"/>
  <c r="H36" i="2"/>
  <c r="H100" i="2" s="1"/>
  <c r="H106" i="2" s="1"/>
  <c r="G36" i="2"/>
  <c r="G100" i="2" s="1"/>
  <c r="G107" i="2" s="1"/>
  <c r="E46" i="2"/>
  <c r="E113" i="2" s="1"/>
  <c r="F46" i="2"/>
  <c r="F113" i="2" s="1"/>
  <c r="J46" i="2"/>
  <c r="J113" i="2" s="1"/>
  <c r="N46" i="2"/>
  <c r="N113" i="2" s="1"/>
  <c r="L36" i="2"/>
  <c r="L100" i="2" s="1"/>
  <c r="P46" i="2"/>
  <c r="P113" i="2" s="1"/>
  <c r="I46" i="2"/>
  <c r="I113" i="2" s="1"/>
  <c r="K36" i="2"/>
  <c r="K100" i="2" s="1"/>
  <c r="K46" i="2"/>
  <c r="K113" i="2" s="1"/>
  <c r="E36" i="2"/>
  <c r="E100" i="2" s="1"/>
  <c r="E106" i="2" s="1"/>
  <c r="M36" i="2"/>
  <c r="M100" i="2" s="1"/>
  <c r="M106" i="2" s="1"/>
  <c r="F36" i="2"/>
  <c r="F100" i="2" s="1"/>
  <c r="F106" i="2" s="1"/>
  <c r="M46" i="2"/>
  <c r="M113" i="2" s="1"/>
  <c r="D46" i="2"/>
  <c r="D113" i="2" s="1"/>
  <c r="O36" i="2"/>
  <c r="O100" i="2" s="1"/>
  <c r="O106" i="2" s="1"/>
  <c r="J36" i="2"/>
  <c r="J100" i="2" s="1"/>
  <c r="J107" i="2" s="1"/>
  <c r="G46" i="2"/>
  <c r="G113" i="2" s="1"/>
  <c r="O46" i="2"/>
  <c r="O113" i="2" s="1"/>
  <c r="I36" i="2"/>
  <c r="I100" i="2" s="1"/>
  <c r="L46" i="2"/>
  <c r="L113" i="2" s="1"/>
  <c r="N36" i="2"/>
  <c r="N100" i="2" s="1"/>
  <c r="N106" i="2" s="1"/>
  <c r="H46" i="2"/>
  <c r="H113" i="2" s="1"/>
  <c r="O124" i="2" l="1"/>
  <c r="D107" i="2"/>
  <c r="G124" i="2"/>
  <c r="E124" i="2"/>
  <c r="I138" i="2"/>
  <c r="I137" i="2"/>
  <c r="J125" i="2"/>
  <c r="K124" i="2"/>
  <c r="D125" i="2"/>
  <c r="P125" i="2"/>
  <c r="L124" i="2"/>
  <c r="F125" i="2"/>
  <c r="M138" i="2"/>
  <c r="M137" i="2"/>
  <c r="H124" i="2"/>
  <c r="J133" i="2"/>
  <c r="J134" i="2" s="1"/>
  <c r="J135" i="2" s="1"/>
  <c r="J136" i="2" s="1"/>
  <c r="N133" i="2"/>
  <c r="N134" i="2" s="1"/>
  <c r="N135" i="2" s="1"/>
  <c r="N136" i="2" s="1"/>
  <c r="K133" i="2"/>
  <c r="K134" i="2" s="1"/>
  <c r="K135" i="2" s="1"/>
  <c r="K136" i="2" s="1"/>
  <c r="E133" i="2"/>
  <c r="E134" i="2" s="1"/>
  <c r="E135" i="2" s="1"/>
  <c r="E136" i="2" s="1"/>
  <c r="L133" i="2"/>
  <c r="L134" i="2" s="1"/>
  <c r="L135" i="2" s="1"/>
  <c r="L136" i="2" s="1"/>
  <c r="O133" i="2"/>
  <c r="O134" i="2" s="1"/>
  <c r="O135" i="2" s="1"/>
  <c r="O136" i="2" s="1"/>
  <c r="P133" i="2"/>
  <c r="P134" i="2" s="1"/>
  <c r="P135" i="2" s="1"/>
  <c r="P136" i="2" s="1"/>
  <c r="G133" i="2"/>
  <c r="G134" i="2" s="1"/>
  <c r="G135" i="2" s="1"/>
  <c r="G136" i="2" s="1"/>
  <c r="F133" i="2"/>
  <c r="F134" i="2" s="1"/>
  <c r="F135" i="2" s="1"/>
  <c r="F136" i="2" s="1"/>
  <c r="F137" i="2" s="1"/>
  <c r="H133" i="2"/>
  <c r="H134" i="2" s="1"/>
  <c r="H135" i="2" s="1"/>
  <c r="H136" i="2" s="1"/>
  <c r="D133" i="2"/>
  <c r="P106" i="2"/>
  <c r="F107" i="2"/>
  <c r="P124" i="2"/>
  <c r="O107" i="2"/>
  <c r="M107" i="2"/>
  <c r="F124" i="2"/>
  <c r="E107" i="2"/>
  <c r="H125" i="2"/>
  <c r="J124" i="2"/>
  <c r="M124" i="2"/>
  <c r="M125" i="2"/>
  <c r="N125" i="2"/>
  <c r="N124" i="2"/>
  <c r="K125" i="2"/>
  <c r="I125" i="2"/>
  <c r="I124" i="2"/>
  <c r="G125" i="2"/>
  <c r="E125" i="2"/>
  <c r="O125" i="2"/>
  <c r="D124" i="2"/>
  <c r="N107" i="2"/>
  <c r="L125" i="2"/>
  <c r="G106" i="2"/>
  <c r="J106" i="2"/>
  <c r="H107" i="2"/>
  <c r="L107" i="2"/>
  <c r="L106" i="2"/>
  <c r="I104" i="2"/>
  <c r="K104" i="2"/>
  <c r="G137" i="2" l="1"/>
  <c r="J137" i="2"/>
  <c r="D134" i="2"/>
  <c r="D135" i="2" s="1"/>
  <c r="D136" i="2" s="1"/>
  <c r="D138" i="2"/>
  <c r="F138" i="2"/>
  <c r="G138" i="2"/>
  <c r="J138" i="2"/>
  <c r="H138" i="2"/>
  <c r="N138" i="2"/>
  <c r="H137" i="2"/>
  <c r="P137" i="2"/>
  <c r="N137" i="2"/>
  <c r="O137" i="2"/>
  <c r="K137" i="2"/>
  <c r="L138" i="2"/>
  <c r="L137" i="2"/>
  <c r="P138" i="2"/>
  <c r="E138" i="2"/>
  <c r="E137" i="2"/>
  <c r="O138" i="2"/>
  <c r="K138" i="2"/>
  <c r="K105" i="2"/>
  <c r="K106" i="2" s="1"/>
  <c r="I105" i="2"/>
  <c r="I106" i="2" s="1"/>
  <c r="D137" i="2" l="1"/>
  <c r="K107" i="2"/>
  <c r="I107" i="2"/>
</calcChain>
</file>

<file path=xl/sharedStrings.xml><?xml version="1.0" encoding="utf-8"?>
<sst xmlns="http://schemas.openxmlformats.org/spreadsheetml/2006/main" count="660" uniqueCount="127">
  <si>
    <t>γ</t>
  </si>
  <si>
    <t>α</t>
  </si>
  <si>
    <t>T</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</si>
  <si>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</si>
  <si>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</si>
  <si>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</si>
  <si>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</si>
  <si>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</si>
  <si>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</si>
  <si>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</si>
  <si>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</si>
  <si>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</si>
  <si>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</si>
  <si>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</si>
  <si>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</si>
  <si>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</si>
  <si>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</si>
  <si>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</si>
  <si>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</si>
  <si>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</si>
  <si>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</si>
  <si>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UAV - Based</t>
  </si>
  <si>
    <t>LC - Based</t>
  </si>
  <si>
    <t>Site Acquisition Costs</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</si>
  <si>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</si>
  <si>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</si>
  <si>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</si>
  <si>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</si>
  <si>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</si>
  <si>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</si>
  <si>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</si>
  <si>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</si>
  <si>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</si>
  <si>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</si>
  <si>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</si>
  <si>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</si>
  <si>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</si>
  <si>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</si>
  <si>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</si>
  <si>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</si>
  <si>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</si>
  <si>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</si>
  <si>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</si>
  <si>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t>Scenaio</t>
  </si>
  <si>
    <t>Featue</t>
  </si>
  <si>
    <t>Desciption</t>
  </si>
  <si>
    <t>Aveage time befoe disposal.</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</si>
  <si>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</si>
  <si>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</si>
  <si>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</si>
  <si>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</si>
  <si>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</si>
  <si>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</si>
  <si>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</si>
  <si>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</si>
  <si>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</si>
  <si>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</si>
  <si>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</si>
  <si>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</si>
  <si>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</si>
  <si>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</si>
  <si>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</si>
  <si>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</si>
  <si>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</si>
  <si>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</si>
  <si>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</si>
  <si>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</si>
  <si>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</si>
  <si>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</si>
  <si>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</si>
  <si>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</si>
  <si>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</si>
  <si>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</si>
  <si>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</si>
  <si>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</si>
  <si>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</si>
  <si>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</si>
  <si>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</si>
  <si>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</si>
  <si>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</si>
  <si>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</si>
  <si>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</si>
  <si>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Solar Panel</t>
  </si>
  <si>
    <t>Commodity HW</t>
  </si>
  <si>
    <t>Dedicated HW</t>
  </si>
  <si>
    <t>UAV</t>
  </si>
  <si>
    <t>Site Acquisition</t>
  </si>
  <si>
    <t>NU</t>
  </si>
  <si>
    <t>CE</t>
  </si>
  <si>
    <t>PSP</t>
  </si>
  <si>
    <t>NB</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</si>
  <si>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</si>
  <si>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</si>
  <si>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</si>
  <si>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</si>
  <si>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</si>
  <si>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</si>
  <si>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</si>
  <si>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</si>
  <si>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</si>
  <si>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</si>
  <si>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</si>
  <si>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</si>
  <si>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</si>
  <si>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</si>
  <si>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</si>
  <si>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</si>
  <si>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</si>
  <si>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</si>
  <si>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</si>
  <si>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</si>
  <si>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</si>
  <si>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</si>
  <si>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</si>
  <si>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</si>
  <si>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</si>
  <si>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</si>
  <si>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</si>
  <si>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</si>
  <si>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</si>
  <si>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</si>
  <si>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</si>
  <si>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</si>
  <si>
    <t>Waterberg</t>
  </si>
  <si>
    <t>Chris-Hani</t>
  </si>
  <si>
    <t>Frances Baard</t>
  </si>
  <si>
    <t>Zeerust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</si>
</sst>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applyNumberFormat="1"/>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RAN!$C$30</c:f>
              <c:strCache>
                <c:ptCount val="1"/>
                <c:pt idx="0">
                  <c:v>Batteies</c:v>
                </c:pt>
              </c:strCache>
            </c:strRef>
          </c:tx>
          <c:spPr>
            <a:solidFill>
              <a:schemeClr val="accent1"/>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RAN!$D$30:$P$30</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0711-457C-9316-29A6FA913DB2}"/>
            </c:ext>
          </c:extLst>
        </c:ser>
        <c:ser>
          <c:idx val="1"/>
          <c:order val="1"/>
          <c:tx>
            <c:strRef>
              <c:f>RAN!$C$31</c:f>
              <c:strCache>
                <c:ptCount val="1"/>
                <c:pt idx="0">
                  <c:v>Sola Panel</c:v>
                </c:pt>
              </c:strCache>
            </c:strRef>
          </c:tx>
          <c:spPr>
            <a:solidFill>
              <a:schemeClr val="accent2"/>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RAN!$D$31:$P$31</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0711-457C-9316-29A6FA913DB2}"/>
            </c:ext>
          </c:extLst>
        </c:ser>
        <c:ser>
          <c:idx val="2"/>
          <c:order val="2"/>
          <c:tx>
            <c:strRef>
              <c:f>RAN!$C$32</c:f>
              <c:strCache>
                <c:ptCount val="1"/>
                <c:pt idx="0">
                  <c:v>Commodity HW</c:v>
                </c:pt>
              </c:strCache>
            </c:strRef>
          </c:tx>
          <c:spPr>
            <a:solidFill>
              <a:schemeClr val="accent3"/>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0711-457C-9316-29A6FA913DB2}"/>
            </c:ext>
          </c:extLst>
        </c:ser>
        <c:ser>
          <c:idx val="3"/>
          <c:order val="3"/>
          <c:tx>
            <c:strRef>
              <c:f>RAN!$C$33</c:f>
              <c:strCache>
                <c:ptCount val="1"/>
                <c:pt idx="0">
                  <c:v>Dedicated HW</c:v>
                </c:pt>
              </c:strCache>
            </c:strRef>
          </c:tx>
          <c:spPr>
            <a:solidFill>
              <a:schemeClr val="accent4"/>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0711-457C-9316-29A6FA913DB2}"/>
            </c:ext>
          </c:extLst>
        </c:ser>
        <c:ser>
          <c:idx val="4"/>
          <c:order val="4"/>
          <c:tx>
            <c:strRef>
              <c:f>RAN!$C$34</c:f>
              <c:strCache>
                <c:ptCount val="1"/>
                <c:pt idx="0">
                  <c:v>UAV</c:v>
                </c:pt>
              </c:strCache>
            </c:strRef>
          </c:tx>
          <c:spPr>
            <a:solidFill>
              <a:schemeClr val="accent5"/>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0711-457C-9316-29A6FA913DB2}"/>
            </c:ext>
          </c:extLst>
        </c:ser>
        <c:ser>
          <c:idx val="5"/>
          <c:order val="5"/>
          <c:tx>
            <c:strRef>
              <c:f>RAN!$C$35</c:f>
              <c:strCache>
                <c:ptCount val="1"/>
                <c:pt idx="0">
                  <c:v>Site Acquisition</c:v>
                </c:pt>
              </c:strCache>
            </c:strRef>
          </c:tx>
          <c:spPr>
            <a:solidFill>
              <a:schemeClr val="accent6"/>
            </a:solidFill>
            <a:ln>
              <a:noFill/>
            </a:ln>
            <a:effectLst/>
          </c:spPr>
          <c:invertIfNegative val="0"/>
          <c:cat>
            <c:strRef>
              <c:f>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0711-457C-9316-29A6FA913DB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'V-RAN'!$C$176</c:f>
              <c:strCache>
                <c:ptCount val="1"/>
                <c:pt idx="0">
                  <c:v>UAV - Based on Active Users</c:v>
                </c:pt>
              </c:strCache>
              <c:extLst xmlns:c15="http://schemas.microsoft.com/office/drawing/2012/chart"/>
            </c:strRef>
          </c:tx>
          <c:spPr>
            <a:solidFill>
              <a:schemeClr val="accent1"/>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extLst xmlns:c15="http://schemas.microsoft.com/office/drawing/2012/chart"/>
            </c:strRef>
          </c:cat>
          <c:val>
            <c:numRef>
              <c:f>'V-RAN'!$D$176:$P$176</c:f>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extLst xmlns:c15="http://schemas.microsoft.com/office/drawing/2012/chart"/>
            </c:numRef>
          </c:val>
          <c:extLst xmlns:c15="http://schemas.microsoft.com/office/drawing/2012/chart">
            <c:ext xmlns:c16="http://schemas.microsoft.com/office/drawing/2014/chart" uri="{C3380CC4-5D6E-409C-BE32-E72D297353CC}">
              <c16:uniqueId val="{00000000-22AF-4C38-9F66-181B94B15ABF}"/>
            </c:ext>
          </c:extLst>
        </c:ser>
        <c:ser>
          <c:idx val="1"/>
          <c:order val="1"/>
          <c:tx>
            <c:strRef>
              <c:f>'V-RAN'!$C$177</c:f>
              <c:strCache>
                <c:ptCount val="1"/>
                <c:pt idx="0">
                  <c:v>LC - Based on Active Users</c:v>
                </c:pt>
              </c:strCache>
              <c:extLst xmlns:c15="http://schemas.microsoft.com/office/drawing/2012/chart"/>
            </c:strRef>
          </c:tx>
          <c:spPr>
            <a:solidFill>
              <a:schemeClr val="accent2"/>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extLst xmlns:c15="http://schemas.microsoft.com/office/drawing/2012/chart"/>
            </c:strRef>
          </c:cat>
          <c:val>
            <c:numRef>
              <c:f>'V-RAN'!$D$177:$P$177</c:f>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extLst xmlns:c15="http://schemas.microsoft.com/office/drawing/2012/chart"/>
            </c:numRef>
          </c:val>
          <c:extLst xmlns:c15="http://schemas.microsoft.com/office/drawing/2012/chart">
            <c:ext xmlns:c16="http://schemas.microsoft.com/office/drawing/2014/chart" uri="{C3380CC4-5D6E-409C-BE32-E72D297353CC}">
              <c16:uniqueId val="{00000001-22AF-4C38-9F66-181B94B15ABF}"/>
            </c:ext>
          </c:extLst>
        </c:ser>
        <c:ser>
          <c:idx val="2"/>
          <c:order val="2"/>
          <c:tx>
            <c:strRef>
              <c:f>'V-RAN'!$C$178</c:f>
              <c:strCache>
                <c:ptCount val="1"/>
                <c:pt idx="0">
                  <c:v>Hotspot - Based on Active Users</c:v>
                </c:pt>
              </c:strCache>
            </c:strRef>
          </c:tx>
          <c:spPr>
            <a:solidFill>
              <a:schemeClr val="accent3"/>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'V-RAN'!$D$178:$P$178</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3"/>
          <c:order val="3"/>
          <c:tx>
            <c:strRef>
              <c:f>'V-RAN'!$C$179</c:f>
              <c:strCache>
                <c:ptCount val="1"/>
                <c:pt idx="0">
                  <c:v>UAV - Based on Area</c:v>
                </c:pt>
              </c:strCache>
              <c:extLst xmlns:c15="http://schemas.microsoft.com/office/drawing/2012/chart"/>
            </c:strRef>
          </c:tx>
          <c:spPr>
            <a:solidFill>
              <a:schemeClr val="accent4"/>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extLst xmlns:c15="http://schemas.microsoft.com/office/drawing/2012/chart"/>
            </c:strRef>
          </c:cat>
          <c:val>
            <c:numRef>
              <c:f>'V-RAN'!$D$179:$P$179</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extLst xmlns:c15="http://schemas.microsoft.com/office/drawing/2012/chart"/>
            </c:numRef>
          </c:val>
          <c:extLst xmlns:c15="http://schemas.microsoft.com/office/drawing/2012/chart">
            <c:ext xmlns:c16="http://schemas.microsoft.com/office/drawing/2014/chart" uri="{C3380CC4-5D6E-409C-BE32-E72D297353CC}">
              <c16:uniqueId val="{00000003-22AF-4C38-9F66-181B94B15ABF}"/>
            </c:ext>
          </c:extLst>
        </c:ser>
        <c:ser>
          <c:idx val="4"/>
          <c:order val="4"/>
          <c:tx>
            <c:strRef>
              <c:f>'V-RAN'!$C$180</c:f>
              <c:strCache>
                <c:ptCount val="1"/>
                <c:pt idx="0">
                  <c:v>LC - Based on Area</c:v>
                </c:pt>
              </c:strCache>
              <c:extLst xmlns:c15="http://schemas.microsoft.com/office/drawing/2012/chart"/>
            </c:strRef>
          </c:tx>
          <c:spPr>
            <a:solidFill>
              <a:schemeClr val="accent5"/>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extLst xmlns:c15="http://schemas.microsoft.com/office/drawing/2012/chart"/>
            </c:strRef>
          </c:cat>
          <c:val>
            <c:numRef>
              <c:f>'V-RAN'!$D$180:$P$180</c:f>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extLst xmlns:c15="http://schemas.microsoft.com/office/drawing/2012/chart"/>
            </c:numRef>
          </c:val>
          <c:extLst xmlns:c15="http://schemas.microsoft.com/office/drawing/2012/chart">
            <c:ext xmlns:c16="http://schemas.microsoft.com/office/drawing/2014/chart" uri="{C3380CC4-5D6E-409C-BE32-E72D297353CC}">
              <c16:uniqueId val="{00000004-22AF-4C38-9F66-181B94B15ABF}"/>
            </c:ext>
          </c:extLst>
        </c:ser>
        <c:ser>
          <c:idx val="5"/>
          <c:order val="5"/>
          <c:tx>
            <c:strRef>
              <c:f>'V-RAN'!$C$181</c:f>
              <c:strCache>
                <c:ptCount val="1"/>
                <c:pt idx="0">
                  <c:v>Hotspot - Based on Area</c:v>
                </c:pt>
              </c:strCache>
            </c:strRef>
          </c:tx>
          <c:spPr>
            <a:solidFill>
              <a:schemeClr val="accent6"/>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'V-RAN'!$D$181:$P$181</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ser>
          <c:idx val="6"/>
          <c:order val="6"/>
          <c:tx>
            <c:strRef>
              <c:f>'V-RAN'!$C$182</c:f>
              <c:strCache>
                <c:ptCount val="1"/>
              </c:strCache>
              <c:extLst xmlns:c15="http://schemas.microsoft.com/office/drawing/2012/chart"/>
            </c:strRef>
          </c:tx>
          <c:spPr>
            <a:solidFill>
              <a:schemeClr val="accent1">
                <a:lumMod val="60000"/>
              </a:schemeClr>
            </a:solidFill>
            <a:ln>
              <a:noFill/>
            </a:ln>
            <a:effectLst/>
          </c:spPr>
          <c:invertIfNegative val="0"/>
          <c:cat>
            <c:strRef>
              <c:f>'V-RAN'!$D$175:$P$175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extLst xmlns:c15="http://schemas.microsoft.com/office/drawing/2012/chart"/>
            </c:strRef>
          </c:cat>
          <c:val>
            <c:numRef>
              <c:f>'V-RAN'!$D$182:$P$182</c:f>
              <c:numCache>
                <c:formatCode>General</c:formatCode>
                <c:ptCount val="13"/>
              </c:numCache>
              <c:extLst xmlns:c15="http://schemas.microsoft.com/office/drawing/2012/chart"/>
            </c:numRef>
          </c:val>
          <c:extLst xmlns:c15="http://schemas.microsoft.com/office/drawing/2012/chart">
            <c:ext xmlns:c16="http://schemas.microsoft.com/office/drawing/2014/chart" uri="{C3380CC4-5D6E-409C-BE32-E72D297353CC}">
              <c16:uniqueId val="{00000006-22AF-4C38-9F66-181B94B15ABF}"/>
            </c:ext>
          </c:extLst>
        </c:ser>
        <c:dLbls>
          <c:showLegendKey val="0"/>
          <c:showVal val="0"/>
          <c:showCatName val="0"/>
          <c:showSerName val="0"/>
          <c:showPercent val="0"/>
          <c:showBubbleSize val="0"/>
        </c:dLbls>
        <c:gapWidth val="219"/>
        <c:overlap val="-27"/>
        <c:axId val="1402120656"/>
        <c:axId val="2018379456"/>
        <c:extLst/>
      </c:barChart>
      <c:catAx>
        <c:axId val="140212065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max val="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4797449217998408E-2"/>
          <c:y val="1.5705731220294387E-2"/>
          <c:w val="0.9034352214202821"/>
          <c:h val="0.86559601851851853"/>
        </c:manualLayout>
      </c:layout>
      <c:barChart>
        <c:barDir val="col"/>
        <c:grouping val="stacked"/>
        <c:varyColors val="0"/>
        <c:ser>
          <c:idx val="0"/>
          <c:order val="0"/>
          <c:tx>
            <c:strRef>
              <c:f>RAN!$C$41</c:f>
              <c:strCache>
                <c:ptCount val="1"/>
                <c:pt idx="0">
                  <c:v>Batteies</c:v>
                </c:pt>
              </c:strCache>
            </c:strRef>
          </c:tx>
          <c:spPr>
            <a:solidFill>
              <a:schemeClr val="accent1"/>
            </a:solidFill>
            <a:ln>
              <a:noFill/>
            </a:ln>
            <a:effectLst/>
          </c:spPr>
          <c:invertIfNegative val="0"/>
          <c:cat>
            <c:strRef>
              <c:f>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RAN!$D$41:$P$41</c:f>
              <c:numCache>
                <c:formatCode>General</c:formatCode>
                <c:ptCount val="13"/>
                <c:pt idx="0">
                  <c:v>121092.40000000001</c:v>
                </c:pt>
                <c:pt idx="1">
                  <c:v>149034.6</c:v>
                </c:pt>
                <c:pt idx="2">
                  <c:v>52153.200000000004</c:v>
                </c:pt>
                <c:pt idx="3">
                  <c:v>108556.8</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28DD-412D-9A98-D8368B4F3D3B}"/>
            </c:ext>
          </c:extLst>
        </c:ser>
        <c:ser>
          <c:idx val="1"/>
          <c:order val="1"/>
          <c:tx>
            <c:strRef>
              <c:f>RAN!$C$42</c:f>
              <c:strCache>
                <c:ptCount val="1"/>
                <c:pt idx="0">
                  <c:v>Sola Panel</c:v>
                </c:pt>
              </c:strCache>
            </c:strRef>
          </c:tx>
          <c:spPr>
            <a:solidFill>
              <a:schemeClr val="accent2"/>
            </a:solidFill>
            <a:ln>
              <a:noFill/>
            </a:ln>
            <a:effectLst/>
          </c:spPr>
          <c:invertIfNegative val="0"/>
          <c:cat>
            <c:strRef>
              <c:f>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RAN!$D$42:$P$42</c:f>
              <c:numCache>
                <c:formatCode>General</c:formatCode>
                <c:ptCount val="13"/>
                <c:pt idx="0">
                  <c:v>635735.1</c:v>
                </c:pt>
                <c:pt idx="1">
                  <c:v>782431.65</c:v>
                </c:pt>
                <c:pt idx="2">
                  <c:v>273804.3</c:v>
                </c:pt>
                <c:pt idx="3">
                  <c:v>569923.20000000007</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28DD-412D-9A98-D8368B4F3D3B}"/>
            </c:ext>
          </c:extLst>
        </c:ser>
        <c:ser>
          <c:idx val="2"/>
          <c:order val="2"/>
          <c:tx>
            <c:strRef>
              <c:f>RAN!$C$43</c:f>
              <c:strCache>
                <c:ptCount val="1"/>
                <c:pt idx="0">
                  <c:v>Commodity HW</c:v>
                </c:pt>
              </c:strCache>
            </c:strRef>
          </c:tx>
          <c:spPr>
            <a:solidFill>
              <a:schemeClr val="accent3"/>
            </a:solidFill>
            <a:ln>
              <a:noFill/>
            </a:ln>
            <a:effectLst/>
          </c:spPr>
          <c:invertIfNegative val="0"/>
          <c:cat>
            <c:strRef>
              <c:f>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RAN!$D$43:$P$43</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28DD-412D-9A98-D8368B4F3D3B}"/>
            </c:ext>
          </c:extLst>
        </c:ser>
        <c:ser>
          <c:idx val="3"/>
          <c:order val="3"/>
          <c:tx>
            <c:strRef>
              <c:f>RAN!$C$44</c:f>
              <c:strCache>
                <c:ptCount val="1"/>
                <c:pt idx="0">
                  <c:v>Dedicated HW</c:v>
                </c:pt>
              </c:strCache>
            </c:strRef>
          </c:tx>
          <c:spPr>
            <a:solidFill>
              <a:schemeClr val="accent4"/>
            </a:solidFill>
            <a:ln>
              <a:noFill/>
            </a:ln>
            <a:effectLst/>
          </c:spPr>
          <c:invertIfNegative val="0"/>
          <c:cat>
            <c:strRef>
              <c:f>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RAN!$D$44:$P$44</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28DD-412D-9A98-D8368B4F3D3B}"/>
            </c:ext>
          </c:extLst>
        </c:ser>
        <c:ser>
          <c:idx val="4"/>
          <c:order val="4"/>
          <c:tx>
            <c:strRef>
              <c:f>RAN!$C$45</c:f>
              <c:strCache>
                <c:ptCount val="1"/>
                <c:pt idx="0">
                  <c:v>Site Acquisition</c:v>
                </c:pt>
              </c:strCache>
            </c:strRef>
          </c:tx>
          <c:spPr>
            <a:solidFill>
              <a:schemeClr val="accent5"/>
            </a:solidFill>
            <a:ln>
              <a:noFill/>
            </a:ln>
            <a:effectLst/>
          </c:spPr>
          <c:invertIfNegative val="0"/>
          <c:cat>
            <c:strRef>
              <c:f>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RAN!$D$45:$P$45</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4-28DD-412D-9A98-D8368B4F3D3B}"/>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RAN!$D$144</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RAN!$D$145:$D$170</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80FC-43B5-97F9-A9098F465318}"/>
            </c:ext>
          </c:extLst>
        </c:ser>
        <c:ser>
          <c:idx val="1"/>
          <c:order val="1"/>
          <c:tx>
            <c:strRef>
              <c:f>RAN!$E$144</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RAN!$E$145:$E$170</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80FC-43B5-97F9-A9098F465318}"/>
            </c:ext>
          </c:extLst>
        </c:ser>
        <c:ser>
          <c:idx val="2"/>
          <c:order val="2"/>
          <c:tx>
            <c:strRef>
              <c:f>RAN!$F$144</c:f>
              <c:strCache>
                <c:ptCount val="1"/>
                <c:pt idx="0">
                  <c:v>Hotspot</c:v>
                </c:pt>
              </c:strCache>
            </c:strRef>
          </c:tx>
          <c:spPr>
            <a:ln w="19050" cap="rnd">
              <a:solidFill>
                <a:schemeClr val="accent3"/>
              </a:solidFill>
              <a:round/>
            </a:ln>
            <a:effectLst/>
          </c:spPr>
          <c:marker>
            <c:symbol val="none"/>
          </c:marker>
          <c:xVal>
            <c:numRef>
              <c:f>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RAN!$F$145:$F$170</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4-80FC-43B5-97F9-A9098F465318}"/>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343933760528956E-2"/>
          <c:y val="1.2203179707864824E-2"/>
          <c:w val="0.92448997438239688"/>
          <c:h val="0.86100365554578684"/>
        </c:manualLayout>
      </c:layout>
      <c:barChart>
        <c:barDir val="col"/>
        <c:grouping val="stacked"/>
        <c:varyColors val="0"/>
        <c:ser>
          <c:idx val="0"/>
          <c:order val="0"/>
          <c:tx>
            <c:strRef>
              <c:f>RAN!$C$51</c:f>
              <c:strCache>
                <c:ptCount val="1"/>
                <c:pt idx="0">
                  <c:v>Batteies</c:v>
                </c:pt>
              </c:strCache>
            </c:strRef>
          </c:tx>
          <c:spPr>
            <a:solidFill>
              <a:schemeClr val="accent1"/>
            </a:solidFill>
            <a:ln>
              <a:noFill/>
            </a:ln>
            <a:effectLst/>
          </c:spPr>
          <c:invertIfNegative val="0"/>
          <c:cat>
            <c:strRef>
              <c:f>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RAN!$D$51:$P$51</c:f>
              <c:numCache>
                <c:formatCode>General</c:formatCode>
                <c:ptCount val="13"/>
                <c:pt idx="0">
                  <c:v>1220036.4000000001</c:v>
                </c:pt>
                <c:pt idx="1">
                  <c:v>1560556.8</c:v>
                </c:pt>
                <c:pt idx="2">
                  <c:v>2738300.4</c:v>
                </c:pt>
                <c:pt idx="3">
                  <c:v>2219698.8000000003</c:v>
                </c:pt>
                <c:pt idx="4">
                  <c:v>782614.8</c:v>
                </c:pt>
                <c:pt idx="5">
                  <c:v>66616</c:v>
                </c:pt>
                <c:pt idx="6">
                  <c:v>20548</c:v>
                </c:pt>
                <c:pt idx="7">
                  <c:v>363</c:v>
                </c:pt>
                <c:pt idx="8">
                  <c:v>2904</c:v>
                </c:pt>
                <c:pt idx="9">
                  <c:v>1742.4</c:v>
                </c:pt>
                <c:pt idx="10">
                  <c:v>15.400000000000002</c:v>
                </c:pt>
                <c:pt idx="11">
                  <c:v>15.400000000000002</c:v>
                </c:pt>
                <c:pt idx="12">
                  <c:v>15.400000000000002</c:v>
                </c:pt>
              </c:numCache>
            </c:numRef>
          </c:val>
          <c:extLst>
            <c:ext xmlns:c16="http://schemas.microsoft.com/office/drawing/2014/chart" uri="{C3380CC4-5D6E-409C-BE32-E72D297353CC}">
              <c16:uniqueId val="{00000000-A2DE-4785-BAE9-747DD230C6F8}"/>
            </c:ext>
          </c:extLst>
        </c:ser>
        <c:ser>
          <c:idx val="1"/>
          <c:order val="1"/>
          <c:tx>
            <c:strRef>
              <c:f>RAN!$C$52</c:f>
              <c:strCache>
                <c:ptCount val="1"/>
                <c:pt idx="0">
                  <c:v>Solar Panel</c:v>
                </c:pt>
              </c:strCache>
            </c:strRef>
          </c:tx>
          <c:spPr>
            <a:solidFill>
              <a:schemeClr val="accent2"/>
            </a:solidFill>
            <a:ln>
              <a:noFill/>
            </a:ln>
            <a:effectLst/>
          </c:spPr>
          <c:invertIfNegative val="0"/>
          <c:cat>
            <c:strRef>
              <c:f>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RAN!$D$52:$P$52</c:f>
              <c:numCache>
                <c:formatCode>General</c:formatCode>
                <c:ptCount val="13"/>
                <c:pt idx="0">
                  <c:v>6405191.1000000006</c:v>
                </c:pt>
                <c:pt idx="1">
                  <c:v>8192923.2000000002</c:v>
                </c:pt>
                <c:pt idx="2">
                  <c:v>14376077.1</c:v>
                </c:pt>
                <c:pt idx="3">
                  <c:v>11653418.700000001</c:v>
                </c:pt>
                <c:pt idx="4">
                  <c:v>4108727.7</c:v>
                </c:pt>
                <c:pt idx="5">
                  <c:v>349734</c:v>
                </c:pt>
                <c:pt idx="6">
                  <c:v>107877</c:v>
                </c:pt>
                <c:pt idx="7">
                  <c:v>1905.75</c:v>
                </c:pt>
                <c:pt idx="8">
                  <c:v>15246</c:v>
                </c:pt>
                <c:pt idx="9">
                  <c:v>9147.6</c:v>
                </c:pt>
                <c:pt idx="10">
                  <c:v>80.850000000000009</c:v>
                </c:pt>
                <c:pt idx="11">
                  <c:v>80.850000000000009</c:v>
                </c:pt>
                <c:pt idx="12">
                  <c:v>80.850000000000009</c:v>
                </c:pt>
              </c:numCache>
            </c:numRef>
          </c:val>
          <c:extLst>
            <c:ext xmlns:c16="http://schemas.microsoft.com/office/drawing/2014/chart" uri="{C3380CC4-5D6E-409C-BE32-E72D297353CC}">
              <c16:uniqueId val="{00000001-A2DE-4785-BAE9-747DD230C6F8}"/>
            </c:ext>
          </c:extLst>
        </c:ser>
        <c:ser>
          <c:idx val="2"/>
          <c:order val="2"/>
          <c:tx>
            <c:strRef>
              <c:f>RAN!$C$53</c:f>
              <c:strCache>
                <c:ptCount val="1"/>
                <c:pt idx="0">
                  <c:v>Commodity HW</c:v>
                </c:pt>
              </c:strCache>
            </c:strRef>
          </c:tx>
          <c:spPr>
            <a:solidFill>
              <a:schemeClr val="accent3"/>
            </a:solidFill>
            <a:ln>
              <a:noFill/>
            </a:ln>
            <a:effectLst/>
          </c:spPr>
          <c:invertIfNegative val="0"/>
          <c:cat>
            <c:strRef>
              <c:f>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RAN!$D$53:$P$53</c:f>
              <c:numCache>
                <c:formatCode>0.00</c:formatCode>
                <c:ptCount val="13"/>
                <c:pt idx="0">
                  <c:v>4448819.6000000006</c:v>
                </c:pt>
                <c:pt idx="1">
                  <c:v>5690515.2000000002</c:v>
                </c:pt>
                <c:pt idx="2">
                  <c:v>9985115.5999999996</c:v>
                </c:pt>
                <c:pt idx="3">
                  <c:v>8094053.2000000002</c:v>
                </c:pt>
                <c:pt idx="4">
                  <c:v>2853777.2</c:v>
                </c:pt>
                <c:pt idx="5">
                  <c:v>218621.6</c:v>
                </c:pt>
                <c:pt idx="6">
                  <c:v>67434.8</c:v>
                </c:pt>
                <c:pt idx="7">
                  <c:v>1588.4</c:v>
                </c:pt>
                <c:pt idx="8">
                  <c:v>12707.2</c:v>
                </c:pt>
                <c:pt idx="9">
                  <c:v>12707.2</c:v>
                </c:pt>
                <c:pt idx="10">
                  <c:v>144.4</c:v>
                </c:pt>
                <c:pt idx="11">
                  <c:v>144.4</c:v>
                </c:pt>
                <c:pt idx="12">
                  <c:v>144.4</c:v>
                </c:pt>
              </c:numCache>
            </c:numRef>
          </c:val>
          <c:extLst>
            <c:ext xmlns:c16="http://schemas.microsoft.com/office/drawing/2014/chart" uri="{C3380CC4-5D6E-409C-BE32-E72D297353CC}">
              <c16:uniqueId val="{00000002-A2DE-4785-BAE9-747DD230C6F8}"/>
            </c:ext>
          </c:extLst>
        </c:ser>
        <c:ser>
          <c:idx val="3"/>
          <c:order val="3"/>
          <c:tx>
            <c:strRef>
              <c:f>RAN!$C$54</c:f>
              <c:strCache>
                <c:ptCount val="1"/>
                <c:pt idx="0">
                  <c:v>Dedicated HW</c:v>
                </c:pt>
              </c:strCache>
            </c:strRef>
          </c:tx>
          <c:spPr>
            <a:solidFill>
              <a:schemeClr val="accent4"/>
            </a:solidFill>
            <a:ln>
              <a:noFill/>
            </a:ln>
            <a:effectLst/>
          </c:spPr>
          <c:invertIfNegative val="0"/>
          <c:cat>
            <c:strRef>
              <c:f>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RAN!$D$54:$P$54</c:f>
              <c:numCache>
                <c:formatCode>0.00</c:formatCode>
                <c:ptCount val="13"/>
                <c:pt idx="0">
                  <c:v>1216955.5</c:v>
                </c:pt>
                <c:pt idx="1">
                  <c:v>1556616</c:v>
                </c:pt>
                <c:pt idx="2">
                  <c:v>2731385.5</c:v>
                </c:pt>
                <c:pt idx="3">
                  <c:v>2214093.5</c:v>
                </c:pt>
                <c:pt idx="4">
                  <c:v>780638.5</c:v>
                </c:pt>
                <c:pt idx="5">
                  <c:v>59803</c:v>
                </c:pt>
                <c:pt idx="6">
                  <c:v>18446.5</c:v>
                </c:pt>
                <c:pt idx="7">
                  <c:v>434.5</c:v>
                </c:pt>
                <c:pt idx="8">
                  <c:v>3476</c:v>
                </c:pt>
                <c:pt idx="9">
                  <c:v>3476</c:v>
                </c:pt>
                <c:pt idx="10">
                  <c:v>39.5</c:v>
                </c:pt>
                <c:pt idx="11">
                  <c:v>39.5</c:v>
                </c:pt>
                <c:pt idx="12">
                  <c:v>39.5</c:v>
                </c:pt>
              </c:numCache>
            </c:numRef>
          </c:val>
          <c:extLst>
            <c:ext xmlns:c16="http://schemas.microsoft.com/office/drawing/2014/chart" uri="{C3380CC4-5D6E-409C-BE32-E72D297353CC}">
              <c16:uniqueId val="{00000003-A2DE-4785-BAE9-747DD230C6F8}"/>
            </c:ext>
          </c:extLst>
        </c:ser>
        <c:ser>
          <c:idx val="4"/>
          <c:order val="4"/>
          <c:tx>
            <c:strRef>
              <c:f>RAN!$C$55</c:f>
              <c:strCache>
                <c:ptCount val="1"/>
                <c:pt idx="0">
                  <c:v>Site Acquisition</c:v>
                </c:pt>
              </c:strCache>
            </c:strRef>
          </c:tx>
          <c:spPr>
            <a:solidFill>
              <a:schemeClr val="accent5"/>
            </a:solidFill>
            <a:ln>
              <a:noFill/>
            </a:ln>
            <a:effectLst/>
          </c:spPr>
          <c:invertIfNegative val="0"/>
          <c:cat>
            <c:strRef>
              <c:f>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RAN!$D$55:$P$55</c:f>
              <c:numCache>
                <c:formatCode>General</c:formatCode>
                <c:ptCount val="13"/>
                <c:pt idx="0">
                  <c:v>25016908</c:v>
                </c:pt>
                <c:pt idx="1">
                  <c:v>31999296</c:v>
                </c:pt>
                <c:pt idx="2">
                  <c:v>56148988</c:v>
                </c:pt>
                <c:pt idx="3">
                  <c:v>45515036</c:v>
                </c:pt>
                <c:pt idx="4">
                  <c:v>16047556</c:v>
                </c:pt>
                <c:pt idx="5">
                  <c:v>363360</c:v>
                </c:pt>
                <c:pt idx="6">
                  <c:v>112080</c:v>
                </c:pt>
                <c:pt idx="7">
                  <c:v>1760</c:v>
                </c:pt>
                <c:pt idx="8">
                  <c:v>17600</c:v>
                </c:pt>
                <c:pt idx="9">
                  <c:v>17600</c:v>
                </c:pt>
                <c:pt idx="10">
                  <c:v>160</c:v>
                </c:pt>
                <c:pt idx="11">
                  <c:v>160</c:v>
                </c:pt>
                <c:pt idx="12">
                  <c:v>160</c:v>
                </c:pt>
              </c:numCache>
            </c:numRef>
          </c:val>
          <c:extLst>
            <c:ext xmlns:c16="http://schemas.microsoft.com/office/drawing/2014/chart" uri="{C3380CC4-5D6E-409C-BE32-E72D297353CC}">
              <c16:uniqueId val="{00000004-A2DE-4785-BAE9-747DD230C6F8}"/>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9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RAN!$C$176</c:f>
              <c:strCache>
                <c:ptCount val="1"/>
                <c:pt idx="0">
                  <c:v>UAV - Based on Active Users</c:v>
                </c:pt>
              </c:strCache>
            </c:strRef>
          </c:tx>
          <c:spPr>
            <a:solidFill>
              <a:schemeClr val="accent1"/>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RAN!$D$176:$P$176</c:f>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xmlns:c15="http://schemas.microsoft.com/office/drawing/2012/chart">
            <c:ext xmlns:c16="http://schemas.microsoft.com/office/drawing/2014/chart" uri="{C3380CC4-5D6E-409C-BE32-E72D297353CC}">
              <c16:uniqueId val="{00000000-A138-4842-817E-E1EC898C2D3A}"/>
            </c:ext>
          </c:extLst>
        </c:ser>
        <c:ser>
          <c:idx val="1"/>
          <c:order val="1"/>
          <c:tx>
            <c:strRef>
              <c:f>RAN!$C$177</c:f>
              <c:strCache>
                <c:ptCount val="1"/>
                <c:pt idx="0">
                  <c:v>LC - Based on Active Users</c:v>
                </c:pt>
              </c:strCache>
            </c:strRef>
          </c:tx>
          <c:spPr>
            <a:solidFill>
              <a:schemeClr val="accent2"/>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RAN!$D$177:$P$177</c:f>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A138-4842-817E-E1EC898C2D3A}"/>
            </c:ext>
          </c:extLst>
        </c:ser>
        <c:ser>
          <c:idx val="2"/>
          <c:order val="2"/>
          <c:tx>
            <c:strRef>
              <c:f>RAN!$C$178</c:f>
              <c:strCache>
                <c:ptCount val="1"/>
                <c:pt idx="0">
                  <c:v>Hotspot - Based on Active Users</c:v>
                </c:pt>
              </c:strCache>
            </c:strRef>
          </c:tx>
          <c:spPr>
            <a:solidFill>
              <a:schemeClr val="accent3"/>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RAN!$D$178:$P$178</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A138-4842-817E-E1EC898C2D3A}"/>
            </c:ext>
          </c:extLst>
        </c:ser>
        <c:ser>
          <c:idx val="3"/>
          <c:order val="3"/>
          <c:tx>
            <c:strRef>
              <c:f>RAN!$C$179</c:f>
              <c:strCache>
                <c:ptCount val="1"/>
                <c:pt idx="0">
                  <c:v>UAV - Based on Area</c:v>
                </c:pt>
              </c:strCache>
            </c:strRef>
          </c:tx>
          <c:spPr>
            <a:solidFill>
              <a:schemeClr val="accent4"/>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RAN!$D$179:$P$179</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A138-4842-817E-E1EC898C2D3A}"/>
            </c:ext>
          </c:extLst>
        </c:ser>
        <c:ser>
          <c:idx val="4"/>
          <c:order val="4"/>
          <c:tx>
            <c:strRef>
              <c:f>RAN!$C$180</c:f>
              <c:strCache>
                <c:ptCount val="1"/>
                <c:pt idx="0">
                  <c:v>LC - Based on Area</c:v>
                </c:pt>
              </c:strCache>
            </c:strRef>
          </c:tx>
          <c:spPr>
            <a:solidFill>
              <a:schemeClr val="accent5"/>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RAN!$D$180:$P$180</c:f>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A138-4842-817E-E1EC898C2D3A}"/>
            </c:ext>
          </c:extLst>
        </c:ser>
        <c:ser>
          <c:idx val="5"/>
          <c:order val="5"/>
          <c:tx>
            <c:strRef>
              <c:f>RAN!$C$181</c:f>
              <c:strCache>
                <c:ptCount val="1"/>
                <c:pt idx="0">
                  <c:v>Hotspot - Based on Area</c:v>
                </c:pt>
              </c:strCache>
            </c:strRef>
          </c:tx>
          <c:spPr>
            <a:solidFill>
              <a:schemeClr val="accent6"/>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RAN!$D$181:$P$181</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A138-4842-817E-E1EC898C2D3A}"/>
            </c:ext>
          </c:extLst>
        </c:ser>
        <c:ser>
          <c:idx val="6"/>
          <c:order val="6"/>
          <c:tx>
            <c:strRef>
              <c:f>RAN!$C$182</c:f>
              <c:strCache>
                <c:ptCount val="1"/>
              </c:strCache>
            </c:strRef>
          </c:tx>
          <c:spPr>
            <a:solidFill>
              <a:schemeClr val="accent1">
                <a:lumMod val="60000"/>
              </a:schemeClr>
            </a:solidFill>
            <a:ln>
              <a:noFill/>
            </a:ln>
            <a:effectLst/>
          </c:spPr>
          <c:invertIfNegative val="0"/>
          <c:cat>
            <c:strRef>
              <c:f>RAN!$D$175:$P$175</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RAN!$D$182:$P$182</c:f>
              <c:numCache>
                <c:formatCode>General</c:formatCode>
                <c:ptCount val="13"/>
              </c:numCache>
            </c:numRef>
          </c:val>
          <c:extLst xmlns:c15="http://schemas.microsoft.com/office/drawing/2012/chart">
            <c:ext xmlns:c16="http://schemas.microsoft.com/office/drawing/2014/chart" uri="{C3380CC4-5D6E-409C-BE32-E72D297353CC}">
              <c16:uniqueId val="{00000006-A138-4842-817E-E1EC898C2D3A}"/>
            </c:ext>
          </c:extLst>
        </c:ser>
        <c:dLbls>
          <c:showLegendKey val="0"/>
          <c:showVal val="0"/>
          <c:showCatName val="0"/>
          <c:showSerName val="0"/>
          <c:showPercent val="0"/>
          <c:showBubbleSize val="0"/>
        </c:dLbls>
        <c:gapWidth val="219"/>
        <c:overlap val="-27"/>
        <c:axId val="1402120656"/>
        <c:axId val="2018379456"/>
        <c:extLst/>
      </c:barChart>
      <c:catAx>
        <c:axId val="140212065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max val="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'V-RAN'!$C$30</c:f>
              <c:strCache>
                <c:ptCount val="1"/>
                <c:pt idx="0">
                  <c:v>Batteies</c:v>
                </c:pt>
              </c:strCache>
            </c:strRef>
          </c:tx>
          <c:spPr>
            <a:solidFill>
              <a:schemeClr val="accent1"/>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'V-RAN'!$D$30:$P$30</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'V-RAN'!$C$31</c:f>
              <c:strCache>
                <c:ptCount val="1"/>
                <c:pt idx="0">
                  <c:v>Sola Panel</c:v>
                </c:pt>
              </c:strCache>
            </c:strRef>
          </c:tx>
          <c:spPr>
            <a:solidFill>
              <a:schemeClr val="accent2"/>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'V-RAN'!$D$31:$P$31</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'V-RAN'!$C$32</c:f>
              <c:strCache>
                <c:ptCount val="1"/>
                <c:pt idx="0">
                  <c:v>Commodity HW</c:v>
                </c:pt>
              </c:strCache>
            </c:strRef>
          </c:tx>
          <c:spPr>
            <a:solidFill>
              <a:schemeClr val="accent3"/>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'V-RAN'!$C$33</c:f>
              <c:strCache>
                <c:ptCount val="1"/>
                <c:pt idx="0">
                  <c:v>Dedicated HW</c:v>
                </c:pt>
              </c:strCache>
            </c:strRef>
          </c:tx>
          <c:spPr>
            <a:solidFill>
              <a:schemeClr val="accent4"/>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'V-RAN'!$C$34</c:f>
              <c:strCache>
                <c:ptCount val="1"/>
                <c:pt idx="0">
                  <c:v>UAV</c:v>
                </c:pt>
              </c:strCache>
            </c:strRef>
          </c:tx>
          <c:spPr>
            <a:solidFill>
              <a:schemeClr val="accent5"/>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'V-RAN'!$C$35</c:f>
              <c:strCache>
                <c:ptCount val="1"/>
                <c:pt idx="0">
                  <c:v>Site Acquisition</c:v>
                </c:pt>
              </c:strCache>
            </c:strRef>
          </c:tx>
          <c:spPr>
            <a:solidFill>
              <a:schemeClr val="accent6"/>
            </a:solidFill>
            <a:ln>
              <a:noFill/>
            </a:ln>
            <a:effectLst/>
          </c:spPr>
          <c:invertIfNegative val="0"/>
          <c:cat>
            <c:strRef>
              <c:f>'V-RAN'!$D$29:$P$29</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4797449217998408E-2"/>
          <c:y val="1.5705731220294387E-2"/>
          <c:w val="0.9034352214202821"/>
          <c:h val="0.86559601851851853"/>
        </c:manualLayout>
      </c:layout>
      <c:barChart>
        <c:barDir val="col"/>
        <c:grouping val="stacked"/>
        <c:varyColors val="0"/>
        <c:ser>
          <c:idx val="0"/>
          <c:order val="0"/>
          <c:tx>
            <c:strRef>
              <c:f>'V-RAN'!$C$41</c:f>
              <c:strCache>
                <c:ptCount val="1"/>
                <c:pt idx="0">
                  <c:v>Batteies</c:v>
                </c:pt>
              </c:strCache>
            </c:strRef>
          </c:tx>
          <c:spPr>
            <a:solidFill>
              <a:schemeClr val="accent1"/>
            </a:solidFill>
            <a:ln>
              <a:noFill/>
            </a:ln>
            <a:effectLst/>
          </c:spPr>
          <c:invertIfNegative val="0"/>
          <c:cat>
            <c:strRef>
              <c:f>'V-RAN'!$D$40:$P$40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'V-RAN'!$D$41:$P$41</c:f>
              <c:numCache>
                <c:formatCode>General</c:formatCode>
                <c:ptCount val="13"/>
                <c:pt idx="0">
                  <c:v>30316</c:v>
                </c:pt>
                <c:pt idx="1">
                  <c:v>37303.200000000004</c:v>
                </c:pt>
                <c:pt idx="2">
                  <c:v>13068</c:v>
                </c:pt>
                <c:pt idx="3">
                  <c:v>27174.400000000001</c:v>
                </c:pt>
                <c:pt idx="4">
                  <c:v>9820.8000000000011</c:v>
                </c:pt>
                <c:pt idx="5">
                  <c:v>21692</c:v>
                </c:pt>
                <c:pt idx="6">
                  <c:v>17388.8</c:v>
                </c:pt>
                <c:pt idx="7">
                  <c:v>242</c:v>
                </c:pt>
                <c:pt idx="8">
                  <c:v>35.200000000000003</c:v>
                </c:pt>
                <c:pt idx="9">
                  <c:v>2508</c:v>
                </c:pt>
                <c:pt idx="10">
                  <c:v>15.400000000000002</c:v>
                </c:pt>
                <c:pt idx="11">
                  <c:v>37.400000000000006</c:v>
                </c:pt>
                <c:pt idx="12">
                  <c:v>24.200000000000003</c:v>
                </c:pt>
              </c:numCache>
            </c:numRef>
          </c:val>
          <c:extLst>
            <c:ext xmlns:c16="http://schemas.microsoft.com/office/drawing/2014/chart" uri="{C3380CC4-5D6E-409C-BE32-E72D297353CC}">
              <c16:uniqueId val="{00000000-B873-4790-9673-DC8AC3D8D5E2}"/>
            </c:ext>
          </c:extLst>
        </c:ser>
        <c:ser>
          <c:idx val="1"/>
          <c:order val="1"/>
          <c:tx>
            <c:strRef>
              <c:f>'V-RAN'!$C$42</c:f>
              <c:strCache>
                <c:ptCount val="1"/>
                <c:pt idx="0">
                  <c:v>Sola Panel</c:v>
                </c:pt>
              </c:strCache>
            </c:strRef>
          </c:tx>
          <c:spPr>
            <a:solidFill>
              <a:schemeClr val="accent2"/>
            </a:solidFill>
            <a:ln>
              <a:noFill/>
            </a:ln>
            <a:effectLst/>
          </c:spPr>
          <c:invertIfNegative val="0"/>
          <c:cat>
            <c:strRef>
              <c:f>'V-RAN'!$D$40:$P$40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'V-RAN'!$D$42:$P$42</c:f>
              <c:numCache>
                <c:formatCode>General</c:formatCode>
                <c:ptCount val="13"/>
                <c:pt idx="0">
                  <c:v>159159</c:v>
                </c:pt>
                <c:pt idx="1">
                  <c:v>195841.80000000002</c:v>
                </c:pt>
                <c:pt idx="2">
                  <c:v>68607</c:v>
                </c:pt>
                <c:pt idx="3">
                  <c:v>142665.60000000001</c:v>
                </c:pt>
                <c:pt idx="4">
                  <c:v>51559.200000000012</c:v>
                </c:pt>
                <c:pt idx="5">
                  <c:v>113883</c:v>
                </c:pt>
                <c:pt idx="6">
                  <c:v>91291.199999999997</c:v>
                </c:pt>
                <c:pt idx="7">
                  <c:v>1270.5</c:v>
                </c:pt>
                <c:pt idx="8">
                  <c:v>184.8</c:v>
                </c:pt>
                <c:pt idx="9">
                  <c:v>13167</c:v>
                </c:pt>
                <c:pt idx="10">
                  <c:v>80.850000000000009</c:v>
                </c:pt>
                <c:pt idx="11">
                  <c:v>196.35000000000002</c:v>
                </c:pt>
                <c:pt idx="12">
                  <c:v>127.05000000000001</c:v>
                </c:pt>
              </c:numCache>
            </c:numRef>
          </c:val>
          <c:extLst>
            <c:ext xmlns:c16="http://schemas.microsoft.com/office/drawing/2014/chart" uri="{C3380CC4-5D6E-409C-BE32-E72D297353CC}">
              <c16:uniqueId val="{00000001-B873-4790-9673-DC8AC3D8D5E2}"/>
            </c:ext>
          </c:extLst>
        </c:ser>
        <c:ser>
          <c:idx val="2"/>
          <c:order val="2"/>
          <c:tx>
            <c:strRef>
              <c:f>'V-RAN'!$C$43</c:f>
              <c:strCache>
                <c:ptCount val="1"/>
                <c:pt idx="0">
                  <c:v>Commodity HW</c:v>
                </c:pt>
              </c:strCache>
            </c:strRef>
          </c:tx>
          <c:spPr>
            <a:solidFill>
              <a:schemeClr val="accent3"/>
            </a:solidFill>
            <a:ln>
              <a:noFill/>
            </a:ln>
            <a:effectLst/>
          </c:spPr>
          <c:invertIfNegative val="0"/>
          <c:cat>
            <c:strRef>
              <c:f>'V-RAN'!$D$40:$P$40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'V-RAN'!$D$43:$P$43</c:f>
              <c:numCache>
                <c:formatCode>0.00</c:formatCode>
                <c:ptCount val="13"/>
                <c:pt idx="0">
                  <c:v>229490</c:v>
                </c:pt>
                <c:pt idx="1">
                  <c:v>271924</c:v>
                </c:pt>
                <c:pt idx="2">
                  <c:v>142890</c:v>
                </c:pt>
                <c:pt idx="3">
                  <c:v>167138</c:v>
                </c:pt>
                <c:pt idx="4">
                  <c:v>80538</c:v>
                </c:pt>
                <c:pt idx="5">
                  <c:v>853876</c:v>
                </c:pt>
                <c:pt idx="6">
                  <c:v>263264</c:v>
                </c:pt>
                <c:pt idx="7">
                  <c:v>4763</c:v>
                </c:pt>
                <c:pt idx="8">
                  <c:v>3464</c:v>
                </c:pt>
                <c:pt idx="9">
                  <c:v>49362</c:v>
                </c:pt>
                <c:pt idx="10">
                  <c:v>433</c:v>
                </c:pt>
                <c:pt idx="11">
                  <c:v>433</c:v>
                </c:pt>
                <c:pt idx="12">
                  <c:v>433</c:v>
                </c:pt>
              </c:numCache>
            </c:numRef>
          </c:val>
          <c:extLst>
            <c:ext xmlns:c16="http://schemas.microsoft.com/office/drawing/2014/chart" uri="{C3380CC4-5D6E-409C-BE32-E72D297353CC}">
              <c16:uniqueId val="{00000002-B873-4790-9673-DC8AC3D8D5E2}"/>
            </c:ext>
          </c:extLst>
        </c:ser>
        <c:ser>
          <c:idx val="3"/>
          <c:order val="3"/>
          <c:tx>
            <c:strRef>
              <c:f>'V-RAN'!$C$44</c:f>
              <c:strCache>
                <c:ptCount val="1"/>
                <c:pt idx="0">
                  <c:v>Dedicated HW</c:v>
                </c:pt>
              </c:strCache>
            </c:strRef>
          </c:tx>
          <c:spPr>
            <a:solidFill>
              <a:schemeClr val="accent4"/>
            </a:solidFill>
            <a:ln>
              <a:noFill/>
            </a:ln>
            <a:effectLst/>
          </c:spPr>
          <c:invertIfNegative val="0"/>
          <c:cat>
            <c:strRef>
              <c:f>'V-RAN'!$D$40:$P$40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'V-RAN'!$D$44:$P$44</c:f>
              <c:numCache>
                <c:formatCode>0.00</c:formatCode>
                <c:ptCount val="13"/>
                <c:pt idx="0">
                  <c:v>497246</c:v>
                </c:pt>
                <c:pt idx="1">
                  <c:v>589189.6</c:v>
                </c:pt>
                <c:pt idx="2">
                  <c:v>309606</c:v>
                </c:pt>
                <c:pt idx="3">
                  <c:v>362145.2</c:v>
                </c:pt>
                <c:pt idx="4">
                  <c:v>174505.2</c:v>
                </c:pt>
                <c:pt idx="5">
                  <c:v>1850130.4000000001</c:v>
                </c:pt>
                <c:pt idx="6">
                  <c:v>570425.59999999998</c:v>
                </c:pt>
                <c:pt idx="7">
                  <c:v>10320.200000000001</c:v>
                </c:pt>
                <c:pt idx="8">
                  <c:v>7505.6</c:v>
                </c:pt>
                <c:pt idx="9">
                  <c:v>106954.8</c:v>
                </c:pt>
                <c:pt idx="10">
                  <c:v>938.2</c:v>
                </c:pt>
                <c:pt idx="11">
                  <c:v>938.2</c:v>
                </c:pt>
                <c:pt idx="12">
                  <c:v>938.2</c:v>
                </c:pt>
              </c:numCache>
            </c:numRef>
          </c:val>
          <c:extLst>
            <c:ext xmlns:c16="http://schemas.microsoft.com/office/drawing/2014/chart" uri="{C3380CC4-5D6E-409C-BE32-E72D297353CC}">
              <c16:uniqueId val="{00000003-B873-4790-9673-DC8AC3D8D5E2}"/>
            </c:ext>
          </c:extLst>
        </c:ser>
        <c:ser>
          <c:idx val="4"/>
          <c:order val="4"/>
          <c:tx>
            <c:strRef>
              <c:f>'V-RAN'!$C$45</c:f>
              <c:strCache>
                <c:ptCount val="1"/>
                <c:pt idx="0">
                  <c:v>Site Acquisition</c:v>
                </c:pt>
              </c:strCache>
            </c:strRef>
          </c:tx>
          <c:spPr>
            <a:solidFill>
              <a:schemeClr val="accent5"/>
            </a:solidFill>
            <a:ln>
              <a:noFill/>
            </a:ln>
            <a:effectLst/>
          </c:spPr>
          <c:invertIfNegative val="0"/>
          <c:cat>
            <c:strRef>
              <c:f>'V-RAN'!$D$40:$P$40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'V-RAN'!$D$45:$P$45</c:f>
              <c:numCache>
                <c:formatCode>General</c:formatCode>
                <c:ptCount val="13"/>
                <c:pt idx="0">
                  <c:v>917960</c:v>
                </c:pt>
                <c:pt idx="1">
                  <c:v>1087696</c:v>
                </c:pt>
                <c:pt idx="2">
                  <c:v>571560</c:v>
                </c:pt>
                <c:pt idx="3">
                  <c:v>668552</c:v>
                </c:pt>
                <c:pt idx="4">
                  <c:v>322152</c:v>
                </c:pt>
                <c:pt idx="5">
                  <c:v>1024651.2000000001</c:v>
                </c:pt>
                <c:pt idx="6">
                  <c:v>315916.79999999999</c:v>
                </c:pt>
                <c:pt idx="7">
                  <c:v>5288.8</c:v>
                </c:pt>
                <c:pt idx="8">
                  <c:v>4088</c:v>
                </c:pt>
                <c:pt idx="9">
                  <c:v>59234.400000000001</c:v>
                </c:pt>
                <c:pt idx="10">
                  <c:v>480.8</c:v>
                </c:pt>
                <c:pt idx="11">
                  <c:v>480.8</c:v>
                </c:pt>
                <c:pt idx="12">
                  <c:v>480.8</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'V-RAN'!$D$144</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'V-RAN'!$C$145:$C$170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'V-RAN'!$D$145:$D$170</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'V-RAN'!$E$144</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'V-RAN'!$C$145:$C$170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'V-RAN'!$E$145:$E$170</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'V-RAN'!$F$144</c:f>
              <c:strCache>
                <c:ptCount val="1"/>
                <c:pt idx="0">
                  <c:v>Hotspot</c:v>
                </c:pt>
              </c:strCache>
            </c:strRef>
          </c:tx>
          <c:spPr>
            <a:ln w="19050" cap="rnd">
              <a:solidFill>
                <a:schemeClr val="accent3"/>
              </a:solidFill>
              <a:round/>
            </a:ln>
            <a:effectLst/>
          </c:spPr>
          <c:marker>
            <c:symbol val="none"/>
          </c:marker>
          <c:xVal>
            <c:numRef>
              <c:f>'V-RAN'!$C$145:$C$170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'V-RAN'!$F$145:$F$170</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343933760528956E-2"/>
          <c:y val="1.2203179707864824E-2"/>
          <c:w val="0.92448997438239688"/>
          <c:h val="0.86100365554578684"/>
        </c:manualLayout>
      </c:layout>
      <c:barChart>
        <c:barDir val="col"/>
        <c:grouping val="stacked"/>
        <c:varyColors val="0"/>
        <c:ser>
          <c:idx val="0"/>
          <c:order val="0"/>
          <c:tx>
            <c:strRef>
              <c:f>'V-RAN'!$C$51</c:f>
              <c:strCache>
                <c:ptCount val="1"/>
                <c:pt idx="0">
                  <c:v>Batteies</c:v>
                </c:pt>
              </c:strCache>
            </c:strRef>
          </c:tx>
          <c:spPr>
            <a:solidFill>
              <a:schemeClr val="accent1"/>
            </a:solidFill>
            <a:ln>
              <a:noFill/>
            </a:ln>
            <a:effectLst/>
          </c:spPr>
          <c:invertIfNegative val="0"/>
          <c:cat>
            <c:strRef>
              <c:f>'V-RAN'!$D$50:$P$50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'V-RAN'!$D$51:$P$51</c:f>
              <c:numCache>
                <c:formatCode>General</c:formatCode>
                <c:ptCount val="13"/>
                <c:pt idx="0">
                  <c:v>610038</c:v>
                </c:pt>
                <c:pt idx="1">
                  <c:v>780278.4</c:v>
                </c:pt>
                <c:pt idx="2">
                  <c:v>1369170</c:v>
                </c:pt>
                <c:pt idx="3">
                  <c:v>1109869.2</c:v>
                </c:pt>
                <c:pt idx="4">
                  <c:v>391327.2</c:v>
                </c:pt>
                <c:pt idx="5">
                  <c:v>33308</c:v>
                </c:pt>
                <c:pt idx="6">
                  <c:v>10296</c:v>
                </c:pt>
                <c:pt idx="7">
                  <c:v>198</c:v>
                </c:pt>
                <c:pt idx="8">
                  <c:v>1452</c:v>
                </c:pt>
                <c:pt idx="9">
                  <c:v>871.2</c:v>
                </c:pt>
                <c:pt idx="10">
                  <c:v>15.400000000000002</c:v>
                </c:pt>
                <c:pt idx="11">
                  <c:v>15.400000000000002</c:v>
                </c:pt>
                <c:pt idx="12">
                  <c:v>15.400000000000002</c:v>
                </c:pt>
              </c:numCache>
            </c:numRef>
          </c:val>
          <c:extLst>
            <c:ext xmlns:c16="http://schemas.microsoft.com/office/drawing/2014/chart" uri="{C3380CC4-5D6E-409C-BE32-E72D297353CC}">
              <c16:uniqueId val="{00000000-B873-4790-9673-DC8AC3D8D5E2}"/>
            </c:ext>
          </c:extLst>
        </c:ser>
        <c:ser>
          <c:idx val="1"/>
          <c:order val="1"/>
          <c:tx>
            <c:strRef>
              <c:f>'V-RAN'!$C$52</c:f>
              <c:strCache>
                <c:ptCount val="1"/>
                <c:pt idx="0">
                  <c:v>Solar Panel</c:v>
                </c:pt>
              </c:strCache>
            </c:strRef>
          </c:tx>
          <c:spPr>
            <a:solidFill>
              <a:schemeClr val="accent2"/>
            </a:solidFill>
            <a:ln>
              <a:noFill/>
            </a:ln>
            <a:effectLst/>
          </c:spPr>
          <c:invertIfNegative val="0"/>
          <c:cat>
            <c:strRef>
              <c:f>'V-RAN'!$D$50:$P$50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'V-RAN'!$D$52:$P$52</c:f>
              <c:numCache>
                <c:formatCode>General</c:formatCode>
                <c:ptCount val="13"/>
                <c:pt idx="0">
                  <c:v>3202699.5</c:v>
                </c:pt>
                <c:pt idx="1">
                  <c:v>4096461.6</c:v>
                </c:pt>
                <c:pt idx="2">
                  <c:v>7188142.5</c:v>
                </c:pt>
                <c:pt idx="3">
                  <c:v>5826813.2999999998</c:v>
                </c:pt>
                <c:pt idx="4">
                  <c:v>2054467.8</c:v>
                </c:pt>
                <c:pt idx="5">
                  <c:v>174867</c:v>
                </c:pt>
                <c:pt idx="6">
                  <c:v>54054</c:v>
                </c:pt>
                <c:pt idx="7">
                  <c:v>1039.5</c:v>
                </c:pt>
                <c:pt idx="8">
                  <c:v>7623</c:v>
                </c:pt>
                <c:pt idx="9">
                  <c:v>4573.8</c:v>
                </c:pt>
                <c:pt idx="10">
                  <c:v>80.850000000000009</c:v>
                </c:pt>
                <c:pt idx="11">
                  <c:v>80.850000000000009</c:v>
                </c:pt>
                <c:pt idx="12">
                  <c:v>80.850000000000009</c:v>
                </c:pt>
              </c:numCache>
            </c:numRef>
          </c:val>
          <c:extLst>
            <c:ext xmlns:c16="http://schemas.microsoft.com/office/drawing/2014/chart" uri="{C3380CC4-5D6E-409C-BE32-E72D297353CC}">
              <c16:uniqueId val="{00000001-B873-4790-9673-DC8AC3D8D5E2}"/>
            </c:ext>
          </c:extLst>
        </c:ser>
        <c:ser>
          <c:idx val="2"/>
          <c:order val="2"/>
          <c:tx>
            <c:strRef>
              <c:f>'V-RAN'!$C$53</c:f>
              <c:strCache>
                <c:ptCount val="1"/>
                <c:pt idx="0">
                  <c:v>Commodity HW</c:v>
                </c:pt>
              </c:strCache>
            </c:strRef>
          </c:tx>
          <c:spPr>
            <a:solidFill>
              <a:schemeClr val="accent3"/>
            </a:solidFill>
            <a:ln>
              <a:noFill/>
            </a:ln>
            <a:effectLst/>
          </c:spPr>
          <c:invertIfNegative val="0"/>
          <c:cat>
            <c:strRef>
              <c:f>'V-RAN'!$D$50:$P$50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'V-RAN'!$D$53:$P$53</c:f>
              <c:numCache>
                <c:formatCode>0.00</c:formatCode>
                <c:ptCount val="13"/>
                <c:pt idx="0">
                  <c:v>2224482</c:v>
                </c:pt>
                <c:pt idx="1">
                  <c:v>2845257.6</c:v>
                </c:pt>
                <c:pt idx="2">
                  <c:v>4992630</c:v>
                </c:pt>
                <c:pt idx="3">
                  <c:v>4047098.8000000003</c:v>
                </c:pt>
                <c:pt idx="4">
                  <c:v>1426960.8</c:v>
                </c:pt>
                <c:pt idx="5">
                  <c:v>109310.8</c:v>
                </c:pt>
                <c:pt idx="6">
                  <c:v>33789.599999999999</c:v>
                </c:pt>
                <c:pt idx="7">
                  <c:v>866.40000000000009</c:v>
                </c:pt>
                <c:pt idx="8">
                  <c:v>6353.6</c:v>
                </c:pt>
                <c:pt idx="9">
                  <c:v>6353.6</c:v>
                </c:pt>
                <c:pt idx="10">
                  <c:v>144.4</c:v>
                </c:pt>
                <c:pt idx="11">
                  <c:v>144.4</c:v>
                </c:pt>
                <c:pt idx="12">
                  <c:v>144.4</c:v>
                </c:pt>
              </c:numCache>
            </c:numRef>
          </c:val>
          <c:extLst>
            <c:ext xmlns:c16="http://schemas.microsoft.com/office/drawing/2014/chart" uri="{C3380CC4-5D6E-409C-BE32-E72D297353CC}">
              <c16:uniqueId val="{00000002-B873-4790-9673-DC8AC3D8D5E2}"/>
            </c:ext>
          </c:extLst>
        </c:ser>
        <c:ser>
          <c:idx val="3"/>
          <c:order val="3"/>
          <c:tx>
            <c:strRef>
              <c:f>'V-RAN'!$C$54</c:f>
              <c:strCache>
                <c:ptCount val="1"/>
                <c:pt idx="0">
                  <c:v>Dedicated HW</c:v>
                </c:pt>
              </c:strCache>
            </c:strRef>
          </c:tx>
          <c:spPr>
            <a:solidFill>
              <a:schemeClr val="accent4"/>
            </a:solidFill>
            <a:ln>
              <a:noFill/>
            </a:ln>
            <a:effectLst/>
          </c:spPr>
          <c:invertIfNegative val="0"/>
          <c:cat>
            <c:strRef>
              <c:f>'V-RAN'!$D$50:$P$50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'V-RAN'!$D$54:$P$54</c:f>
              <c:numCache>
                <c:formatCode>0.00</c:formatCode>
                <c:ptCount val="13"/>
                <c:pt idx="0">
                  <c:v>608497.5</c:v>
                </c:pt>
                <c:pt idx="1">
                  <c:v>778308</c:v>
                </c:pt>
                <c:pt idx="2">
                  <c:v>1365712.5</c:v>
                </c:pt>
                <c:pt idx="3">
                  <c:v>1107066.5</c:v>
                </c:pt>
                <c:pt idx="4">
                  <c:v>390339</c:v>
                </c:pt>
                <c:pt idx="5">
                  <c:v>29901.5</c:v>
                </c:pt>
                <c:pt idx="6">
                  <c:v>9243</c:v>
                </c:pt>
                <c:pt idx="7">
                  <c:v>237</c:v>
                </c:pt>
                <c:pt idx="8">
                  <c:v>1738</c:v>
                </c:pt>
                <c:pt idx="9">
                  <c:v>1738</c:v>
                </c:pt>
                <c:pt idx="10">
                  <c:v>39.5</c:v>
                </c:pt>
                <c:pt idx="11">
                  <c:v>39.5</c:v>
                </c:pt>
                <c:pt idx="12">
                  <c:v>39.5</c:v>
                </c:pt>
              </c:numCache>
            </c:numRef>
          </c:val>
          <c:extLst>
            <c:ext xmlns:c16="http://schemas.microsoft.com/office/drawing/2014/chart" uri="{C3380CC4-5D6E-409C-BE32-E72D297353CC}">
              <c16:uniqueId val="{00000003-B873-4790-9673-DC8AC3D8D5E2}"/>
            </c:ext>
          </c:extLst>
        </c:ser>
        <c:ser>
          <c:idx val="4"/>
          <c:order val="4"/>
          <c:tx>
            <c:strRef>
              <c:f>'V-RAN'!$C$55</c:f>
              <c:strCache>
                <c:ptCount val="1"/>
                <c:pt idx="0">
                  <c:v>Site Acquisition</c:v>
                </c:pt>
              </c:strCache>
            </c:strRef>
          </c:tx>
          <c:spPr>
            <a:solidFill>
              <a:schemeClr val="accent5"/>
            </a:solidFill>
            <a:ln>
              <a:noFill/>
            </a:ln>
            <a:effectLst/>
          </c:spPr>
          <c:invertIfNegative val="0"/>
          <c:cat>
            <c:strRef>
              <c:f>'V-RAN'!$D$50:$P$50</c:f>
              <c:strCache>
                <c:ptCount val="13"/>
                <c:pt idx="0">
                  <c:v>Mopani</c:v>
                </c:pt>
                <c:pt idx="1">
                  <c:v>Vhembe</c:v>
                </c:pt>
                <c:pt idx="2">
                  <c:v>Waterberg</c:v>
                </c:pt>
                <c:pt idx="3">
                  <c:v>Chris-Hani</c:v>
                </c:pt>
                <c:pt idx="4">
                  <c:v>Frances Baard</c:v>
                </c:pt>
                <c:pt idx="5">
                  <c:v>Soweto</c:v>
                </c:pt>
                <c:pt idx="6">
                  <c:v>Khayelitsha</c:v>
                </c:pt>
                <c:pt idx="7">
                  <c:v>Lulekani</c:v>
                </c:pt>
                <c:pt idx="8">
                  <c:v>Zeerust</c:v>
                </c:pt>
                <c:pt idx="9">
                  <c:v>Duduza</c:v>
                </c:pt>
                <c:pt idx="10">
                  <c:v>Hlankomo</c:v>
                </c:pt>
                <c:pt idx="11">
                  <c:v>Mandileni</c:v>
                </c:pt>
                <c:pt idx="12">
                  <c:v>Gon’on’o</c:v>
                </c:pt>
              </c:strCache>
            </c:strRef>
          </c:cat>
          <c:val>
            <c:numRef>
              <c:f>'V-RAN'!$D$55:$P$55</c:f>
              <c:numCache>
                <c:formatCode>General</c:formatCode>
                <c:ptCount val="13"/>
                <c:pt idx="0">
                  <c:v>12508860</c:v>
                </c:pt>
                <c:pt idx="1">
                  <c:v>15999648</c:v>
                </c:pt>
                <c:pt idx="2">
                  <c:v>28074900</c:v>
                </c:pt>
                <c:pt idx="3">
                  <c:v>22757924</c:v>
                </c:pt>
                <c:pt idx="4">
                  <c:v>8024184</c:v>
                </c:pt>
                <c:pt idx="5">
                  <c:v>181680</c:v>
                </c:pt>
                <c:pt idx="6">
                  <c:v>56160</c:v>
                </c:pt>
                <c:pt idx="7">
                  <c:v>960</c:v>
                </c:pt>
                <c:pt idx="8">
                  <c:v>8800</c:v>
                </c:pt>
                <c:pt idx="9">
                  <c:v>8800</c:v>
                </c:pt>
                <c:pt idx="10">
                  <c:v>160</c:v>
                </c:pt>
                <c:pt idx="11">
                  <c:v>160</c:v>
                </c:pt>
                <c:pt idx="12">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4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55</xdr:col>
      <xdr:colOff>426720</xdr:colOff>
      <xdr:row>68</xdr:row>
      <xdr:rowOff>15240</xdr:rowOff>
    </xdr:to>
    <xdr:graphicFrame macro="">
      <xdr:nvGraphicFramePr>
        <xdr:cNvPr id="2" name="Chart 1">
          <a:extLst>
            <a:ext uri="{FF2B5EF4-FFF2-40B4-BE49-F238E27FC236}">
              <a16:creationId xmlns:a16="http://schemas.microsoft.com/office/drawing/2014/main" id="{0A21EBE0-EE67-4FEE-A43B-9944918754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439088</xdr:colOff>
      <xdr:row>75</xdr:row>
      <xdr:rowOff>0</xdr:rowOff>
    </xdr:from>
    <xdr:to>
      <xdr:col>56</xdr:col>
      <xdr:colOff>152400</xdr:colOff>
      <xdr:row>129</xdr:row>
      <xdr:rowOff>91440</xdr:rowOff>
    </xdr:to>
    <xdr:graphicFrame macro="">
      <xdr:nvGraphicFramePr>
        <xdr:cNvPr id="3" name="Chart 2">
          <a:extLst>
            <a:ext uri="{FF2B5EF4-FFF2-40B4-BE49-F238E27FC236}">
              <a16:creationId xmlns:a16="http://schemas.microsoft.com/office/drawing/2014/main" id="{94DDA946-2777-401D-8C88-D559671A26F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148</xdr:row>
      <xdr:rowOff>146235</xdr:rowOff>
    </xdr:from>
    <xdr:to>
      <xdr:col>11</xdr:col>
      <xdr:colOff>336176</xdr:colOff>
      <xdr:row>168</xdr:row>
      <xdr:rowOff>169512</xdr:rowOff>
    </xdr:to>
    <xdr:graphicFrame macro="">
      <xdr:nvGraphicFramePr>
        <xdr:cNvPr id="4" name="Chart 3">
          <a:extLst>
            <a:ext uri="{FF2B5EF4-FFF2-40B4-BE49-F238E27FC236}">
              <a16:creationId xmlns:a16="http://schemas.microsoft.com/office/drawing/2014/main" id="{AEA1AC91-2863-4D66-9516-67A7BBEBB96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550727</xdr:colOff>
      <xdr:row>133</xdr:row>
      <xdr:rowOff>111386</xdr:rowOff>
    </xdr:from>
    <xdr:to>
      <xdr:col>56</xdr:col>
      <xdr:colOff>213360</xdr:colOff>
      <xdr:row>195</xdr:row>
      <xdr:rowOff>0</xdr:rowOff>
    </xdr:to>
    <xdr:graphicFrame macro="">
      <xdr:nvGraphicFramePr>
        <xdr:cNvPr id="5" name="Chart 4">
          <a:extLst>
            <a:ext uri="{FF2B5EF4-FFF2-40B4-BE49-F238E27FC236}">
              <a16:creationId xmlns:a16="http://schemas.microsoft.com/office/drawing/2014/main" id="{BD7DBD62-E9DC-4FA4-BCF7-E1EBE3318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637390</xdr:colOff>
      <xdr:row>186</xdr:row>
      <xdr:rowOff>57150</xdr:rowOff>
    </xdr:from>
    <xdr:to>
      <xdr:col>23</xdr:col>
      <xdr:colOff>3801</xdr:colOff>
      <xdr:row>240</xdr:row>
      <xdr:rowOff>133350</xdr:rowOff>
    </xdr:to>
    <xdr:graphicFrame macro="">
      <xdr:nvGraphicFramePr>
        <xdr:cNvPr id="6" name="Chart 5">
          <a:extLst>
            <a:ext uri="{FF2B5EF4-FFF2-40B4-BE49-F238E27FC236}">
              <a16:creationId xmlns:a16="http://schemas.microsoft.com/office/drawing/2014/main" id="{4A187693-EAA4-47C5-AFCD-084E7C1C3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55</xdr:col>
      <xdr:colOff>426720</xdr:colOff>
      <xdr:row>68</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439088</xdr:colOff>
      <xdr:row>75</xdr:row>
      <xdr:rowOff>0</xdr:rowOff>
    </xdr:from>
    <xdr:to>
      <xdr:col>56</xdr:col>
      <xdr:colOff>152400</xdr:colOff>
      <xdr:row>129</xdr:row>
      <xdr:rowOff>91440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148</xdr:row>
      <xdr:rowOff>146235</xdr:rowOff>
    </xdr:from>
    <xdr:to>
      <xdr:col>11</xdr:col>
      <xdr:colOff>336176</xdr:colOff>
      <xdr:row>168</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550727</xdr:colOff>
      <xdr:row>133</xdr:row>
      <xdr:rowOff>111386</xdr:rowOff>
    </xdr:from>
    <xdr:to>
      <xdr:col>56</xdr:col>
      <xdr:colOff>213360</xdr:colOff>
      <xdr:row>195</xdr:row>
      <xdr:rowOff>0</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637390</xdr:colOff>
      <xdr:row>186</xdr:row>
      <xdr:rowOff>57150</xdr:rowOff>
    </xdr:from>
    <xdr:to>
      <xdr:col>23</xdr:col>
      <xdr:colOff>3801</xdr:colOff>
      <xdr:row>240</xdr:row>
      <xdr:rowOff>133350</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5FE67-E776-453B-B6B4-DEEF0A41F650}">
  <dimension ref="A1:X181"/>
  <sheetViews>
    <sheetView topLeftCell="B38" zoomScale="40" zoomScaleNormal="40" workbookViewId="0">
      <selection activeCell="H108" sqref="H108"/>
    </sheetView>
  </sheetViews>
  <sheetFormatPr defaultColWidth="10.6640625" defaultRowHeight="14.4" x14ac:dyDescent="0.3"/>
  <cols>
    <col min="1" max="1" width="32.88671875" customWidth="1"/>
    <col min="4" max="16" width="22.6640625" customWidth="1"/>
    <col min="19" max="19" width="23.6640625" customWidth="1"/>
    <col min="21" max="21" width="21.44140625" customWidth="1"/>
  </cols>
  <sheetData>
    <row r="1" spans="1:24" x14ac:dyDescent="0.3">
      <c r="A1" t="s">
        <v>108</v>
      </c>
      <c r="C1" t="s">
        <v>3</v>
      </c>
      <c r="D1" t="s">
        <v>43</v>
      </c>
      <c r="S1" t="s">
        <v>44</v>
      </c>
      <c r="T1" t="s">
        <v>3</v>
      </c>
      <c r="U1" t="s">
        <v>45</v>
      </c>
      <c r="V1" t="s">
        <v>24</v>
      </c>
      <c r="W1" t="s">
        <v>25</v>
      </c>
      <c r="X1" t="s">
        <v>110</v>
      </c>
    </row>
    <row r="2" spans="1:24" x14ac:dyDescent="0.3">
      <c r="D2" t="s">
        <v>4</v>
      </c>
      <c r="E2" t="s">
        <v>5</v>
      </c>
      <c r="F2" t="s">
        <v>123</v>
      </c>
      <c r="G2" t="s">
        <v>124</v>
      </c>
      <c r="H2" t="s">
        <v>125</v>
      </c>
      <c r="I2" t="s">
        <v>6</v>
      </c>
      <c r="J2" t="s">
        <v>7</v>
      </c>
      <c r="K2" t="s">
        <v>8</v>
      </c>
      <c r="L2" t="s">
        <v>126</v>
      </c>
      <c r="M2" t="s">
        <v>9</v>
      </c>
      <c r="N2" t="s">
        <v>10</v>
      </c>
      <c r="O2" t="s">
        <v>11</v>
      </c>
      <c r="P2" t="s">
        <v>12</v>
      </c>
      <c r="S2" t="s">
        <v>26</v>
      </c>
      <c r="T2" t="s">
        <v>27</v>
      </c>
      <c r="U2" t="s">
        <v>46</v>
      </c>
      <c r="V2" s="1">
        <v>5</v>
      </c>
      <c r="W2" s="1">
        <v>10</v>
      </c>
      <c r="X2">
        <v>5</v>
      </c>
    </row>
    <row r="3" spans="1:24" x14ac:dyDescent="0.3">
      <c r="A3" t="s">
        <v>13</v>
      </c>
      <c r="C3" t="s">
        <v>14</v>
      </c>
      <c r="D3" t="s">
        <v>47</v>
      </c>
      <c r="E3" t="s">
        <v>47</v>
      </c>
      <c r="F3" t="s">
        <v>47</v>
      </c>
      <c r="G3" t="s">
        <v>47</v>
      </c>
      <c r="H3" t="s">
        <v>47</v>
      </c>
      <c r="I3" t="s">
        <v>15</v>
      </c>
      <c r="J3" t="s">
        <v>15</v>
      </c>
      <c r="K3" t="s">
        <v>15</v>
      </c>
      <c r="L3" t="s">
        <v>16</v>
      </c>
      <c r="M3" t="s">
        <v>15</v>
      </c>
      <c r="N3" t="s">
        <v>48</v>
      </c>
      <c r="O3" t="s">
        <v>48</v>
      </c>
      <c r="P3" t="s">
        <v>48</v>
      </c>
      <c r="S3" t="s">
        <v>49</v>
      </c>
      <c r="U3" t="s">
        <v>50</v>
      </c>
      <c r="V3" s="1">
        <v>0.5</v>
      </c>
      <c r="W3" s="1">
        <v>10</v>
      </c>
      <c r="X3">
        <v>0.5</v>
      </c>
    </row>
    <row r="4" spans="1:24" x14ac:dyDescent="0.3">
      <c r="A4" t="s">
        <v>51</v>
      </c>
      <c r="C4" t="s">
        <v>14</v>
      </c>
      <c r="D4" t="s">
        <v>52</v>
      </c>
      <c r="E4" t="s">
        <v>52</v>
      </c>
      <c r="F4" t="s">
        <v>52</v>
      </c>
      <c r="G4" t="s">
        <v>53</v>
      </c>
      <c r="H4" t="s">
        <v>54</v>
      </c>
      <c r="I4" t="s">
        <v>55</v>
      </c>
      <c r="J4" t="s">
        <v>17</v>
      </c>
      <c r="K4" t="s">
        <v>56</v>
      </c>
      <c r="L4" t="s">
        <v>57</v>
      </c>
      <c r="M4" t="s">
        <v>58</v>
      </c>
      <c r="N4" t="s">
        <v>59</v>
      </c>
      <c r="O4" t="s">
        <v>60</v>
      </c>
      <c r="P4" t="s">
        <v>18</v>
      </c>
      <c r="S4" t="s">
        <v>28</v>
      </c>
      <c r="T4" t="s">
        <v>0</v>
      </c>
      <c r="U4" t="s">
        <v>61</v>
      </c>
      <c r="V4" s="1">
        <v>4300.8</v>
      </c>
      <c r="W4" s="1">
        <v>12902.4</v>
      </c>
      <c r="X4">
        <v>67200</v>
      </c>
    </row>
    <row r="5" spans="1:24" x14ac:dyDescent="0.3">
      <c r="A5" t="s">
        <v>62</v>
      </c>
      <c r="C5" t="s">
        <v>19</v>
      </c>
      <c r="D5" s="2">
        <v>20011</v>
      </c>
      <c r="E5" s="2">
        <v>25596</v>
      </c>
      <c r="F5" s="2">
        <v>44913</v>
      </c>
      <c r="G5" s="2">
        <v>36407</v>
      </c>
      <c r="H5" s="2">
        <v>12836</v>
      </c>
      <c r="I5" s="2">
        <v>200.03</v>
      </c>
      <c r="J5" s="2">
        <v>38.71</v>
      </c>
      <c r="K5" s="2">
        <v>6.61</v>
      </c>
      <c r="L5" s="2">
        <v>57.09</v>
      </c>
      <c r="M5" s="2">
        <v>11.23</v>
      </c>
      <c r="N5" s="2">
        <v>0</v>
      </c>
      <c r="O5" s="2">
        <v>0</v>
      </c>
      <c r="P5" s="2">
        <v>0</v>
      </c>
      <c r="S5" t="s">
        <v>63</v>
      </c>
      <c r="T5" t="s">
        <v>29</v>
      </c>
      <c r="U5" t="s">
        <v>64</v>
      </c>
      <c r="V5" s="1">
        <v>1.4</v>
      </c>
      <c r="W5" s="1">
        <v>3.5</v>
      </c>
      <c r="X5">
        <v>5.6</v>
      </c>
    </row>
    <row r="6" spans="1:24" x14ac:dyDescent="0.3">
      <c r="A6" t="s">
        <v>65</v>
      </c>
      <c r="C6" t="s">
        <v>20</v>
      </c>
      <c r="D6" s="2">
        <v>55</v>
      </c>
      <c r="E6" s="2">
        <v>51</v>
      </c>
      <c r="F6" s="2">
        <v>15</v>
      </c>
      <c r="G6" s="2">
        <v>22</v>
      </c>
      <c r="H6" s="2">
        <v>30</v>
      </c>
      <c r="I6" s="2">
        <v>6400</v>
      </c>
      <c r="J6" s="2">
        <v>10000</v>
      </c>
      <c r="K6" s="2">
        <v>2200</v>
      </c>
      <c r="L6" s="2">
        <v>160</v>
      </c>
      <c r="M6" s="2">
        <v>6500</v>
      </c>
      <c r="N6" s="2">
        <v>0</v>
      </c>
      <c r="O6" s="2">
        <v>0</v>
      </c>
      <c r="P6" s="2">
        <v>0</v>
      </c>
      <c r="S6" t="s">
        <v>66</v>
      </c>
      <c r="T6" t="s">
        <v>30</v>
      </c>
      <c r="U6" t="s">
        <v>67</v>
      </c>
      <c r="V6" s="1">
        <v>0.28000000000000003</v>
      </c>
      <c r="W6" s="1">
        <v>0.88</v>
      </c>
      <c r="X6">
        <v>0.28000000000000003</v>
      </c>
    </row>
    <row r="7" spans="1:24" x14ac:dyDescent="0.3">
      <c r="A7" t="s">
        <v>68</v>
      </c>
      <c r="C7" t="s">
        <v>2</v>
      </c>
      <c r="D7" s="2">
        <v>50</v>
      </c>
      <c r="E7" s="2">
        <v>50</v>
      </c>
      <c r="F7" s="2">
        <v>50</v>
      </c>
      <c r="G7" s="2">
        <v>50</v>
      </c>
      <c r="H7" s="2">
        <v>50</v>
      </c>
      <c r="I7" s="2">
        <v>100</v>
      </c>
      <c r="J7" s="2">
        <v>100</v>
      </c>
      <c r="K7" s="2">
        <v>50</v>
      </c>
      <c r="L7" s="2">
        <v>50</v>
      </c>
      <c r="M7" s="2">
        <v>100</v>
      </c>
      <c r="N7" s="2">
        <v>10</v>
      </c>
      <c r="O7" s="2">
        <v>10</v>
      </c>
      <c r="P7" s="2">
        <v>10</v>
      </c>
      <c r="S7" t="s">
        <v>69</v>
      </c>
      <c r="T7" t="s">
        <v>31</v>
      </c>
      <c r="U7" t="s">
        <v>70</v>
      </c>
      <c r="V7" s="1">
        <v>2.2000000000000002</v>
      </c>
      <c r="W7" s="1"/>
    </row>
    <row r="8" spans="1:24" x14ac:dyDescent="0.3">
      <c r="A8" t="s">
        <v>71</v>
      </c>
      <c r="C8" t="s">
        <v>87</v>
      </c>
      <c r="D8" s="2">
        <v>1092507</v>
      </c>
      <c r="E8" s="2">
        <v>1294722</v>
      </c>
      <c r="F8" s="2">
        <v>679336</v>
      </c>
      <c r="G8" s="2">
        <v>795461</v>
      </c>
      <c r="H8" s="2">
        <v>382086</v>
      </c>
      <c r="I8" s="2">
        <v>1271628</v>
      </c>
      <c r="J8" s="2">
        <v>391749</v>
      </c>
      <c r="K8" s="2">
        <v>14464</v>
      </c>
      <c r="L8" s="2">
        <v>9093</v>
      </c>
      <c r="M8" s="2">
        <v>73295</v>
      </c>
      <c r="N8" s="2">
        <v>3000</v>
      </c>
      <c r="O8" s="2">
        <v>3500</v>
      </c>
      <c r="P8" s="2">
        <v>5000</v>
      </c>
      <c r="S8" t="s">
        <v>72</v>
      </c>
      <c r="T8" t="s">
        <v>32</v>
      </c>
      <c r="U8" t="s">
        <v>73</v>
      </c>
      <c r="V8" s="1">
        <v>11.55</v>
      </c>
      <c r="W8" s="1"/>
    </row>
    <row r="9" spans="1:24" x14ac:dyDescent="0.3">
      <c r="A9" t="s">
        <v>74</v>
      </c>
      <c r="C9" t="s">
        <v>1</v>
      </c>
      <c r="D9" s="2">
        <v>0.5</v>
      </c>
      <c r="E9" s="2">
        <v>0.5</v>
      </c>
      <c r="F9" s="2">
        <v>0.5</v>
      </c>
      <c r="G9" s="2">
        <v>0.5</v>
      </c>
      <c r="H9" s="2">
        <v>0.5</v>
      </c>
      <c r="I9" s="2">
        <v>0.8</v>
      </c>
      <c r="J9" s="2">
        <v>0.8</v>
      </c>
      <c r="K9" s="2">
        <v>0.75</v>
      </c>
      <c r="L9" s="2">
        <v>0.8</v>
      </c>
      <c r="M9" s="2">
        <v>0.8</v>
      </c>
      <c r="N9" s="2">
        <v>0.3</v>
      </c>
      <c r="O9" s="2">
        <v>0.3</v>
      </c>
      <c r="P9" s="2">
        <v>0.4</v>
      </c>
      <c r="S9" t="s">
        <v>33</v>
      </c>
      <c r="T9" t="s">
        <v>34</v>
      </c>
      <c r="U9" t="s">
        <v>75</v>
      </c>
      <c r="V9" s="1">
        <v>144.4</v>
      </c>
      <c r="W9" s="1">
        <v>433</v>
      </c>
      <c r="X9">
        <v>144.4</v>
      </c>
    </row>
    <row r="10" spans="1:24" x14ac:dyDescent="0.3">
      <c r="A10" t="s">
        <v>76</v>
      </c>
      <c r="C10" t="s">
        <v>88</v>
      </c>
      <c r="D10" s="2">
        <v>2.8900000000000002E-3</v>
      </c>
      <c r="E10" s="2">
        <v>2.8900000000000002E-3</v>
      </c>
      <c r="F10" s="2">
        <v>2.8900000000000002E-3</v>
      </c>
      <c r="G10" s="2">
        <v>2.8900000000000002E-3</v>
      </c>
      <c r="H10" s="2">
        <v>2.8900000000000002E-3</v>
      </c>
      <c r="I10" s="2">
        <v>2.8900000000000002E-3</v>
      </c>
      <c r="J10" s="2">
        <v>2.8900000000000002E-3</v>
      </c>
      <c r="K10" s="2">
        <v>2.8900000000000002E-3</v>
      </c>
      <c r="L10" s="2">
        <v>2.8900000000000002E-3</v>
      </c>
      <c r="M10" s="2">
        <v>0</v>
      </c>
      <c r="N10" s="2">
        <v>0</v>
      </c>
      <c r="O10" s="2">
        <v>0</v>
      </c>
      <c r="P10" s="2">
        <v>0</v>
      </c>
      <c r="S10" t="s">
        <v>35</v>
      </c>
      <c r="T10" t="s">
        <v>36</v>
      </c>
      <c r="U10" t="s">
        <v>77</v>
      </c>
      <c r="V10" s="1">
        <v>144.4</v>
      </c>
      <c r="W10" s="1">
        <v>938.2</v>
      </c>
      <c r="X10">
        <v>39.5</v>
      </c>
    </row>
    <row r="11" spans="1:24" x14ac:dyDescent="0.3">
      <c r="A11" t="s">
        <v>93</v>
      </c>
      <c r="B11" t="s">
        <v>21</v>
      </c>
      <c r="C11" t="s">
        <v>89</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78</v>
      </c>
      <c r="V11" s="1">
        <v>62.1</v>
      </c>
      <c r="W11" s="1" t="s">
        <v>14</v>
      </c>
    </row>
    <row r="12" spans="1:24" x14ac:dyDescent="0.3">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79</v>
      </c>
      <c r="V12" s="1"/>
      <c r="W12" s="1"/>
    </row>
    <row r="13" spans="1:24" x14ac:dyDescent="0.3">
      <c r="B13" t="s">
        <v>110</v>
      </c>
      <c r="D13" s="2">
        <v>7.5</v>
      </c>
      <c r="E13" s="2">
        <v>7.6</v>
      </c>
      <c r="F13" s="2">
        <v>7.5</v>
      </c>
      <c r="G13" s="2">
        <v>7.5</v>
      </c>
      <c r="H13" s="2">
        <v>6.9</v>
      </c>
      <c r="I13" s="2">
        <v>9</v>
      </c>
      <c r="J13" s="2">
        <v>8.1</v>
      </c>
      <c r="K13" s="2">
        <v>6.5</v>
      </c>
      <c r="L13" s="2">
        <v>6.3</v>
      </c>
      <c r="M13" s="2">
        <v>6.8</v>
      </c>
      <c r="N13" s="2">
        <v>6.4</v>
      </c>
      <c r="O13" s="2">
        <v>6.5</v>
      </c>
      <c r="P13" s="2">
        <v>6.9</v>
      </c>
      <c r="V13" s="1"/>
      <c r="W13" s="1"/>
    </row>
    <row r="14" spans="1:24" x14ac:dyDescent="0.3">
      <c r="A14" t="s">
        <v>80</v>
      </c>
      <c r="B14" t="s">
        <v>21</v>
      </c>
      <c r="C14" t="s">
        <v>90</v>
      </c>
      <c r="D14" s="2">
        <v>15</v>
      </c>
      <c r="E14" s="2">
        <v>13</v>
      </c>
      <c r="F14" s="2">
        <v>12</v>
      </c>
      <c r="G14" s="2">
        <v>20</v>
      </c>
      <c r="H14" s="2">
        <v>15</v>
      </c>
      <c r="I14" s="2">
        <v>0</v>
      </c>
      <c r="J14" s="2">
        <v>6</v>
      </c>
      <c r="K14" s="2">
        <v>5</v>
      </c>
      <c r="L14" s="2">
        <v>0</v>
      </c>
      <c r="M14" s="2">
        <v>5</v>
      </c>
      <c r="N14" s="2">
        <v>3</v>
      </c>
      <c r="O14" s="2">
        <v>10</v>
      </c>
      <c r="P14" s="2">
        <v>7</v>
      </c>
      <c r="S14" t="s">
        <v>41</v>
      </c>
      <c r="T14" t="s">
        <v>42</v>
      </c>
      <c r="U14" t="s">
        <v>81</v>
      </c>
      <c r="V14" s="1">
        <v>5.0999999999999996</v>
      </c>
      <c r="W14" s="1">
        <v>7.65</v>
      </c>
      <c r="X14">
        <v>2.5499999999999998</v>
      </c>
    </row>
    <row r="15" spans="1:24" x14ac:dyDescent="0.3">
      <c r="B15" t="s">
        <v>22</v>
      </c>
      <c r="D15" s="2">
        <v>26</v>
      </c>
      <c r="E15" s="2">
        <v>27</v>
      </c>
      <c r="F15" s="2">
        <v>18</v>
      </c>
      <c r="G15" s="2">
        <v>32</v>
      </c>
      <c r="H15" s="2">
        <v>24</v>
      </c>
      <c r="I15" s="2">
        <v>5</v>
      </c>
      <c r="J15" s="2">
        <v>13</v>
      </c>
      <c r="K15" s="2">
        <v>10</v>
      </c>
      <c r="L15" s="2">
        <v>2</v>
      </c>
      <c r="M15" s="2">
        <v>10</v>
      </c>
      <c r="N15" s="2">
        <v>7</v>
      </c>
      <c r="O15" s="2">
        <v>17</v>
      </c>
      <c r="P15" s="2">
        <v>11</v>
      </c>
      <c r="S15" t="s">
        <v>109</v>
      </c>
    </row>
    <row r="16" spans="1:24" x14ac:dyDescent="0.3">
      <c r="B16" t="s">
        <v>110</v>
      </c>
      <c r="D16" s="2">
        <v>18</v>
      </c>
      <c r="E16" s="2">
        <v>18</v>
      </c>
      <c r="F16" s="2">
        <v>18</v>
      </c>
      <c r="G16" s="2">
        <v>18</v>
      </c>
      <c r="H16" s="2">
        <v>18</v>
      </c>
      <c r="I16" s="2">
        <v>20</v>
      </c>
      <c r="J16" s="2">
        <v>20</v>
      </c>
      <c r="K16" s="2">
        <v>15</v>
      </c>
      <c r="L16" s="2">
        <v>15</v>
      </c>
      <c r="M16" s="2">
        <v>9</v>
      </c>
      <c r="N16" s="2">
        <v>7</v>
      </c>
      <c r="O16" s="2">
        <v>7</v>
      </c>
      <c r="P16" s="2">
        <v>7</v>
      </c>
      <c r="S16" t="s">
        <v>111</v>
      </c>
      <c r="W16">
        <v>4</v>
      </c>
      <c r="X16">
        <v>2</v>
      </c>
    </row>
    <row r="17" spans="1:17" x14ac:dyDescent="0.3">
      <c r="A17" t="s">
        <v>122</v>
      </c>
      <c r="B17" t="s">
        <v>21</v>
      </c>
      <c r="C17" t="s">
        <v>114</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x14ac:dyDescent="0.3">
      <c r="B18" t="s">
        <v>22</v>
      </c>
      <c r="D18" s="2">
        <f>_xlfn.CEILING.MATH(MAX(((D8*D9*D7)/$W4),(D$5/((6*POWER($W$3,2)/4)*(SQRT(3))))))</f>
        <v>2117</v>
      </c>
      <c r="E18" s="2">
        <f t="shared" ref="E18:P18" si="1">_xlfn.CEILING.MATH(MAX(((E8*E9*E7)/$W4),(E$5/((6*POWER($W$3,2)/4)*(SQRT(3))))))</f>
        <v>2509</v>
      </c>
      <c r="F18" s="2">
        <f t="shared" si="1"/>
        <v>1317</v>
      </c>
      <c r="G18" s="2">
        <f t="shared" si="1"/>
        <v>1542</v>
      </c>
      <c r="H18" s="2">
        <f t="shared" si="1"/>
        <v>741</v>
      </c>
      <c r="I18" s="2">
        <f t="shared" si="1"/>
        <v>7885</v>
      </c>
      <c r="J18" s="2">
        <f t="shared" si="1"/>
        <v>2429</v>
      </c>
      <c r="K18" s="2">
        <f t="shared" si="1"/>
        <v>43</v>
      </c>
      <c r="L18" s="2">
        <f t="shared" si="1"/>
        <v>29</v>
      </c>
      <c r="M18" s="2">
        <f t="shared" si="1"/>
        <v>455</v>
      </c>
      <c r="N18" s="2">
        <f t="shared" si="1"/>
        <v>1</v>
      </c>
      <c r="O18" s="2">
        <f t="shared" si="1"/>
        <v>1</v>
      </c>
      <c r="P18" s="2">
        <f t="shared" si="1"/>
        <v>2</v>
      </c>
    </row>
    <row r="19" spans="1:17" x14ac:dyDescent="0.3">
      <c r="B19" t="s">
        <v>110</v>
      </c>
      <c r="D19" s="2">
        <f>_xlfn.CEILING.MATH(MAX(((D8*D9*D7)/$X4),(D$5/((6*POWER($V$3,2)/4)*(SQRT(3))))))</f>
        <v>30809</v>
      </c>
      <c r="E19" s="2">
        <f t="shared" ref="E19:P19" si="2">_xlfn.CEILING.MATH(MAX(((E8*E9*E7)/$X4),(E$5/((6*POWER($V$3,2)/4)*(SQRT(3))))))</f>
        <v>39408</v>
      </c>
      <c r="F19" s="2">
        <f t="shared" si="2"/>
        <v>69149</v>
      </c>
      <c r="G19" s="2">
        <f t="shared" si="2"/>
        <v>56053</v>
      </c>
      <c r="H19" s="2">
        <f t="shared" si="2"/>
        <v>19763</v>
      </c>
      <c r="I19" s="2">
        <f t="shared" si="2"/>
        <v>1514</v>
      </c>
      <c r="J19" s="2">
        <f t="shared" si="2"/>
        <v>467</v>
      </c>
      <c r="K19" s="2">
        <f t="shared" si="2"/>
        <v>11</v>
      </c>
      <c r="L19" s="2">
        <f t="shared" si="2"/>
        <v>88</v>
      </c>
      <c r="M19" s="2">
        <f t="shared" si="2"/>
        <v>88</v>
      </c>
      <c r="N19" s="2">
        <f t="shared" si="2"/>
        <v>1</v>
      </c>
      <c r="O19" s="2">
        <f t="shared" si="2"/>
        <v>1</v>
      </c>
      <c r="P19" s="2">
        <f t="shared" si="2"/>
        <v>1</v>
      </c>
    </row>
    <row r="20" spans="1:17" x14ac:dyDescent="0.3">
      <c r="A20" t="s">
        <v>23</v>
      </c>
      <c r="B20" t="s">
        <v>21</v>
      </c>
      <c r="C20" t="s">
        <v>40</v>
      </c>
      <c r="D20" s="2">
        <v>577.29999999999995</v>
      </c>
      <c r="E20" s="2">
        <v>577.29999999999995</v>
      </c>
      <c r="F20" s="2">
        <v>577.29999999999995</v>
      </c>
      <c r="G20" s="2">
        <v>577.29999999999995</v>
      </c>
      <c r="H20" s="2">
        <v>577.29999999999995</v>
      </c>
      <c r="I20" s="2">
        <v>173.3</v>
      </c>
      <c r="J20" s="2">
        <v>173.3</v>
      </c>
      <c r="K20" s="2">
        <v>120</v>
      </c>
      <c r="L20" s="2">
        <v>178.5</v>
      </c>
      <c r="M20" s="2">
        <v>173.3</v>
      </c>
      <c r="N20" s="2">
        <v>120</v>
      </c>
      <c r="O20" s="2">
        <v>120</v>
      </c>
      <c r="P20" s="2">
        <v>120</v>
      </c>
    </row>
    <row r="21" spans="1:17" x14ac:dyDescent="0.3">
      <c r="B21" t="s">
        <v>22</v>
      </c>
      <c r="D21" s="2">
        <v>1732</v>
      </c>
      <c r="E21" s="2">
        <v>1732</v>
      </c>
      <c r="F21" s="2">
        <v>1732</v>
      </c>
      <c r="G21" s="2">
        <v>1732</v>
      </c>
      <c r="H21" s="2">
        <v>1732</v>
      </c>
      <c r="I21" s="2">
        <v>519.6</v>
      </c>
      <c r="J21" s="2">
        <v>519.6</v>
      </c>
      <c r="K21" s="2">
        <v>480.8</v>
      </c>
      <c r="L21" s="2">
        <v>511</v>
      </c>
      <c r="M21" s="2">
        <v>519.6</v>
      </c>
      <c r="N21" s="2">
        <v>480.8</v>
      </c>
      <c r="O21" s="2">
        <v>480.8</v>
      </c>
      <c r="P21" s="2">
        <v>480.8</v>
      </c>
    </row>
    <row r="22" spans="1:17" x14ac:dyDescent="0.3">
      <c r="B22" t="s">
        <v>110</v>
      </c>
      <c r="D22" s="2">
        <v>812</v>
      </c>
      <c r="E22" s="2">
        <v>812</v>
      </c>
      <c r="F22" s="2">
        <v>812</v>
      </c>
      <c r="G22" s="2">
        <v>812</v>
      </c>
      <c r="H22" s="2">
        <v>812</v>
      </c>
      <c r="I22" s="2">
        <v>240</v>
      </c>
      <c r="J22" s="2">
        <v>240</v>
      </c>
      <c r="K22" s="2">
        <v>160</v>
      </c>
      <c r="L22" s="2">
        <v>200</v>
      </c>
      <c r="M22" s="2">
        <v>200</v>
      </c>
      <c r="N22" s="2">
        <v>160</v>
      </c>
      <c r="O22" s="2">
        <v>160</v>
      </c>
      <c r="P22" s="2">
        <v>160</v>
      </c>
    </row>
    <row r="23" spans="1:17" x14ac:dyDescent="0.3">
      <c r="A23" t="s">
        <v>98</v>
      </c>
      <c r="C23" t="s">
        <v>97</v>
      </c>
      <c r="D23">
        <v>0.4</v>
      </c>
      <c r="E23">
        <v>0.4</v>
      </c>
      <c r="F23">
        <v>0.4</v>
      </c>
      <c r="G23">
        <v>0.4</v>
      </c>
      <c r="H23">
        <v>0.4</v>
      </c>
      <c r="I23">
        <v>0.4</v>
      </c>
      <c r="J23">
        <v>0.4</v>
      </c>
      <c r="K23">
        <v>0.3</v>
      </c>
      <c r="L23">
        <v>0.3</v>
      </c>
      <c r="M23">
        <v>0.3</v>
      </c>
      <c r="N23">
        <v>0.02</v>
      </c>
      <c r="O23">
        <v>0.02</v>
      </c>
      <c r="P23">
        <v>0.02</v>
      </c>
      <c r="Q23">
        <f>AVERAGE(D23:P23)</f>
        <v>0.28923076923076918</v>
      </c>
    </row>
    <row r="26" spans="1:17" x14ac:dyDescent="0.3">
      <c r="D26">
        <f>((2*D5)/(3*SQRT(3)*POWER($W4*EXP(-6),2)))</f>
        <v>7.5302550301611504</v>
      </c>
    </row>
    <row r="29" spans="1:17" x14ac:dyDescent="0.3">
      <c r="D29" t="s">
        <v>4</v>
      </c>
      <c r="E29" t="s">
        <v>5</v>
      </c>
      <c r="F29" t="s">
        <v>123</v>
      </c>
      <c r="G29" t="s">
        <v>124</v>
      </c>
      <c r="H29" t="s">
        <v>125</v>
      </c>
      <c r="I29" t="s">
        <v>6</v>
      </c>
      <c r="J29" t="s">
        <v>7</v>
      </c>
      <c r="K29" t="s">
        <v>8</v>
      </c>
      <c r="L29" t="s">
        <v>126</v>
      </c>
      <c r="M29" t="s">
        <v>9</v>
      </c>
      <c r="N29" t="s">
        <v>10</v>
      </c>
      <c r="O29" t="s">
        <v>11</v>
      </c>
      <c r="P29" t="s">
        <v>12</v>
      </c>
    </row>
    <row r="30" spans="1:17" x14ac:dyDescent="0.3">
      <c r="C30" t="s">
        <v>91</v>
      </c>
      <c r="D30">
        <f t="shared" ref="D30:P30" si="3">(D14)*$V7*D17</f>
        <v>1016697</v>
      </c>
      <c r="E30">
        <f t="shared" si="3"/>
        <v>1127068.8</v>
      </c>
      <c r="F30">
        <f t="shared" si="3"/>
        <v>1825533.6</v>
      </c>
      <c r="G30">
        <f t="shared" si="3"/>
        <v>2466332</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7" x14ac:dyDescent="0.3">
      <c r="C31" t="s">
        <v>92</v>
      </c>
      <c r="D31">
        <f t="shared" ref="D31:P31" si="4">(D11)*$V8*D17</f>
        <v>1601297.7750000001</v>
      </c>
      <c r="E31">
        <f t="shared" si="4"/>
        <v>1593068.4000000001</v>
      </c>
      <c r="F31">
        <f t="shared" si="4"/>
        <v>3274550.8949999996</v>
      </c>
      <c r="G31">
        <f t="shared" si="4"/>
        <v>2460166.17</v>
      </c>
      <c r="H31">
        <f t="shared" si="4"/>
        <v>707614.21499999997</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7" x14ac:dyDescent="0.3">
      <c r="C32" t="s">
        <v>83</v>
      </c>
      <c r="D32" s="1">
        <f t="shared" ref="D32:P32" si="5">$V9*D17</f>
        <v>4448819.6000000006</v>
      </c>
      <c r="E32" s="1">
        <f t="shared" si="5"/>
        <v>5690515.2000000002</v>
      </c>
      <c r="F32" s="1">
        <f t="shared" si="5"/>
        <v>9985115.5999999996</v>
      </c>
      <c r="G32" s="1">
        <f t="shared" si="5"/>
        <v>8094053.2000000002</v>
      </c>
      <c r="H32" s="1">
        <f t="shared" si="5"/>
        <v>2853777.2</v>
      </c>
      <c r="I32" s="1">
        <f t="shared" si="5"/>
        <v>3415637.6</v>
      </c>
      <c r="J32" s="1">
        <f t="shared" si="5"/>
        <v>1052242.8</v>
      </c>
      <c r="K32" s="1">
        <f t="shared" si="5"/>
        <v>18338.8</v>
      </c>
      <c r="L32" s="1">
        <f t="shared" si="5"/>
        <v>12707.2</v>
      </c>
      <c r="M32" s="1">
        <f t="shared" si="5"/>
        <v>196961.6</v>
      </c>
      <c r="N32" s="1">
        <f t="shared" si="5"/>
        <v>433.20000000000005</v>
      </c>
      <c r="O32" s="1">
        <f t="shared" si="5"/>
        <v>433.20000000000005</v>
      </c>
      <c r="P32" s="1">
        <f t="shared" si="5"/>
        <v>722</v>
      </c>
    </row>
    <row r="33" spans="3:16" x14ac:dyDescent="0.3">
      <c r="C33" t="s">
        <v>84</v>
      </c>
      <c r="D33" s="1">
        <f t="shared" ref="D33:P33" si="6">$V10*D17</f>
        <v>4448819.6000000006</v>
      </c>
      <c r="E33" s="1">
        <f t="shared" si="6"/>
        <v>5690515.2000000002</v>
      </c>
      <c r="F33" s="1">
        <f t="shared" si="6"/>
        <v>9985115.5999999996</v>
      </c>
      <c r="G33" s="1">
        <f t="shared" si="6"/>
        <v>8094053.2000000002</v>
      </c>
      <c r="H33" s="1">
        <f t="shared" si="6"/>
        <v>2853777.2</v>
      </c>
      <c r="I33" s="1">
        <f t="shared" si="6"/>
        <v>3415637.6</v>
      </c>
      <c r="J33" s="1">
        <f t="shared" si="6"/>
        <v>1052242.8</v>
      </c>
      <c r="K33" s="1">
        <f t="shared" si="6"/>
        <v>18338.8</v>
      </c>
      <c r="L33" s="1">
        <f t="shared" si="6"/>
        <v>12707.2</v>
      </c>
      <c r="M33" s="1">
        <f t="shared" si="6"/>
        <v>196961.6</v>
      </c>
      <c r="N33" s="1">
        <f t="shared" si="6"/>
        <v>433.20000000000005</v>
      </c>
      <c r="O33" s="1">
        <f t="shared" si="6"/>
        <v>433.20000000000005</v>
      </c>
      <c r="P33" s="1">
        <f t="shared" si="6"/>
        <v>722</v>
      </c>
    </row>
    <row r="34" spans="3:16" x14ac:dyDescent="0.3">
      <c r="C34" t="s">
        <v>85</v>
      </c>
      <c r="D34" s="1">
        <f t="shared" ref="D34:P34" si="7">$V11*D17</f>
        <v>1913238.9000000001</v>
      </c>
      <c r="E34" s="1">
        <f t="shared" si="7"/>
        <v>2447236.8000000003</v>
      </c>
      <c r="F34" s="1">
        <f t="shared" si="7"/>
        <v>4294152.9000000004</v>
      </c>
      <c r="G34" s="1">
        <f t="shared" si="7"/>
        <v>3480891.3000000003</v>
      </c>
      <c r="H34" s="1">
        <f t="shared" si="7"/>
        <v>1227282.3</v>
      </c>
      <c r="I34" s="1">
        <f t="shared" si="7"/>
        <v>1468913.4000000001</v>
      </c>
      <c r="J34" s="1">
        <f t="shared" si="7"/>
        <v>452522.7</v>
      </c>
      <c r="K34" s="1">
        <f t="shared" si="7"/>
        <v>7886.7</v>
      </c>
      <c r="L34" s="1">
        <f t="shared" si="7"/>
        <v>5464.8</v>
      </c>
      <c r="M34" s="1">
        <f t="shared" si="7"/>
        <v>84704.400000000009</v>
      </c>
      <c r="N34" s="1">
        <f t="shared" si="7"/>
        <v>186.3</v>
      </c>
      <c r="O34" s="1">
        <f t="shared" si="7"/>
        <v>186.3</v>
      </c>
      <c r="P34" s="1">
        <f t="shared" si="7"/>
        <v>310.5</v>
      </c>
    </row>
    <row r="35" spans="3:16" x14ac:dyDescent="0.3">
      <c r="C35" t="s">
        <v>86</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x14ac:dyDescent="0.3">
      <c r="C36" t="s">
        <v>96</v>
      </c>
      <c r="D36">
        <f>SUM(D30:D35)</f>
        <v>31214908.575000003</v>
      </c>
      <c r="E36">
        <f t="shared" ref="E36:P36" si="9">SUM(E30:E35)</f>
        <v>39298642.799999997</v>
      </c>
      <c r="F36">
        <f t="shared" si="9"/>
        <v>69284186.294999987</v>
      </c>
      <c r="G36">
        <f t="shared" si="9"/>
        <v>56954892.769999996</v>
      </c>
      <c r="H36">
        <f t="shared" si="9"/>
        <v>19703809.814999998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x14ac:dyDescent="0.3">
      <c r="D40" t="s">
        <v>4</v>
      </c>
      <c r="E40" t="s">
        <v>5</v>
      </c>
      <c r="F40" t="s">
        <v>123</v>
      </c>
      <c r="G40" t="s">
        <v>124</v>
      </c>
      <c r="H40" t="s">
        <v>125</v>
      </c>
      <c r="I40" t="s">
        <v>6</v>
      </c>
      <c r="J40" t="s">
        <v>7</v>
      </c>
      <c r="K40" t="s">
        <v>8</v>
      </c>
      <c r="L40" t="s">
        <v>126</v>
      </c>
      <c r="M40" t="s">
        <v>9</v>
      </c>
      <c r="N40" t="s">
        <v>10</v>
      </c>
      <c r="O40" t="s">
        <v>11</v>
      </c>
      <c r="P40" t="s">
        <v>12</v>
      </c>
    </row>
    <row r="41" spans="3:16" x14ac:dyDescent="0.3">
      <c r="C41" t="s">
        <v>91</v>
      </c>
      <c r="D41">
        <f t="shared" ref="D41:P41" si="10">(D15)*$V7*D18</f>
        <v>121092.40000000001</v>
      </c>
      <c r="E41">
        <f t="shared" si="10"/>
        <v>149034.6</v>
      </c>
      <c r="F41">
        <f t="shared" si="10"/>
        <v>52153.200000000004</v>
      </c>
      <c r="G41">
        <f t="shared" si="10"/>
        <v>108556.8</v>
      </c>
      <c r="H41">
        <f t="shared" si="10"/>
        <v>39124.800000000003</v>
      </c>
      <c r="I41">
        <f t="shared" si="10"/>
        <v>86735</v>
      </c>
      <c r="J41">
        <f t="shared" si="10"/>
        <v>69469.400000000009</v>
      </c>
      <c r="K41">
        <f t="shared" si="10"/>
        <v>946</v>
      </c>
      <c r="L41">
        <f t="shared" si="10"/>
        <v>127.60000000000001</v>
      </c>
      <c r="M41">
        <f t="shared" si="10"/>
        <v>10010</v>
      </c>
      <c r="N41">
        <f t="shared" si="10"/>
        <v>15.400000000000002</v>
      </c>
      <c r="O41">
        <f t="shared" si="10"/>
        <v>37.400000000000006</v>
      </c>
      <c r="P41">
        <f t="shared" si="10"/>
        <v>48.400000000000006</v>
      </c>
    </row>
    <row r="42" spans="3:16" x14ac:dyDescent="0.3">
      <c r="C42" t="s">
        <v>92</v>
      </c>
      <c r="D42">
        <f t="shared" ref="D42:P42" si="11">(D15)*$V8*D18</f>
        <v>635735.1</v>
      </c>
      <c r="E42">
        <f t="shared" si="11"/>
        <v>782431.65</v>
      </c>
      <c r="F42">
        <f t="shared" si="11"/>
        <v>273804.3</v>
      </c>
      <c r="G42">
        <f t="shared" si="11"/>
        <v>569923.20000000007</v>
      </c>
      <c r="H42">
        <f t="shared" si="11"/>
        <v>205405.20000000004</v>
      </c>
      <c r="I42">
        <f t="shared" si="11"/>
        <v>455358.75</v>
      </c>
      <c r="J42">
        <f t="shared" si="11"/>
        <v>364714.35000000003</v>
      </c>
      <c r="K42">
        <f t="shared" si="11"/>
        <v>4966.5</v>
      </c>
      <c r="L42">
        <f t="shared" si="11"/>
        <v>669.90000000000009</v>
      </c>
      <c r="M42">
        <f t="shared" si="11"/>
        <v>52552.5</v>
      </c>
      <c r="N42">
        <f t="shared" si="11"/>
        <v>80.850000000000009</v>
      </c>
      <c r="O42">
        <f t="shared" si="11"/>
        <v>196.35000000000002</v>
      </c>
      <c r="P42">
        <f t="shared" si="11"/>
        <v>254.10000000000002</v>
      </c>
    </row>
    <row r="43" spans="3:16" x14ac:dyDescent="0.3">
      <c r="C43" t="s">
        <v>83</v>
      </c>
      <c r="D43" s="1">
        <f t="shared" ref="D43:P43" si="12">$W9*D18</f>
        <v>916661</v>
      </c>
      <c r="E43" s="1">
        <f t="shared" si="12"/>
        <v>1086397</v>
      </c>
      <c r="F43" s="1">
        <f t="shared" si="12"/>
        <v>570261</v>
      </c>
      <c r="G43" s="1">
        <f t="shared" si="12"/>
        <v>667686</v>
      </c>
      <c r="H43" s="1">
        <f t="shared" si="12"/>
        <v>320853</v>
      </c>
      <c r="I43" s="1">
        <f t="shared" si="12"/>
        <v>3414205</v>
      </c>
      <c r="J43" s="1">
        <f t="shared" si="12"/>
        <v>1051757</v>
      </c>
      <c r="K43" s="1">
        <f t="shared" si="12"/>
        <v>18619</v>
      </c>
      <c r="L43" s="1">
        <f t="shared" si="12"/>
        <v>12557</v>
      </c>
      <c r="M43" s="1">
        <f t="shared" si="12"/>
        <v>197015</v>
      </c>
      <c r="N43" s="1">
        <f t="shared" si="12"/>
        <v>433</v>
      </c>
      <c r="O43" s="1">
        <f t="shared" si="12"/>
        <v>433</v>
      </c>
      <c r="P43" s="1">
        <f t="shared" si="12"/>
        <v>866</v>
      </c>
    </row>
    <row r="44" spans="3:16" x14ac:dyDescent="0.3">
      <c r="C44" t="s">
        <v>84</v>
      </c>
      <c r="D44" s="1">
        <f t="shared" ref="D44:P44" si="13">$W10*D18</f>
        <v>1986169.4000000001</v>
      </c>
      <c r="E44" s="1">
        <f t="shared" si="13"/>
        <v>2353943.8000000003</v>
      </c>
      <c r="F44" s="1">
        <f t="shared" si="13"/>
        <v>1235609.4000000001</v>
      </c>
      <c r="G44" s="1">
        <f t="shared" si="13"/>
        <v>1446704.4000000001</v>
      </c>
      <c r="H44" s="1">
        <f t="shared" si="13"/>
        <v>695206.20000000007</v>
      </c>
      <c r="I44" s="1">
        <f t="shared" si="13"/>
        <v>7397707</v>
      </c>
      <c r="J44" s="1">
        <f t="shared" si="13"/>
        <v>2278887.8000000003</v>
      </c>
      <c r="K44" s="1">
        <f t="shared" si="13"/>
        <v>40342.6</v>
      </c>
      <c r="L44" s="1">
        <f t="shared" si="13"/>
        <v>27207.800000000003</v>
      </c>
      <c r="M44" s="1">
        <f t="shared" si="13"/>
        <v>426881</v>
      </c>
      <c r="N44" s="1">
        <f t="shared" si="13"/>
        <v>938.2</v>
      </c>
      <c r="O44" s="1">
        <f t="shared" si="13"/>
        <v>938.2</v>
      </c>
      <c r="P44" s="1">
        <f t="shared" si="13"/>
        <v>1876.4</v>
      </c>
    </row>
    <row r="45" spans="3:16" x14ac:dyDescent="0.3">
      <c r="C45" t="s">
        <v>86</v>
      </c>
      <c r="D45">
        <f t="shared" ref="D45:P45" si="14">D21*D18</f>
        <v>3666644</v>
      </c>
      <c r="E45">
        <f t="shared" si="14"/>
        <v>4345588</v>
      </c>
      <c r="F45">
        <f t="shared" si="14"/>
        <v>2281044</v>
      </c>
      <c r="G45">
        <f t="shared" si="14"/>
        <v>2670744</v>
      </c>
      <c r="H45">
        <f t="shared" si="14"/>
        <v>1283412</v>
      </c>
      <c r="I45">
        <f t="shared" si="14"/>
        <v>4097046</v>
      </c>
      <c r="J45">
        <f t="shared" si="14"/>
        <v>1262108.4000000001</v>
      </c>
      <c r="K45">
        <f t="shared" si="14"/>
        <v>20674.400000000001</v>
      </c>
      <c r="L45">
        <f t="shared" si="14"/>
        <v>14819</v>
      </c>
      <c r="M45">
        <f t="shared" si="14"/>
        <v>236418</v>
      </c>
      <c r="N45">
        <f t="shared" si="14"/>
        <v>480.8</v>
      </c>
      <c r="O45">
        <f t="shared" si="14"/>
        <v>480.8</v>
      </c>
      <c r="P45">
        <f t="shared" si="14"/>
        <v>961.6</v>
      </c>
    </row>
    <row r="46" spans="3:16" x14ac:dyDescent="0.3">
      <c r="C46" t="s">
        <v>96</v>
      </c>
      <c r="D46">
        <f t="shared" ref="D46:P46" si="15">SUM(D41:D45)</f>
        <v>7326301.9000000004</v>
      </c>
      <c r="E46">
        <f t="shared" si="15"/>
        <v>8717395.0500000007</v>
      </c>
      <c r="F46">
        <f t="shared" si="15"/>
        <v>4412871.9000000004</v>
      </c>
      <c r="G46">
        <f t="shared" si="15"/>
        <v>5463614.4000000004</v>
      </c>
      <c r="H46">
        <f t="shared" si="15"/>
        <v>2544001.2000000002</v>
      </c>
      <c r="I46">
        <f t="shared" si="15"/>
        <v>15451051.75</v>
      </c>
      <c r="J46">
        <f t="shared" si="15"/>
        <v>5026936.95</v>
      </c>
      <c r="K46">
        <f t="shared" si="15"/>
        <v>85548.5</v>
      </c>
      <c r="L46">
        <f t="shared" si="15"/>
        <v>55381.3</v>
      </c>
      <c r="M46">
        <f t="shared" si="15"/>
        <v>922876.5</v>
      </c>
      <c r="N46">
        <f t="shared" si="15"/>
        <v>1948.25</v>
      </c>
      <c r="O46">
        <f t="shared" si="15"/>
        <v>2085.75</v>
      </c>
      <c r="P46">
        <f t="shared" si="15"/>
        <v>4006.5</v>
      </c>
    </row>
    <row r="50" spans="2:16" x14ac:dyDescent="0.3">
      <c r="D50" t="s">
        <v>4</v>
      </c>
      <c r="E50" t="s">
        <v>5</v>
      </c>
      <c r="F50" t="s">
        <v>123</v>
      </c>
      <c r="G50" t="s">
        <v>124</v>
      </c>
      <c r="H50" t="s">
        <v>125</v>
      </c>
      <c r="I50" t="s">
        <v>6</v>
      </c>
      <c r="J50" t="s">
        <v>7</v>
      </c>
      <c r="K50" t="s">
        <v>8</v>
      </c>
      <c r="L50" t="s">
        <v>126</v>
      </c>
      <c r="M50" t="s">
        <v>9</v>
      </c>
      <c r="N50" t="s">
        <v>10</v>
      </c>
      <c r="O50" t="s">
        <v>11</v>
      </c>
      <c r="P50" t="s">
        <v>12</v>
      </c>
    </row>
    <row r="51" spans="2:16" x14ac:dyDescent="0.3">
      <c r="C51" t="s">
        <v>91</v>
      </c>
      <c r="D51">
        <f t="shared" ref="D51:P51" si="16">(D16)*$V7*D19</f>
        <v>1220036.4000000001</v>
      </c>
      <c r="E51">
        <f t="shared" si="16"/>
        <v>1560556.8</v>
      </c>
      <c r="F51">
        <f t="shared" si="16"/>
        <v>2738300.4</v>
      </c>
      <c r="G51">
        <f t="shared" si="16"/>
        <v>2219698.8000000003</v>
      </c>
      <c r="H51">
        <f t="shared" si="16"/>
        <v>782614.8</v>
      </c>
      <c r="I51">
        <f t="shared" si="16"/>
        <v>66616</v>
      </c>
      <c r="J51">
        <f t="shared" si="16"/>
        <v>20548</v>
      </c>
      <c r="K51">
        <f t="shared" si="16"/>
        <v>363</v>
      </c>
      <c r="L51">
        <f t="shared" si="16"/>
        <v>2904</v>
      </c>
      <c r="M51">
        <f t="shared" si="16"/>
        <v>1742.4</v>
      </c>
      <c r="N51">
        <f t="shared" si="16"/>
        <v>15.400000000000002</v>
      </c>
      <c r="O51">
        <f t="shared" si="16"/>
        <v>15.400000000000002</v>
      </c>
      <c r="P51">
        <f t="shared" si="16"/>
        <v>15.400000000000002</v>
      </c>
    </row>
    <row r="52" spans="2:16" x14ac:dyDescent="0.3">
      <c r="C52" t="s">
        <v>82</v>
      </c>
      <c r="D52">
        <f t="shared" ref="D52:P52" si="17">(D16)*$V$8*D19</f>
        <v>6405191.1000000006</v>
      </c>
      <c r="E52">
        <f t="shared" si="17"/>
        <v>8192923.2000000002</v>
      </c>
      <c r="F52">
        <f t="shared" si="17"/>
        <v>14376077.1</v>
      </c>
      <c r="G52">
        <f t="shared" si="17"/>
        <v>11653418.700000001</v>
      </c>
      <c r="H52">
        <f t="shared" si="17"/>
        <v>4108727.7</v>
      </c>
      <c r="I52">
        <f t="shared" si="17"/>
        <v>349734</v>
      </c>
      <c r="J52">
        <f t="shared" si="17"/>
        <v>107877</v>
      </c>
      <c r="K52">
        <f t="shared" si="17"/>
        <v>1905.75</v>
      </c>
      <c r="L52">
        <f t="shared" si="17"/>
        <v>15246</v>
      </c>
      <c r="M52">
        <f t="shared" si="17"/>
        <v>9147.6</v>
      </c>
      <c r="N52">
        <f t="shared" si="17"/>
        <v>80.850000000000009</v>
      </c>
      <c r="O52">
        <f t="shared" si="17"/>
        <v>80.850000000000009</v>
      </c>
      <c r="P52">
        <f t="shared" si="17"/>
        <v>80.850000000000009</v>
      </c>
    </row>
    <row r="53" spans="2:16" x14ac:dyDescent="0.3">
      <c r="C53" t="s">
        <v>83</v>
      </c>
      <c r="D53" s="1">
        <f t="shared" ref="D53:P53" si="18">$X$9*D19</f>
        <v>4448819.6000000006</v>
      </c>
      <c r="E53" s="1">
        <f t="shared" si="18"/>
        <v>5690515.2000000002</v>
      </c>
      <c r="F53" s="1">
        <f t="shared" si="18"/>
        <v>9985115.5999999996</v>
      </c>
      <c r="G53" s="1">
        <f t="shared" si="18"/>
        <v>8094053.2000000002</v>
      </c>
      <c r="H53" s="1">
        <f t="shared" si="18"/>
        <v>2853777.2</v>
      </c>
      <c r="I53" s="1">
        <f t="shared" si="18"/>
        <v>218621.6</v>
      </c>
      <c r="J53" s="1">
        <f t="shared" si="18"/>
        <v>67434.8</v>
      </c>
      <c r="K53" s="1">
        <f t="shared" si="18"/>
        <v>1588.4</v>
      </c>
      <c r="L53" s="1">
        <f t="shared" si="18"/>
        <v>12707.2</v>
      </c>
      <c r="M53" s="1">
        <f t="shared" si="18"/>
        <v>12707.2</v>
      </c>
      <c r="N53" s="1">
        <f t="shared" si="18"/>
        <v>144.4</v>
      </c>
      <c r="O53" s="1">
        <f t="shared" si="18"/>
        <v>144.4</v>
      </c>
      <c r="P53" s="1">
        <f t="shared" si="18"/>
        <v>144.4</v>
      </c>
    </row>
    <row r="54" spans="2:16" x14ac:dyDescent="0.3">
      <c r="C54" t="s">
        <v>84</v>
      </c>
      <c r="D54" s="1">
        <f t="shared" ref="D54:P54" si="19">$X$10*D19</f>
        <v>1216955.5</v>
      </c>
      <c r="E54" s="1">
        <f t="shared" si="19"/>
        <v>1556616</v>
      </c>
      <c r="F54" s="1">
        <f t="shared" si="19"/>
        <v>2731385.5</v>
      </c>
      <c r="G54" s="1">
        <f t="shared" si="19"/>
        <v>2214093.5</v>
      </c>
      <c r="H54" s="1">
        <f t="shared" si="19"/>
        <v>780638.5</v>
      </c>
      <c r="I54" s="1">
        <f t="shared" si="19"/>
        <v>59803</v>
      </c>
      <c r="J54" s="1">
        <f t="shared" si="19"/>
        <v>18446.5</v>
      </c>
      <c r="K54" s="1">
        <f t="shared" si="19"/>
        <v>434.5</v>
      </c>
      <c r="L54" s="1">
        <f t="shared" si="19"/>
        <v>3476</v>
      </c>
      <c r="M54" s="1">
        <f t="shared" si="19"/>
        <v>3476</v>
      </c>
      <c r="N54" s="1">
        <f t="shared" si="19"/>
        <v>39.5</v>
      </c>
      <c r="O54" s="1">
        <f t="shared" si="19"/>
        <v>39.5</v>
      </c>
      <c r="P54" s="1">
        <f t="shared" si="19"/>
        <v>39.5</v>
      </c>
    </row>
    <row r="55" spans="2:16" x14ac:dyDescent="0.3">
      <c r="C55" t="s">
        <v>86</v>
      </c>
      <c r="D55">
        <f t="shared" ref="D55:P55" si="20">D22*D19</f>
        <v>25016908</v>
      </c>
      <c r="E55">
        <f t="shared" si="20"/>
        <v>31999296</v>
      </c>
      <c r="F55">
        <f t="shared" si="20"/>
        <v>56148988</v>
      </c>
      <c r="G55">
        <f t="shared" si="20"/>
        <v>45515036</v>
      </c>
      <c r="H55">
        <f t="shared" si="20"/>
        <v>16047556</v>
      </c>
      <c r="I55">
        <f t="shared" si="20"/>
        <v>363360</v>
      </c>
      <c r="J55">
        <f t="shared" si="20"/>
        <v>112080</v>
      </c>
      <c r="K55">
        <f t="shared" si="20"/>
        <v>1760</v>
      </c>
      <c r="L55">
        <f t="shared" si="20"/>
        <v>17600</v>
      </c>
      <c r="M55">
        <f t="shared" si="20"/>
        <v>17600</v>
      </c>
      <c r="N55">
        <f t="shared" si="20"/>
        <v>160</v>
      </c>
      <c r="O55">
        <f t="shared" si="20"/>
        <v>160</v>
      </c>
      <c r="P55">
        <f t="shared" si="20"/>
        <v>160</v>
      </c>
    </row>
    <row r="56" spans="2:16" x14ac:dyDescent="0.3">
      <c r="C56" t="s">
        <v>96</v>
      </c>
      <c r="D56">
        <f t="shared" ref="D56:P56" si="21">SUM(D51:D55)</f>
        <v>38307910.600000001</v>
      </c>
      <c r="E56">
        <f t="shared" si="21"/>
        <v>48999907.200000003</v>
      </c>
      <c r="F56">
        <f t="shared" si="21"/>
        <v>85979866.599999994</v>
      </c>
      <c r="G56">
        <f t="shared" si="21"/>
        <v>69696300.200000003</v>
      </c>
      <c r="H56">
        <f t="shared" si="21"/>
        <v>24573314.199999999</v>
      </c>
      <c r="I56">
        <f t="shared" si="21"/>
        <v>1058134.6000000001</v>
      </c>
      <c r="J56">
        <f t="shared" si="21"/>
        <v>326386.3</v>
      </c>
      <c r="K56">
        <f t="shared" si="21"/>
        <v>6051.65</v>
      </c>
      <c r="L56">
        <f t="shared" si="21"/>
        <v>51933.2</v>
      </c>
      <c r="M56">
        <f t="shared" si="21"/>
        <v>44673.2</v>
      </c>
      <c r="N56">
        <f t="shared" si="21"/>
        <v>440.15000000000003</v>
      </c>
      <c r="O56">
        <f t="shared" si="21"/>
        <v>440.15000000000003</v>
      </c>
      <c r="P56">
        <f t="shared" si="21"/>
        <v>440.15000000000003</v>
      </c>
    </row>
    <row r="61" spans="2:16" x14ac:dyDescent="0.3">
      <c r="D61" t="s">
        <v>4</v>
      </c>
      <c r="E61" t="s">
        <v>5</v>
      </c>
      <c r="F61" t="s">
        <v>123</v>
      </c>
      <c r="G61" t="s">
        <v>124</v>
      </c>
      <c r="H61" t="s">
        <v>125</v>
      </c>
      <c r="I61" t="s">
        <v>6</v>
      </c>
      <c r="J61" t="s">
        <v>7</v>
      </c>
      <c r="K61" t="s">
        <v>8</v>
      </c>
      <c r="L61" t="s">
        <v>126</v>
      </c>
      <c r="M61" t="s">
        <v>9</v>
      </c>
      <c r="N61" t="s">
        <v>10</v>
      </c>
      <c r="O61" t="s">
        <v>11</v>
      </c>
      <c r="P61" t="s">
        <v>12</v>
      </c>
    </row>
    <row r="62" spans="2:16" x14ac:dyDescent="0.3">
      <c r="B62" t="s">
        <v>115</v>
      </c>
      <c r="C62" t="s">
        <v>96</v>
      </c>
    </row>
    <row r="66" spans="2:16" x14ac:dyDescent="0.3">
      <c r="C66" t="s">
        <v>103</v>
      </c>
    </row>
    <row r="67" spans="2:16" x14ac:dyDescent="0.3">
      <c r="B67" t="s">
        <v>99</v>
      </c>
      <c r="C67" t="s">
        <v>100</v>
      </c>
      <c r="D67">
        <v>-2</v>
      </c>
      <c r="E67">
        <v>-2</v>
      </c>
      <c r="F67">
        <v>-2</v>
      </c>
      <c r="G67">
        <v>-2</v>
      </c>
      <c r="H67">
        <v>-2</v>
      </c>
      <c r="I67">
        <v>-2</v>
      </c>
      <c r="J67">
        <v>-2</v>
      </c>
      <c r="K67">
        <v>-2</v>
      </c>
      <c r="L67">
        <v>-2</v>
      </c>
      <c r="M67">
        <v>-2</v>
      </c>
      <c r="N67">
        <v>-2</v>
      </c>
      <c r="O67">
        <v>-2</v>
      </c>
      <c r="P67">
        <v>-2</v>
      </c>
    </row>
    <row r="68" spans="2:16" x14ac:dyDescent="0.3">
      <c r="C68" t="s">
        <v>101</v>
      </c>
      <c r="D68">
        <v>2</v>
      </c>
      <c r="E68">
        <v>2</v>
      </c>
      <c r="F68">
        <v>2</v>
      </c>
      <c r="G68">
        <v>2</v>
      </c>
      <c r="H68">
        <v>2</v>
      </c>
      <c r="I68">
        <v>2</v>
      </c>
      <c r="J68">
        <v>2</v>
      </c>
      <c r="K68">
        <v>2</v>
      </c>
      <c r="L68">
        <v>2</v>
      </c>
      <c r="M68">
        <v>2</v>
      </c>
      <c r="N68">
        <v>2</v>
      </c>
      <c r="O68">
        <v>2</v>
      </c>
      <c r="P68">
        <v>2</v>
      </c>
    </row>
    <row r="69" spans="2:16" x14ac:dyDescent="0.3">
      <c r="C69" t="s">
        <v>102</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x14ac:dyDescent="0.3">
      <c r="C71" t="s">
        <v>104</v>
      </c>
    </row>
    <row r="72" spans="2:16" x14ac:dyDescent="0.3">
      <c r="B72" t="s">
        <v>99</v>
      </c>
      <c r="C72" t="s">
        <v>100</v>
      </c>
      <c r="D72">
        <v>-2</v>
      </c>
      <c r="E72">
        <v>-2</v>
      </c>
      <c r="F72">
        <v>-2</v>
      </c>
      <c r="G72">
        <v>-2</v>
      </c>
      <c r="H72">
        <v>-2</v>
      </c>
      <c r="I72">
        <v>-2</v>
      </c>
      <c r="J72">
        <v>-2</v>
      </c>
      <c r="K72">
        <v>-2</v>
      </c>
      <c r="L72">
        <v>-2</v>
      </c>
      <c r="M72">
        <v>-2</v>
      </c>
      <c r="N72">
        <v>-2</v>
      </c>
      <c r="O72">
        <v>-2</v>
      </c>
      <c r="P72">
        <v>-2</v>
      </c>
    </row>
    <row r="73" spans="2:16" x14ac:dyDescent="0.3">
      <c r="C73" t="s">
        <v>101</v>
      </c>
      <c r="D73">
        <v>2</v>
      </c>
      <c r="E73">
        <v>2</v>
      </c>
      <c r="F73">
        <v>2</v>
      </c>
      <c r="G73">
        <v>2</v>
      </c>
      <c r="H73">
        <v>2</v>
      </c>
      <c r="I73">
        <v>2</v>
      </c>
      <c r="J73">
        <v>2</v>
      </c>
      <c r="K73">
        <v>2</v>
      </c>
      <c r="L73">
        <v>2</v>
      </c>
      <c r="M73">
        <v>2</v>
      </c>
      <c r="N73">
        <v>2</v>
      </c>
      <c r="O73">
        <v>2</v>
      </c>
      <c r="P73">
        <v>2</v>
      </c>
    </row>
    <row r="74" spans="2:16" x14ac:dyDescent="0.3">
      <c r="C74" t="s">
        <v>102</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x14ac:dyDescent="0.3">
      <c r="C76" t="s">
        <v>110</v>
      </c>
    </row>
    <row r="77" spans="2:16" x14ac:dyDescent="0.3">
      <c r="B77" t="s">
        <v>99</v>
      </c>
      <c r="C77" t="s">
        <v>100</v>
      </c>
      <c r="D77">
        <v>-2</v>
      </c>
      <c r="E77">
        <v>-2</v>
      </c>
      <c r="F77">
        <v>-2</v>
      </c>
      <c r="G77">
        <v>-2</v>
      </c>
      <c r="H77">
        <v>-2</v>
      </c>
      <c r="I77">
        <v>-2</v>
      </c>
      <c r="J77">
        <v>-2</v>
      </c>
      <c r="K77">
        <v>-2</v>
      </c>
      <c r="L77">
        <v>-2</v>
      </c>
      <c r="M77">
        <v>-2</v>
      </c>
      <c r="N77">
        <v>-2</v>
      </c>
      <c r="O77">
        <v>-2</v>
      </c>
      <c r="P77">
        <v>-2</v>
      </c>
    </row>
    <row r="78" spans="2:16" x14ac:dyDescent="0.3">
      <c r="C78" t="s">
        <v>101</v>
      </c>
      <c r="D78">
        <v>2</v>
      </c>
      <c r="E78">
        <v>2</v>
      </c>
      <c r="F78">
        <v>2</v>
      </c>
      <c r="G78">
        <v>2</v>
      </c>
      <c r="H78">
        <v>2</v>
      </c>
      <c r="I78">
        <v>2</v>
      </c>
      <c r="J78">
        <v>2</v>
      </c>
      <c r="K78">
        <v>2</v>
      </c>
      <c r="L78">
        <v>2</v>
      </c>
      <c r="M78">
        <v>2</v>
      </c>
      <c r="N78">
        <v>2</v>
      </c>
      <c r="O78">
        <v>2</v>
      </c>
      <c r="P78">
        <v>2</v>
      </c>
    </row>
    <row r="79" spans="2:16" x14ac:dyDescent="0.3">
      <c r="C79" t="s">
        <v>102</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x14ac:dyDescent="0.3">
      <c r="C84" t="s">
        <v>95</v>
      </c>
    </row>
    <row r="85" spans="3:16" x14ac:dyDescent="0.3">
      <c r="D85" t="s">
        <v>4</v>
      </c>
      <c r="E85" t="s">
        <v>5</v>
      </c>
      <c r="F85" t="s">
        <v>123</v>
      </c>
      <c r="G85" t="s">
        <v>124</v>
      </c>
      <c r="H85" t="s">
        <v>125</v>
      </c>
      <c r="I85" t="s">
        <v>6</v>
      </c>
      <c r="J85" t="s">
        <v>7</v>
      </c>
      <c r="K85" t="s">
        <v>8</v>
      </c>
      <c r="L85" t="s">
        <v>126</v>
      </c>
      <c r="M85" t="s">
        <v>9</v>
      </c>
      <c r="N85" t="s">
        <v>10</v>
      </c>
      <c r="O85" t="s">
        <v>11</v>
      </c>
      <c r="P85" t="s">
        <v>12</v>
      </c>
    </row>
    <row r="86" spans="3:16" x14ac:dyDescent="0.3">
      <c r="C86" t="s">
        <v>103</v>
      </c>
      <c r="D86">
        <f t="shared" ref="D86:P86" si="25">D17*((365*D69*D10)+$V14)</f>
        <v>196805.64563190695</v>
      </c>
      <c r="E86">
        <f t="shared" si="25"/>
        <v>251735.43065539905</v>
      </c>
      <c r="F86">
        <f t="shared" si="25"/>
        <v>441718.77015809453</v>
      </c>
      <c r="G86">
        <f t="shared" si="25"/>
        <v>358062.47702311922</v>
      </c>
      <c r="H86">
        <f t="shared" si="25"/>
        <v>126244.60302584885</v>
      </c>
      <c r="I86">
        <f t="shared" si="25"/>
        <v>151100.02732244236</v>
      </c>
      <c r="J86">
        <f t="shared" si="25"/>
        <v>46548.824684985098</v>
      </c>
      <c r="K86">
        <f t="shared" si="25"/>
        <v>811.26674008413715</v>
      </c>
      <c r="L86">
        <f t="shared" si="25"/>
        <v>562.13758368034701</v>
      </c>
      <c r="M86">
        <f t="shared" si="25"/>
        <v>6956.4</v>
      </c>
      <c r="N86">
        <f t="shared" si="25"/>
        <v>15.299999999999999</v>
      </c>
      <c r="O86">
        <f t="shared" si="25"/>
        <v>15.299999999999999</v>
      </c>
      <c r="P86">
        <f t="shared" si="25"/>
        <v>25.5</v>
      </c>
    </row>
    <row r="87" spans="3:16" x14ac:dyDescent="0.3">
      <c r="C87" t="s">
        <v>104</v>
      </c>
      <c r="D87">
        <f>D18*((365*D74*D10)+$W14)</f>
        <v>24583.015621663882</v>
      </c>
      <c r="E87">
        <f>E18*((365*E74*E10)+$W14)</f>
        <v>29134.995840696589</v>
      </c>
      <c r="F87">
        <f>F18*((365*F74*F10)+$W14)</f>
        <v>15293.260072617541</v>
      </c>
      <c r="G87">
        <f>G18*((365*G74*G10)+$W14)</f>
        <v>17906.003820786824</v>
      </c>
      <c r="H87">
        <f>H18*((365*H74*H10)+$W14)</f>
        <v>8604.6360773041743</v>
      </c>
      <c r="I87">
        <f>I18*((365*I74*I10)+$W14)</f>
        <v>91562.153130288003</v>
      </c>
      <c r="J87">
        <f>J18*((365*J74*J10)+$W14)</f>
        <v>28206.020285791954</v>
      </c>
      <c r="K87">
        <f>K18*((365*K74*K10)+$W14)</f>
        <v>499.32436076124088</v>
      </c>
      <c r="L87">
        <f>L18*((365*L74*L10)+$W14)</f>
        <v>336.75363865292991</v>
      </c>
      <c r="M87">
        <f>M18*((365*M74*M10)+$W14)</f>
        <v>3480.75</v>
      </c>
      <c r="N87">
        <f>N18*((365*N74*N10)+$W14)</f>
        <v>7.65</v>
      </c>
      <c r="O87">
        <f>O18*((365*O74*O10)+$W14)</f>
        <v>7.65</v>
      </c>
      <c r="P87">
        <f>P18*((365*P74*P10)+$W14)</f>
        <v>15.3</v>
      </c>
    </row>
    <row r="88" spans="3:16" x14ac:dyDescent="0.3">
      <c r="C88" t="s">
        <v>110</v>
      </c>
      <c r="D88">
        <f>D19*((365*D79*D10)+$V$14)</f>
        <v>209109.42242155806</v>
      </c>
      <c r="E88">
        <f>E19*((365*E79*E10)+$V$14)</f>
        <v>267473.27465314552</v>
      </c>
      <c r="F88">
        <f>F19*((365*F79*F10)+$V$14)</f>
        <v>469333.87812094903</v>
      </c>
      <c r="G88">
        <f>G19*((365*G79*G10)+$V$14)</f>
        <v>380447.61124981643</v>
      </c>
      <c r="H88">
        <f>H19*((365*H79*H10)+$V$14)</f>
        <v>134137.08706278205</v>
      </c>
      <c r="I88">
        <f>I19*((365*I79*I10)+$V$14)</f>
        <v>10275.947468150182</v>
      </c>
      <c r="J88">
        <f>J19*((365*J79*J10)+$V$14)</f>
        <v>3169.6614713514759</v>
      </c>
      <c r="K88">
        <f>K19*((365*K79*K10)+$V$14)</f>
        <v>74.660120310206068</v>
      </c>
      <c r="L88">
        <f>L19*((365*L79*L10)+$V$14)</f>
        <v>597.28096248164854</v>
      </c>
      <c r="M88">
        <f>M19*((365*M79*M10)+$V$14)</f>
        <v>448.79999999999995</v>
      </c>
      <c r="N88">
        <f>N19*((365*N79*N10)+$V$14)</f>
        <v>5.0999999999999996</v>
      </c>
      <c r="O88">
        <f>O19*((365*O79*O10)+$V$14)</f>
        <v>5.0999999999999996</v>
      </c>
      <c r="P88">
        <f>P19*((365*P79*P10)+$V$14)</f>
        <v>5.0999999999999996</v>
      </c>
    </row>
    <row r="91" spans="3:16" x14ac:dyDescent="0.3">
      <c r="C91" t="s">
        <v>94</v>
      </c>
    </row>
    <row r="92" spans="3:16" x14ac:dyDescent="0.3">
      <c r="D92" t="s">
        <v>4</v>
      </c>
      <c r="E92" t="s">
        <v>5</v>
      </c>
      <c r="F92" t="s">
        <v>123</v>
      </c>
      <c r="G92" t="s">
        <v>124</v>
      </c>
      <c r="H92" t="s">
        <v>125</v>
      </c>
      <c r="I92" t="s">
        <v>6</v>
      </c>
      <c r="J92" t="s">
        <v>7</v>
      </c>
      <c r="K92" t="s">
        <v>8</v>
      </c>
      <c r="L92" t="s">
        <v>126</v>
      </c>
      <c r="M92" t="s">
        <v>9</v>
      </c>
      <c r="N92" t="s">
        <v>10</v>
      </c>
      <c r="O92" t="s">
        <v>11</v>
      </c>
      <c r="P92" t="s">
        <v>12</v>
      </c>
    </row>
    <row r="93" spans="3:16" x14ac:dyDescent="0.3">
      <c r="C93" t="s">
        <v>103</v>
      </c>
      <c r="D93">
        <f>D8*12*D23</f>
        <v>5244033.6000000006</v>
      </c>
      <c r="E93">
        <f>E8*12*E23</f>
        <v>6214665.6000000006</v>
      </c>
      <c r="F93">
        <f>F8*12*F23</f>
        <v>3260812.8000000003</v>
      </c>
      <c r="G93">
        <f>G8*12*G23</f>
        <v>3818212.8000000003</v>
      </c>
      <c r="H93">
        <f>H8*12*H23</f>
        <v>1834012.8</v>
      </c>
      <c r="I93">
        <f>I8*12*I23</f>
        <v>6103814.4000000004</v>
      </c>
      <c r="J93">
        <f>J8*12*J23</f>
        <v>1880395.2000000002</v>
      </c>
      <c r="K93">
        <f>K8*12*K23</f>
        <v>52070.400000000001</v>
      </c>
      <c r="L93">
        <f>L8*12*L23</f>
        <v>32734.799999999999</v>
      </c>
      <c r="M93">
        <f>M8*12*M23</f>
        <v>263862</v>
      </c>
      <c r="N93">
        <f>N8*12*N23</f>
        <v>720</v>
      </c>
      <c r="O93">
        <f>O8*12*O23</f>
        <v>840</v>
      </c>
      <c r="P93">
        <f>P8*12*P23</f>
        <v>1200</v>
      </c>
    </row>
    <row r="94" spans="3:16" x14ac:dyDescent="0.3">
      <c r="C94" t="s">
        <v>104</v>
      </c>
      <c r="D94">
        <f>D8*12*D23</f>
        <v>5244033.6000000006</v>
      </c>
      <c r="E94">
        <f>E8*12*E23</f>
        <v>6214665.6000000006</v>
      </c>
      <c r="F94">
        <f>F8*12*F23</f>
        <v>3260812.8000000003</v>
      </c>
      <c r="G94">
        <f>G8*12*G23</f>
        <v>3818212.8000000003</v>
      </c>
      <c r="H94">
        <f>H8*12*H23</f>
        <v>1834012.8</v>
      </c>
      <c r="I94">
        <f>I8*12*I23</f>
        <v>6103814.4000000004</v>
      </c>
      <c r="J94">
        <f>J8*12*J23</f>
        <v>1880395.2000000002</v>
      </c>
      <c r="K94">
        <f>K8*12*K23</f>
        <v>52070.400000000001</v>
      </c>
      <c r="L94">
        <f>L8*12*L23</f>
        <v>32734.799999999999</v>
      </c>
      <c r="M94">
        <f>M8*12*M23</f>
        <v>263862</v>
      </c>
      <c r="N94">
        <f>N8*12*N23</f>
        <v>720</v>
      </c>
      <c r="O94">
        <f>O8*12*O23</f>
        <v>840</v>
      </c>
      <c r="P94">
        <f>P8*12*P23</f>
        <v>1200</v>
      </c>
    </row>
    <row r="95" spans="3:16" x14ac:dyDescent="0.3">
      <c r="C95" t="s">
        <v>110</v>
      </c>
      <c r="D95">
        <f>D8*12*D23</f>
        <v>5244033.6000000006</v>
      </c>
      <c r="E95">
        <f>E8*12*E23</f>
        <v>6214665.6000000006</v>
      </c>
      <c r="F95">
        <f>F8*12*F23</f>
        <v>3260812.8000000003</v>
      </c>
      <c r="G95">
        <f>G8*12*G23</f>
        <v>3818212.8000000003</v>
      </c>
      <c r="H95">
        <f>H8*12*H23</f>
        <v>1834012.8</v>
      </c>
      <c r="I95">
        <f>I8*12*I23</f>
        <v>6103814.4000000004</v>
      </c>
      <c r="J95">
        <f>J8*12*J23</f>
        <v>1880395.2000000002</v>
      </c>
      <c r="K95">
        <f>K8*12*K23</f>
        <v>52070.400000000001</v>
      </c>
      <c r="L95">
        <f>L8*12*L23</f>
        <v>32734.799999999999</v>
      </c>
      <c r="M95">
        <f>M8*12*M23</f>
        <v>263862</v>
      </c>
      <c r="N95">
        <f>N8*12*N23</f>
        <v>720</v>
      </c>
      <c r="O95">
        <f>O8*12*O23</f>
        <v>840</v>
      </c>
      <c r="P95">
        <f>P8*12*P23</f>
        <v>1200</v>
      </c>
    </row>
    <row r="98" spans="2:16" x14ac:dyDescent="0.3">
      <c r="C98" t="s">
        <v>21</v>
      </c>
    </row>
    <row r="99" spans="2:16" x14ac:dyDescent="0.3">
      <c r="B99" t="s">
        <v>105</v>
      </c>
      <c r="D99" t="s">
        <v>4</v>
      </c>
      <c r="E99" t="s">
        <v>5</v>
      </c>
      <c r="F99" t="s">
        <v>123</v>
      </c>
      <c r="G99" t="s">
        <v>124</v>
      </c>
      <c r="H99" t="s">
        <v>125</v>
      </c>
      <c r="I99" t="s">
        <v>6</v>
      </c>
      <c r="J99" t="s">
        <v>7</v>
      </c>
      <c r="K99" t="s">
        <v>8</v>
      </c>
      <c r="L99" t="s">
        <v>126</v>
      </c>
      <c r="M99" t="s">
        <v>9</v>
      </c>
      <c r="N99" t="s">
        <v>10</v>
      </c>
      <c r="O99" t="s">
        <v>11</v>
      </c>
      <c r="P99" t="s">
        <v>12</v>
      </c>
    </row>
    <row r="100" spans="2:16" x14ac:dyDescent="0.3">
      <c r="C100" t="s">
        <v>106</v>
      </c>
      <c r="D100" s="4">
        <f>D36*-1</f>
        <v>-31214908.575000003</v>
      </c>
      <c r="E100" s="4">
        <f>E36*-1</f>
        <v>-39298642.799999997</v>
      </c>
      <c r="F100" s="4">
        <f>F36*-1</f>
        <v>-69284186.294999987</v>
      </c>
      <c r="G100" s="4">
        <f>G36*-1</f>
        <v>-56954892.769999996</v>
      </c>
      <c r="H100" s="4">
        <f>H36*-1</f>
        <v>-19703809.814999998</v>
      </c>
      <c r="I100" s="4">
        <f>I36*-1</f>
        <v>-13710804.560000002</v>
      </c>
      <c r="J100" s="4">
        <f>J36*-1</f>
        <v>-4303192.1100000003</v>
      </c>
      <c r="K100" s="4">
        <f>K36*-1</f>
        <v>-65015.11</v>
      </c>
      <c r="L100" s="4">
        <f>L36*-1</f>
        <v>-49839.68</v>
      </c>
      <c r="M100" s="4">
        <f>M36*-1</f>
        <v>-783577.08000000007</v>
      </c>
      <c r="N100" s="4">
        <f>N36*-1</f>
        <v>-1494.8700000000001</v>
      </c>
      <c r="O100" s="4">
        <f>O36*-1</f>
        <v>-1544.5350000000001</v>
      </c>
      <c r="P100" s="4">
        <f>P36*-1</f>
        <v>-2552.7750000000001</v>
      </c>
    </row>
    <row r="101" spans="2:16" x14ac:dyDescent="0.3">
      <c r="C101">
        <v>1</v>
      </c>
      <c r="D101" s="4">
        <f>D93-D86</f>
        <v>5047227.954368094</v>
      </c>
      <c r="E101" s="4">
        <f>E93-E86</f>
        <v>5962930.1693446012</v>
      </c>
      <c r="F101" s="4">
        <f>F93-F86</f>
        <v>2819094.0298419059</v>
      </c>
      <c r="G101" s="4">
        <f>G93-G86</f>
        <v>3460150.3229768812</v>
      </c>
      <c r="H101" s="4">
        <f>H93-H86</f>
        <v>1707768.1969741513</v>
      </c>
      <c r="I101" s="4">
        <f>I93-I86</f>
        <v>5952714.3726775581</v>
      </c>
      <c r="J101" s="4">
        <f>J93-J86</f>
        <v>1833846.3753150152</v>
      </c>
      <c r="K101" s="4">
        <f>K93-K86</f>
        <v>51259.133259915863</v>
      </c>
      <c r="L101" s="4">
        <f>L93-L86</f>
        <v>32172.662416319654</v>
      </c>
      <c r="M101" s="4">
        <f>M93-M86</f>
        <v>256905.60000000001</v>
      </c>
      <c r="N101" s="4">
        <f>N93-N86</f>
        <v>704.7</v>
      </c>
      <c r="O101" s="4">
        <f>O93-O86</f>
        <v>824.7</v>
      </c>
      <c r="P101" s="4">
        <f>P93-P86</f>
        <v>1174.5</v>
      </c>
    </row>
    <row r="102" spans="2:16" x14ac:dyDescent="0.3">
      <c r="C102">
        <v>2</v>
      </c>
      <c r="D102" s="4">
        <f>D101</f>
        <v>5047227.954368094</v>
      </c>
      <c r="E102" s="4">
        <f t="shared" ref="E102:P105" si="26">E101</f>
        <v>5962930.1693446012</v>
      </c>
      <c r="F102" s="4">
        <f t="shared" si="26"/>
        <v>2819094.0298419059</v>
      </c>
      <c r="G102" s="4">
        <f t="shared" si="26"/>
        <v>3460150.3229768812</v>
      </c>
      <c r="H102" s="4">
        <f t="shared" si="26"/>
        <v>1707768.1969741513</v>
      </c>
      <c r="I102" s="4">
        <f t="shared" si="26"/>
        <v>5952714.3726775581</v>
      </c>
      <c r="J102" s="4">
        <f t="shared" si="26"/>
        <v>1833846.3753150152</v>
      </c>
      <c r="K102" s="4">
        <f t="shared" si="26"/>
        <v>51259.133259915863</v>
      </c>
      <c r="L102" s="4">
        <f t="shared" si="26"/>
        <v>32172.662416319654</v>
      </c>
      <c r="M102" s="4">
        <f t="shared" si="26"/>
        <v>256905.60000000001</v>
      </c>
      <c r="N102" s="4">
        <f t="shared" si="26"/>
        <v>704.7</v>
      </c>
      <c r="O102" s="4">
        <f t="shared" si="26"/>
        <v>824.7</v>
      </c>
      <c r="P102" s="4">
        <f t="shared" si="26"/>
        <v>1174.5</v>
      </c>
    </row>
    <row r="103" spans="2:16" x14ac:dyDescent="0.3">
      <c r="C103">
        <v>3</v>
      </c>
      <c r="D103" s="4">
        <f t="shared" ref="D103:D105" si="27">D102</f>
        <v>5047227.954368094</v>
      </c>
      <c r="E103" s="4">
        <f t="shared" si="26"/>
        <v>5962930.1693446012</v>
      </c>
      <c r="F103" s="4">
        <f t="shared" si="26"/>
        <v>2819094.0298419059</v>
      </c>
      <c r="G103" s="4">
        <f t="shared" si="26"/>
        <v>3460150.3229768812</v>
      </c>
      <c r="H103" s="4">
        <f t="shared" si="26"/>
        <v>1707768.1969741513</v>
      </c>
      <c r="I103" s="4">
        <f t="shared" si="26"/>
        <v>5952714.3726775581</v>
      </c>
      <c r="J103" s="4">
        <f t="shared" si="26"/>
        <v>1833846.3753150152</v>
      </c>
      <c r="K103" s="4">
        <f t="shared" si="26"/>
        <v>51259.133259915863</v>
      </c>
      <c r="L103" s="4">
        <f t="shared" si="26"/>
        <v>32172.662416319654</v>
      </c>
      <c r="M103" s="4">
        <f t="shared" si="26"/>
        <v>256905.60000000001</v>
      </c>
      <c r="N103" s="4">
        <f t="shared" si="26"/>
        <v>704.7</v>
      </c>
      <c r="O103" s="4">
        <f t="shared" si="26"/>
        <v>824.7</v>
      </c>
      <c r="P103" s="4">
        <f t="shared" si="26"/>
        <v>1174.5</v>
      </c>
    </row>
    <row r="104" spans="2:16" x14ac:dyDescent="0.3">
      <c r="C104">
        <v>4</v>
      </c>
      <c r="D104" s="4">
        <f t="shared" si="27"/>
        <v>5047227.954368094</v>
      </c>
      <c r="E104" s="4">
        <f t="shared" si="26"/>
        <v>5962930.1693446012</v>
      </c>
      <c r="F104" s="4">
        <f t="shared" si="26"/>
        <v>2819094.0298419059</v>
      </c>
      <c r="G104" s="4">
        <f t="shared" si="26"/>
        <v>3460150.3229768812</v>
      </c>
      <c r="H104" s="4">
        <f t="shared" si="26"/>
        <v>1707768.1969741513</v>
      </c>
      <c r="I104" s="4">
        <f t="shared" si="26"/>
        <v>5952714.3726775581</v>
      </c>
      <c r="J104" s="4">
        <f t="shared" si="26"/>
        <v>1833846.3753150152</v>
      </c>
      <c r="K104" s="4">
        <f t="shared" si="26"/>
        <v>51259.133259915863</v>
      </c>
      <c r="L104" s="4">
        <f t="shared" si="26"/>
        <v>32172.662416319654</v>
      </c>
      <c r="M104" s="4">
        <f t="shared" si="26"/>
        <v>256905.60000000001</v>
      </c>
      <c r="N104" s="4">
        <f t="shared" si="26"/>
        <v>704.7</v>
      </c>
      <c r="O104" s="4">
        <f t="shared" si="26"/>
        <v>824.7</v>
      </c>
      <c r="P104" s="4">
        <f t="shared" si="26"/>
        <v>1174.5</v>
      </c>
    </row>
    <row r="105" spans="2:16" x14ac:dyDescent="0.3">
      <c r="C105">
        <v>5</v>
      </c>
      <c r="D105" s="4">
        <f t="shared" si="27"/>
        <v>5047227.954368094</v>
      </c>
      <c r="E105" s="4">
        <f t="shared" si="26"/>
        <v>5962930.1693446012</v>
      </c>
      <c r="F105" s="4">
        <f t="shared" si="26"/>
        <v>2819094.0298419059</v>
      </c>
      <c r="G105" s="4">
        <f t="shared" si="26"/>
        <v>3460150.3229768812</v>
      </c>
      <c r="H105" s="4">
        <f t="shared" si="26"/>
        <v>1707768.1969741513</v>
      </c>
      <c r="I105" s="4">
        <f t="shared" si="26"/>
        <v>5952714.3726775581</v>
      </c>
      <c r="J105" s="4">
        <f t="shared" si="26"/>
        <v>1833846.3753150152</v>
      </c>
      <c r="K105" s="4">
        <f t="shared" si="26"/>
        <v>51259.133259915863</v>
      </c>
      <c r="L105" s="4">
        <f t="shared" si="26"/>
        <v>32172.662416319654</v>
      </c>
      <c r="M105" s="4">
        <f t="shared" si="26"/>
        <v>256905.60000000001</v>
      </c>
      <c r="N105" s="4">
        <f t="shared" si="26"/>
        <v>704.7</v>
      </c>
      <c r="O105" s="4">
        <f t="shared" si="26"/>
        <v>824.7</v>
      </c>
      <c r="P105" s="4">
        <f t="shared" si="26"/>
        <v>1174.5</v>
      </c>
    </row>
    <row r="106" spans="2:16" x14ac:dyDescent="0.3">
      <c r="C106" t="s">
        <v>105</v>
      </c>
      <c r="D106" s="4">
        <f>NPV(5%,D101:D105)+D100</f>
        <v>-9363052.8952076286</v>
      </c>
      <c r="E106" s="4">
        <f t="shared" ref="E106:P106" si="28">NPV(5%,E101:E105)+E100</f>
        <v>-13482275.743221864</v>
      </c>
      <c r="F106" s="4">
        <f t="shared" si="28"/>
        <v>-57078984.460484833</v>
      </c>
      <c r="G106" s="4">
        <f t="shared" si="28"/>
        <v>-41974252.669795893</v>
      </c>
      <c r="H106" s="4">
        <f t="shared" si="28"/>
        <v>-12310067.247355152</v>
      </c>
      <c r="I106" s="4">
        <f t="shared" si="28"/>
        <v>12061333.443436258</v>
      </c>
      <c r="J106" s="4">
        <f t="shared" si="28"/>
        <v>3636402.9894472472</v>
      </c>
      <c r="K106" s="4">
        <f t="shared" si="28"/>
        <v>156910.11160556198</v>
      </c>
      <c r="L106" s="4">
        <f t="shared" si="28"/>
        <v>89451.111363536911</v>
      </c>
      <c r="M106" s="4">
        <f t="shared" si="28"/>
        <v>328689.72175441263</v>
      </c>
      <c r="N106" s="4">
        <f t="shared" si="28"/>
        <v>1556.1122097935383</v>
      </c>
      <c r="O106" s="4">
        <f t="shared" si="28"/>
        <v>2025.9844102692362</v>
      </c>
      <c r="P106" s="4">
        <f t="shared" si="28"/>
        <v>2532.1953496558967</v>
      </c>
    </row>
    <row r="107" spans="2:16" x14ac:dyDescent="0.3">
      <c r="C107" t="s">
        <v>107</v>
      </c>
      <c r="D107" s="3">
        <f>IRR(D100:D105)</f>
        <v>-6.6929857122558389E-2</v>
      </c>
      <c r="E107" s="3">
        <f t="shared" ref="E107:P107" si="29">IRR(E100:E105)</f>
        <v>-8.5523602876574678E-2</v>
      </c>
      <c r="F107" s="3">
        <f t="shared" si="29"/>
        <v>-0.37030964468791783</v>
      </c>
      <c r="G107" s="3">
        <f t="shared" si="29"/>
        <v>-0.29954419830951362</v>
      </c>
      <c r="H107" s="3">
        <f t="shared" si="29"/>
        <v>-0.22664479243082902</v>
      </c>
      <c r="I107" s="3">
        <f t="shared" si="29"/>
        <v>0.32973002075111535</v>
      </c>
      <c r="J107" s="3">
        <f t="shared" si="29"/>
        <v>0.3196952576202523</v>
      </c>
      <c r="K107" s="3">
        <f t="shared" si="29"/>
        <v>0.73881828313357034</v>
      </c>
      <c r="L107" s="3">
        <f t="shared" si="29"/>
        <v>0.57995578528210423</v>
      </c>
      <c r="M107" s="3">
        <f t="shared" si="29"/>
        <v>0.1911122348638572</v>
      </c>
      <c r="N107" s="3">
        <f t="shared" si="29"/>
        <v>0.37576258090731463</v>
      </c>
      <c r="O107" s="3">
        <f t="shared" si="29"/>
        <v>0.45090366688612882</v>
      </c>
      <c r="P107" s="3">
        <f t="shared" si="29"/>
        <v>0.36187950910258171</v>
      </c>
    </row>
    <row r="111" spans="2:16" x14ac:dyDescent="0.3">
      <c r="C111" t="s">
        <v>22</v>
      </c>
    </row>
    <row r="112" spans="2:16" x14ac:dyDescent="0.3">
      <c r="B112" t="s">
        <v>105</v>
      </c>
      <c r="D112" t="s">
        <v>4</v>
      </c>
      <c r="E112" t="s">
        <v>5</v>
      </c>
      <c r="F112" t="s">
        <v>123</v>
      </c>
      <c r="G112" t="s">
        <v>124</v>
      </c>
      <c r="H112" t="s">
        <v>125</v>
      </c>
      <c r="I112" t="s">
        <v>6</v>
      </c>
      <c r="J112" t="s">
        <v>7</v>
      </c>
      <c r="K112" t="s">
        <v>8</v>
      </c>
      <c r="L112" t="s">
        <v>126</v>
      </c>
      <c r="M112" t="s">
        <v>9</v>
      </c>
      <c r="N112" t="s">
        <v>10</v>
      </c>
      <c r="O112" t="s">
        <v>11</v>
      </c>
      <c r="P112" t="s">
        <v>12</v>
      </c>
    </row>
    <row r="113" spans="3:16" x14ac:dyDescent="0.3">
      <c r="C113" t="s">
        <v>106</v>
      </c>
      <c r="D113" s="4">
        <f>D46*-1</f>
        <v>-7326301.9000000004</v>
      </c>
      <c r="E113" s="4">
        <f>E46*-1</f>
        <v>-8717395.0500000007</v>
      </c>
      <c r="F113" s="4">
        <f>F46*-1</f>
        <v>-4412871.9000000004</v>
      </c>
      <c r="G113" s="4">
        <f>G46*-1</f>
        <v>-5463614.4000000004</v>
      </c>
      <c r="H113" s="4">
        <f>H46*-1</f>
        <v>-2544001.2000000002</v>
      </c>
      <c r="I113" s="4">
        <f>I46*-1</f>
        <v>-15451051.75</v>
      </c>
      <c r="J113" s="4">
        <f>J46*-1</f>
        <v>-5026936.95</v>
      </c>
      <c r="K113" s="4">
        <f>K46*-1</f>
        <v>-85548.5</v>
      </c>
      <c r="L113" s="4">
        <f>L46*-1</f>
        <v>-55381.3</v>
      </c>
      <c r="M113" s="4">
        <f>M46*-1</f>
        <v>-922876.5</v>
      </c>
      <c r="N113" s="4">
        <f>N46*-1</f>
        <v>-1948.25</v>
      </c>
      <c r="O113" s="4">
        <f>O46*-1</f>
        <v>-2085.75</v>
      </c>
      <c r="P113" s="4">
        <f>P46*-1</f>
        <v>-4006.5</v>
      </c>
    </row>
    <row r="114" spans="3:16" x14ac:dyDescent="0.3">
      <c r="C114">
        <v>1</v>
      </c>
      <c r="D114" s="4">
        <f>D94-D87</f>
        <v>5219450.5843783366</v>
      </c>
      <c r="E114" s="4">
        <f>E94-E87</f>
        <v>6185530.6041593039</v>
      </c>
      <c r="F114" s="4">
        <f>F94-F87</f>
        <v>3245519.539927383</v>
      </c>
      <c r="G114" s="4">
        <f>G94-G87</f>
        <v>3800306.7961792136</v>
      </c>
      <c r="H114" s="4">
        <f>H94-H87</f>
        <v>1825408.1639226959</v>
      </c>
      <c r="I114" s="4">
        <f>I94-I87</f>
        <v>6012252.2468697121</v>
      </c>
      <c r="J114" s="4">
        <f>J94-J87</f>
        <v>1852189.1797142082</v>
      </c>
      <c r="K114" s="4">
        <f>K94-K87</f>
        <v>51571.075639238763</v>
      </c>
      <c r="L114" s="4">
        <f>L94-L87</f>
        <v>32398.046361347071</v>
      </c>
      <c r="M114" s="4">
        <f>M94-M87</f>
        <v>260381.25</v>
      </c>
      <c r="N114" s="4">
        <f>N94-N87</f>
        <v>712.35</v>
      </c>
      <c r="O114" s="4">
        <f>O94-O87</f>
        <v>832.35</v>
      </c>
      <c r="P114" s="4">
        <f>P94-P87</f>
        <v>1184.7</v>
      </c>
    </row>
    <row r="115" spans="3:16" x14ac:dyDescent="0.3">
      <c r="C115">
        <v>2</v>
      </c>
      <c r="D115" s="4">
        <f>D114</f>
        <v>5219450.5843783366</v>
      </c>
      <c r="E115" s="4">
        <f t="shared" ref="E115:P123" si="30">E114</f>
        <v>6185530.6041593039</v>
      </c>
      <c r="F115" s="4">
        <f t="shared" si="30"/>
        <v>3245519.539927383</v>
      </c>
      <c r="G115" s="4">
        <f t="shared" si="30"/>
        <v>3800306.7961792136</v>
      </c>
      <c r="H115" s="4">
        <f t="shared" si="30"/>
        <v>1825408.1639226959</v>
      </c>
      <c r="I115" s="4">
        <f t="shared" si="30"/>
        <v>6012252.2468697121</v>
      </c>
      <c r="J115" s="4">
        <f t="shared" si="30"/>
        <v>1852189.1797142082</v>
      </c>
      <c r="K115" s="4">
        <f t="shared" si="30"/>
        <v>51571.075639238763</v>
      </c>
      <c r="L115" s="4">
        <f t="shared" si="30"/>
        <v>32398.046361347071</v>
      </c>
      <c r="M115" s="4">
        <f t="shared" si="30"/>
        <v>260381.25</v>
      </c>
      <c r="N115" s="4">
        <f t="shared" si="30"/>
        <v>712.35</v>
      </c>
      <c r="O115" s="4">
        <f t="shared" si="30"/>
        <v>832.35</v>
      </c>
      <c r="P115" s="4">
        <f t="shared" si="30"/>
        <v>1184.7</v>
      </c>
    </row>
    <row r="116" spans="3:16" x14ac:dyDescent="0.3">
      <c r="C116">
        <v>3</v>
      </c>
      <c r="D116" s="4">
        <f t="shared" ref="D116:D123" si="31">D115</f>
        <v>5219450.5843783366</v>
      </c>
      <c r="E116" s="4">
        <f t="shared" si="30"/>
        <v>6185530.6041593039</v>
      </c>
      <c r="F116" s="4">
        <f t="shared" si="30"/>
        <v>3245519.539927383</v>
      </c>
      <c r="G116" s="4">
        <f t="shared" si="30"/>
        <v>3800306.7961792136</v>
      </c>
      <c r="H116" s="4">
        <f t="shared" si="30"/>
        <v>1825408.1639226959</v>
      </c>
      <c r="I116" s="4">
        <f t="shared" si="30"/>
        <v>6012252.2468697121</v>
      </c>
      <c r="J116" s="4">
        <f t="shared" si="30"/>
        <v>1852189.1797142082</v>
      </c>
      <c r="K116" s="4">
        <f t="shared" si="30"/>
        <v>51571.075639238763</v>
      </c>
      <c r="L116" s="4">
        <f t="shared" si="30"/>
        <v>32398.046361347071</v>
      </c>
      <c r="M116" s="4">
        <f t="shared" si="30"/>
        <v>260381.25</v>
      </c>
      <c r="N116" s="4">
        <f t="shared" si="30"/>
        <v>712.35</v>
      </c>
      <c r="O116" s="4">
        <f t="shared" si="30"/>
        <v>832.35</v>
      </c>
      <c r="P116" s="4">
        <f t="shared" si="30"/>
        <v>1184.7</v>
      </c>
    </row>
    <row r="117" spans="3:16" x14ac:dyDescent="0.3">
      <c r="C117">
        <v>4</v>
      </c>
      <c r="D117" s="4">
        <f t="shared" si="31"/>
        <v>5219450.5843783366</v>
      </c>
      <c r="E117" s="4">
        <f t="shared" si="30"/>
        <v>6185530.6041593039</v>
      </c>
      <c r="F117" s="4">
        <f t="shared" si="30"/>
        <v>3245519.539927383</v>
      </c>
      <c r="G117" s="4">
        <f t="shared" si="30"/>
        <v>3800306.7961792136</v>
      </c>
      <c r="H117" s="4">
        <f t="shared" si="30"/>
        <v>1825408.1639226959</v>
      </c>
      <c r="I117" s="4">
        <f t="shared" si="30"/>
        <v>6012252.2468697121</v>
      </c>
      <c r="J117" s="4">
        <f t="shared" si="30"/>
        <v>1852189.1797142082</v>
      </c>
      <c r="K117" s="4">
        <f t="shared" si="30"/>
        <v>51571.075639238763</v>
      </c>
      <c r="L117" s="4">
        <f t="shared" si="30"/>
        <v>32398.046361347071</v>
      </c>
      <c r="M117" s="4">
        <f t="shared" si="30"/>
        <v>260381.25</v>
      </c>
      <c r="N117" s="4">
        <f t="shared" si="30"/>
        <v>712.35</v>
      </c>
      <c r="O117" s="4">
        <f t="shared" si="30"/>
        <v>832.35</v>
      </c>
      <c r="P117" s="4">
        <f t="shared" si="30"/>
        <v>1184.7</v>
      </c>
    </row>
    <row r="118" spans="3:16" x14ac:dyDescent="0.3">
      <c r="C118">
        <v>5</v>
      </c>
      <c r="D118" s="4">
        <f t="shared" si="31"/>
        <v>5219450.5843783366</v>
      </c>
      <c r="E118" s="4">
        <f t="shared" si="30"/>
        <v>6185530.6041593039</v>
      </c>
      <c r="F118" s="4">
        <f t="shared" si="30"/>
        <v>3245519.539927383</v>
      </c>
      <c r="G118" s="4">
        <f t="shared" si="30"/>
        <v>3800306.7961792136</v>
      </c>
      <c r="H118" s="4">
        <f t="shared" si="30"/>
        <v>1825408.1639226959</v>
      </c>
      <c r="I118" s="4">
        <f t="shared" si="30"/>
        <v>6012252.2468697121</v>
      </c>
      <c r="J118" s="4">
        <f t="shared" si="30"/>
        <v>1852189.1797142082</v>
      </c>
      <c r="K118" s="4">
        <f t="shared" si="30"/>
        <v>51571.075639238763</v>
      </c>
      <c r="L118" s="4">
        <f t="shared" si="30"/>
        <v>32398.046361347071</v>
      </c>
      <c r="M118" s="4">
        <f t="shared" si="30"/>
        <v>260381.25</v>
      </c>
      <c r="N118" s="4">
        <f t="shared" si="30"/>
        <v>712.35</v>
      </c>
      <c r="O118" s="4">
        <f t="shared" si="30"/>
        <v>832.35</v>
      </c>
      <c r="P118" s="4">
        <f t="shared" si="30"/>
        <v>1184.7</v>
      </c>
    </row>
    <row r="119" spans="3:16" x14ac:dyDescent="0.3">
      <c r="C119">
        <v>6</v>
      </c>
      <c r="D119" s="4">
        <f t="shared" si="31"/>
        <v>5219450.5843783366</v>
      </c>
      <c r="E119" s="4">
        <f t="shared" si="30"/>
        <v>6185530.6041593039</v>
      </c>
      <c r="F119" s="4">
        <f t="shared" si="30"/>
        <v>3245519.539927383</v>
      </c>
      <c r="G119" s="4">
        <f t="shared" si="30"/>
        <v>3800306.7961792136</v>
      </c>
      <c r="H119" s="4">
        <f t="shared" si="30"/>
        <v>1825408.1639226959</v>
      </c>
      <c r="I119" s="4">
        <f t="shared" si="30"/>
        <v>6012252.2468697121</v>
      </c>
      <c r="J119" s="4">
        <f t="shared" si="30"/>
        <v>1852189.1797142082</v>
      </c>
      <c r="K119" s="4">
        <f t="shared" si="30"/>
        <v>51571.075639238763</v>
      </c>
      <c r="L119" s="4">
        <f t="shared" si="30"/>
        <v>32398.046361347071</v>
      </c>
      <c r="M119" s="4">
        <f t="shared" si="30"/>
        <v>260381.25</v>
      </c>
      <c r="N119" s="4">
        <f t="shared" si="30"/>
        <v>712.35</v>
      </c>
      <c r="O119" s="4">
        <f t="shared" si="30"/>
        <v>832.35</v>
      </c>
      <c r="P119" s="4">
        <f t="shared" si="30"/>
        <v>1184.7</v>
      </c>
    </row>
    <row r="120" spans="3:16" x14ac:dyDescent="0.3">
      <c r="C120">
        <v>7</v>
      </c>
      <c r="D120" s="4">
        <f t="shared" si="31"/>
        <v>5219450.5843783366</v>
      </c>
      <c r="E120" s="4">
        <f t="shared" si="30"/>
        <v>6185530.6041593039</v>
      </c>
      <c r="F120" s="4">
        <f t="shared" si="30"/>
        <v>3245519.539927383</v>
      </c>
      <c r="G120" s="4">
        <f t="shared" si="30"/>
        <v>3800306.7961792136</v>
      </c>
      <c r="H120" s="4">
        <f t="shared" si="30"/>
        <v>1825408.1639226959</v>
      </c>
      <c r="I120" s="4">
        <f t="shared" si="30"/>
        <v>6012252.2468697121</v>
      </c>
      <c r="J120" s="4">
        <f t="shared" si="30"/>
        <v>1852189.1797142082</v>
      </c>
      <c r="K120" s="4">
        <f t="shared" si="30"/>
        <v>51571.075639238763</v>
      </c>
      <c r="L120" s="4">
        <f t="shared" si="30"/>
        <v>32398.046361347071</v>
      </c>
      <c r="M120" s="4">
        <f t="shared" si="30"/>
        <v>260381.25</v>
      </c>
      <c r="N120" s="4">
        <f t="shared" si="30"/>
        <v>712.35</v>
      </c>
      <c r="O120" s="4">
        <f t="shared" si="30"/>
        <v>832.35</v>
      </c>
      <c r="P120" s="4">
        <f t="shared" si="30"/>
        <v>1184.7</v>
      </c>
    </row>
    <row r="121" spans="3:16" x14ac:dyDescent="0.3">
      <c r="C121">
        <v>8</v>
      </c>
      <c r="D121" s="4">
        <f t="shared" si="31"/>
        <v>5219450.5843783366</v>
      </c>
      <c r="E121" s="4">
        <f t="shared" si="30"/>
        <v>6185530.6041593039</v>
      </c>
      <c r="F121" s="4">
        <f t="shared" si="30"/>
        <v>3245519.539927383</v>
      </c>
      <c r="G121" s="4">
        <f t="shared" si="30"/>
        <v>3800306.7961792136</v>
      </c>
      <c r="H121" s="4">
        <f t="shared" si="30"/>
        <v>1825408.1639226959</v>
      </c>
      <c r="I121" s="4">
        <f t="shared" si="30"/>
        <v>6012252.2468697121</v>
      </c>
      <c r="J121" s="4">
        <f t="shared" si="30"/>
        <v>1852189.1797142082</v>
      </c>
      <c r="K121" s="4">
        <f t="shared" si="30"/>
        <v>51571.075639238763</v>
      </c>
      <c r="L121" s="4">
        <f t="shared" si="30"/>
        <v>32398.046361347071</v>
      </c>
      <c r="M121" s="4">
        <f t="shared" si="30"/>
        <v>260381.25</v>
      </c>
      <c r="N121" s="4">
        <f t="shared" si="30"/>
        <v>712.35</v>
      </c>
      <c r="O121" s="4">
        <f t="shared" si="30"/>
        <v>832.35</v>
      </c>
      <c r="P121" s="4">
        <f t="shared" si="30"/>
        <v>1184.7</v>
      </c>
    </row>
    <row r="122" spans="3:16" x14ac:dyDescent="0.3">
      <c r="C122">
        <v>9</v>
      </c>
      <c r="D122" s="4">
        <f t="shared" si="31"/>
        <v>5219450.5843783366</v>
      </c>
      <c r="E122" s="4">
        <f t="shared" si="30"/>
        <v>6185530.6041593039</v>
      </c>
      <c r="F122" s="4">
        <f t="shared" si="30"/>
        <v>3245519.539927383</v>
      </c>
      <c r="G122" s="4">
        <f t="shared" si="30"/>
        <v>3800306.7961792136</v>
      </c>
      <c r="H122" s="4">
        <f t="shared" si="30"/>
        <v>1825408.1639226959</v>
      </c>
      <c r="I122" s="4">
        <f t="shared" si="30"/>
        <v>6012252.2468697121</v>
      </c>
      <c r="J122" s="4">
        <f t="shared" si="30"/>
        <v>1852189.1797142082</v>
      </c>
      <c r="K122" s="4">
        <f t="shared" si="30"/>
        <v>51571.075639238763</v>
      </c>
      <c r="L122" s="4">
        <f t="shared" si="30"/>
        <v>32398.046361347071</v>
      </c>
      <c r="M122" s="4">
        <f t="shared" si="30"/>
        <v>260381.25</v>
      </c>
      <c r="N122" s="4">
        <f t="shared" si="30"/>
        <v>712.35</v>
      </c>
      <c r="O122" s="4">
        <f t="shared" si="30"/>
        <v>832.35</v>
      </c>
      <c r="P122" s="4">
        <f t="shared" si="30"/>
        <v>1184.7</v>
      </c>
    </row>
    <row r="123" spans="3:16" x14ac:dyDescent="0.3">
      <c r="C123">
        <v>10</v>
      </c>
      <c r="D123" s="4">
        <f t="shared" si="31"/>
        <v>5219450.5843783366</v>
      </c>
      <c r="E123" s="4">
        <f t="shared" si="30"/>
        <v>6185530.6041593039</v>
      </c>
      <c r="F123" s="4">
        <f t="shared" si="30"/>
        <v>3245519.539927383</v>
      </c>
      <c r="G123" s="4">
        <f t="shared" si="30"/>
        <v>3800306.7961792136</v>
      </c>
      <c r="H123" s="4">
        <f t="shared" si="30"/>
        <v>1825408.1639226959</v>
      </c>
      <c r="I123" s="4">
        <f t="shared" si="30"/>
        <v>6012252.2468697121</v>
      </c>
      <c r="J123" s="4">
        <f t="shared" si="30"/>
        <v>1852189.1797142082</v>
      </c>
      <c r="K123" s="4">
        <f t="shared" si="30"/>
        <v>51571.075639238763</v>
      </c>
      <c r="L123" s="4">
        <f t="shared" si="30"/>
        <v>32398.046361347071</v>
      </c>
      <c r="M123" s="4">
        <f t="shared" si="30"/>
        <v>260381.25</v>
      </c>
      <c r="N123" s="4">
        <f t="shared" si="30"/>
        <v>712.35</v>
      </c>
      <c r="O123" s="4">
        <f t="shared" si="30"/>
        <v>832.35</v>
      </c>
      <c r="P123" s="4">
        <f t="shared" si="30"/>
        <v>1184.7</v>
      </c>
    </row>
    <row r="124" spans="3:16" x14ac:dyDescent="0.3">
      <c r="C124" t="s">
        <v>105</v>
      </c>
      <c r="D124" s="4">
        <f>NPV(5%,D114:D123)+D113</f>
        <v>32976911.988548279</v>
      </c>
      <c r="E124" s="4">
        <f t="shared" ref="E124:P124" si="32">NPV(5%,E114:E123)+E113</f>
        <v>39045632.671678528</v>
      </c>
      <c r="F124" s="4">
        <f t="shared" si="32"/>
        <v>20648169.694809087</v>
      </c>
      <c r="G124" s="4">
        <f t="shared" si="32"/>
        <v>23881347.329675458</v>
      </c>
      <c r="H124" s="4">
        <f t="shared" si="32"/>
        <v>11551316.779380996</v>
      </c>
      <c r="I124" s="4">
        <f t="shared" si="32"/>
        <v>30973966.427723713</v>
      </c>
      <c r="J124" s="4">
        <f t="shared" si="32"/>
        <v>9275176.9344573617</v>
      </c>
      <c r="K124" s="4">
        <f t="shared" si="32"/>
        <v>312669.67609914177</v>
      </c>
      <c r="L124" s="4">
        <f t="shared" si="32"/>
        <v>194787.82622576255</v>
      </c>
      <c r="M124" s="4">
        <f t="shared" si="32"/>
        <v>1087718.4930298026</v>
      </c>
      <c r="N124" s="4">
        <f t="shared" si="32"/>
        <v>3552.3278768048003</v>
      </c>
      <c r="O124" s="4">
        <f t="shared" si="32"/>
        <v>4341.4360683069772</v>
      </c>
      <c r="P124" s="4">
        <f t="shared" si="32"/>
        <v>5141.4393706052469</v>
      </c>
    </row>
    <row r="125" spans="3:16" x14ac:dyDescent="0.3">
      <c r="C125" t="s">
        <v>107</v>
      </c>
      <c r="D125" s="3">
        <f>IRR(D113:D123)</f>
        <v>0.70907572509869254</v>
      </c>
      <c r="E125" s="3">
        <f t="shared" ref="E125:P125" si="33">IRR(E113:E123)</f>
        <v>0.7061673232304515</v>
      </c>
      <c r="F125" s="3">
        <f t="shared" si="33"/>
        <v>0.73244682019246499</v>
      </c>
      <c r="G125" s="3">
        <f t="shared" si="33"/>
        <v>0.69194844608441586</v>
      </c>
      <c r="H125" s="3">
        <f t="shared" si="33"/>
        <v>0.71426034574152264</v>
      </c>
      <c r="I125" s="3">
        <f t="shared" si="33"/>
        <v>0.37274055372767956</v>
      </c>
      <c r="J125" s="3">
        <f t="shared" si="33"/>
        <v>0.350147889375789</v>
      </c>
      <c r="K125" s="3">
        <f t="shared" si="33"/>
        <v>0.59725072092314102</v>
      </c>
      <c r="L125" s="3">
        <f t="shared" si="33"/>
        <v>0.57892481621616576</v>
      </c>
      <c r="M125" s="3">
        <f t="shared" si="33"/>
        <v>0.2524286545143406</v>
      </c>
      <c r="N125" s="3">
        <f t="shared" si="33"/>
        <v>0.34704852593957747</v>
      </c>
      <c r="O125" s="3">
        <f t="shared" si="33"/>
        <v>0.38353627237534038</v>
      </c>
      <c r="P125" s="3">
        <f t="shared" si="33"/>
        <v>0.26822262267047692</v>
      </c>
    </row>
    <row r="129" spans="2:17" x14ac:dyDescent="0.3">
      <c r="C129" t="s">
        <v>110</v>
      </c>
    </row>
    <row r="130" spans="2:17" x14ac:dyDescent="0.3">
      <c r="B130" t="s">
        <v>105</v>
      </c>
      <c r="D130" t="s">
        <v>4</v>
      </c>
      <c r="E130" t="s">
        <v>5</v>
      </c>
      <c r="F130" t="s">
        <v>123</v>
      </c>
      <c r="G130" t="s">
        <v>124</v>
      </c>
      <c r="H130" t="s">
        <v>125</v>
      </c>
      <c r="I130" t="s">
        <v>6</v>
      </c>
      <c r="J130" t="s">
        <v>7</v>
      </c>
      <c r="K130" t="s">
        <v>8</v>
      </c>
      <c r="L130" t="s">
        <v>126</v>
      </c>
      <c r="M130" t="s">
        <v>9</v>
      </c>
      <c r="N130" t="s">
        <v>10</v>
      </c>
      <c r="O130" t="s">
        <v>11</v>
      </c>
      <c r="P130" t="s">
        <v>12</v>
      </c>
    </row>
    <row r="131" spans="2:17" x14ac:dyDescent="0.3">
      <c r="C131" t="s">
        <v>106</v>
      </c>
      <c r="D131" s="4">
        <f>D56*-1</f>
        <v>-38307910.600000001</v>
      </c>
      <c r="E131" s="4">
        <f>E56*-1</f>
        <v>-48999907.200000003</v>
      </c>
      <c r="F131" s="4">
        <f>F56*-1</f>
        <v>-85979866.599999994</v>
      </c>
      <c r="G131" s="4">
        <f>G56*-1</f>
        <v>-69696300.200000003</v>
      </c>
      <c r="H131" s="4">
        <f>H56*-1</f>
        <v>-24573314.199999999</v>
      </c>
      <c r="I131" s="4">
        <f>I56*-1</f>
        <v>-1058134.6000000001</v>
      </c>
      <c r="J131" s="4">
        <f>J56*-1</f>
        <v>-326386.3</v>
      </c>
      <c r="K131" s="4">
        <f>K56*-1</f>
        <v>-6051.65</v>
      </c>
      <c r="L131" s="4">
        <f>L56*-1</f>
        <v>-51933.2</v>
      </c>
      <c r="M131" s="4">
        <f>M56*-1</f>
        <v>-44673.2</v>
      </c>
      <c r="N131" s="4">
        <f>N56*-1</f>
        <v>-440.15000000000003</v>
      </c>
      <c r="O131" s="4">
        <f>O56*-1</f>
        <v>-440.15000000000003</v>
      </c>
      <c r="P131" s="4">
        <f>P56*-1</f>
        <v>-440.15000000000003</v>
      </c>
    </row>
    <row r="132" spans="2:17" x14ac:dyDescent="0.3">
      <c r="C132">
        <v>1</v>
      </c>
      <c r="D132" s="4">
        <f>D95-D88</f>
        <v>5034924.1775784427</v>
      </c>
      <c r="E132" s="4">
        <f>E95-E88</f>
        <v>5947192.3253468554</v>
      </c>
      <c r="F132" s="4">
        <f>F95-F88</f>
        <v>2791478.9218790513</v>
      </c>
      <c r="G132" s="4">
        <f>G95-G88</f>
        <v>3437765.1887501837</v>
      </c>
      <c r="H132" s="4">
        <f>H95-H88</f>
        <v>1699875.7129372179</v>
      </c>
      <c r="I132" s="4">
        <f>I95-I88</f>
        <v>6093538.45253185</v>
      </c>
      <c r="J132" s="4">
        <f>J95-J88</f>
        <v>1877225.5385286487</v>
      </c>
      <c r="K132" s="4">
        <f>K95-K88</f>
        <v>51995.739879689798</v>
      </c>
      <c r="L132" s="4">
        <f>L95-L88</f>
        <v>32137.519037518352</v>
      </c>
      <c r="M132" s="4">
        <f>M95-M88</f>
        <v>263413.2</v>
      </c>
      <c r="N132" s="4">
        <f>N95-N88</f>
        <v>714.9</v>
      </c>
      <c r="O132" s="4">
        <f>O95-O88</f>
        <v>834.9</v>
      </c>
      <c r="P132" s="4">
        <f>P95-P88</f>
        <v>1194.9000000000001</v>
      </c>
      <c r="Q132" s="4"/>
    </row>
    <row r="133" spans="2:17" x14ac:dyDescent="0.3">
      <c r="C133">
        <v>2</v>
      </c>
      <c r="D133" s="4">
        <f>D132</f>
        <v>5034924.1775784427</v>
      </c>
      <c r="E133" s="4">
        <f t="shared" ref="E133:P136" si="34">E132</f>
        <v>5947192.3253468554</v>
      </c>
      <c r="F133" s="4">
        <f t="shared" si="34"/>
        <v>2791478.9218790513</v>
      </c>
      <c r="G133" s="4">
        <f t="shared" si="34"/>
        <v>3437765.1887501837</v>
      </c>
      <c r="H133" s="4">
        <f t="shared" si="34"/>
        <v>1699875.7129372179</v>
      </c>
      <c r="I133" s="4">
        <f t="shared" si="34"/>
        <v>6093538.45253185</v>
      </c>
      <c r="J133" s="4">
        <f t="shared" si="34"/>
        <v>1877225.5385286487</v>
      </c>
      <c r="K133" s="4">
        <f t="shared" si="34"/>
        <v>51995.739879689798</v>
      </c>
      <c r="L133" s="4">
        <f t="shared" si="34"/>
        <v>32137.519037518352</v>
      </c>
      <c r="M133" s="4">
        <f t="shared" si="34"/>
        <v>263413.2</v>
      </c>
      <c r="N133" s="4">
        <f t="shared" si="34"/>
        <v>714.9</v>
      </c>
      <c r="O133" s="4">
        <f t="shared" si="34"/>
        <v>834.9</v>
      </c>
      <c r="P133" s="4">
        <f t="shared" si="34"/>
        <v>1194.9000000000001</v>
      </c>
    </row>
    <row r="134" spans="2:17" x14ac:dyDescent="0.3">
      <c r="C134">
        <v>3</v>
      </c>
      <c r="D134" s="4">
        <f t="shared" ref="D134:D136" si="35">D133</f>
        <v>5034924.1775784427</v>
      </c>
      <c r="E134" s="4">
        <f t="shared" si="34"/>
        <v>5947192.3253468554</v>
      </c>
      <c r="F134" s="4">
        <f t="shared" si="34"/>
        <v>2791478.9218790513</v>
      </c>
      <c r="G134" s="4">
        <f t="shared" si="34"/>
        <v>3437765.1887501837</v>
      </c>
      <c r="H134" s="4">
        <f t="shared" si="34"/>
        <v>1699875.7129372179</v>
      </c>
      <c r="I134" s="4">
        <f t="shared" si="34"/>
        <v>6093538.45253185</v>
      </c>
      <c r="J134" s="4">
        <f t="shared" si="34"/>
        <v>1877225.5385286487</v>
      </c>
      <c r="K134" s="4">
        <f t="shared" si="34"/>
        <v>51995.739879689798</v>
      </c>
      <c r="L134" s="4">
        <f t="shared" si="34"/>
        <v>32137.519037518352</v>
      </c>
      <c r="M134" s="4">
        <f t="shared" si="34"/>
        <v>263413.2</v>
      </c>
      <c r="N134" s="4">
        <f t="shared" si="34"/>
        <v>714.9</v>
      </c>
      <c r="O134" s="4">
        <f t="shared" si="34"/>
        <v>834.9</v>
      </c>
      <c r="P134" s="4">
        <f t="shared" si="34"/>
        <v>1194.9000000000001</v>
      </c>
    </row>
    <row r="135" spans="2:17" x14ac:dyDescent="0.3">
      <c r="C135">
        <v>4</v>
      </c>
      <c r="D135" s="4">
        <f t="shared" si="35"/>
        <v>5034924.1775784427</v>
      </c>
      <c r="E135" s="4">
        <f t="shared" si="34"/>
        <v>5947192.3253468554</v>
      </c>
      <c r="F135" s="4">
        <f t="shared" si="34"/>
        <v>2791478.9218790513</v>
      </c>
      <c r="G135" s="4">
        <f t="shared" si="34"/>
        <v>3437765.1887501837</v>
      </c>
      <c r="H135" s="4">
        <f t="shared" si="34"/>
        <v>1699875.7129372179</v>
      </c>
      <c r="I135" s="4">
        <f t="shared" si="34"/>
        <v>6093538.45253185</v>
      </c>
      <c r="J135" s="4">
        <f t="shared" si="34"/>
        <v>1877225.5385286487</v>
      </c>
      <c r="K135" s="4">
        <f t="shared" si="34"/>
        <v>51995.739879689798</v>
      </c>
      <c r="L135" s="4">
        <f t="shared" si="34"/>
        <v>32137.519037518352</v>
      </c>
      <c r="M135" s="4">
        <f t="shared" si="34"/>
        <v>263413.2</v>
      </c>
      <c r="N135" s="4">
        <f t="shared" si="34"/>
        <v>714.9</v>
      </c>
      <c r="O135" s="4">
        <f t="shared" si="34"/>
        <v>834.9</v>
      </c>
      <c r="P135" s="4">
        <f t="shared" si="34"/>
        <v>1194.9000000000001</v>
      </c>
    </row>
    <row r="136" spans="2:17" x14ac:dyDescent="0.3">
      <c r="C136">
        <v>5</v>
      </c>
      <c r="D136" s="4">
        <f t="shared" si="35"/>
        <v>5034924.1775784427</v>
      </c>
      <c r="E136" s="4">
        <f t="shared" si="34"/>
        <v>5947192.3253468554</v>
      </c>
      <c r="F136" s="4">
        <f t="shared" si="34"/>
        <v>2791478.9218790513</v>
      </c>
      <c r="G136" s="4">
        <f t="shared" si="34"/>
        <v>3437765.1887501837</v>
      </c>
      <c r="H136" s="4">
        <f t="shared" si="34"/>
        <v>1699875.7129372179</v>
      </c>
      <c r="I136" s="4">
        <f t="shared" si="34"/>
        <v>6093538.45253185</v>
      </c>
      <c r="J136" s="4">
        <f t="shared" si="34"/>
        <v>1877225.5385286487</v>
      </c>
      <c r="K136" s="4">
        <f t="shared" si="34"/>
        <v>51995.739879689798</v>
      </c>
      <c r="L136" s="4">
        <f t="shared" si="34"/>
        <v>32137.519037518352</v>
      </c>
      <c r="M136" s="4">
        <f t="shared" si="34"/>
        <v>263413.2</v>
      </c>
      <c r="N136" s="4">
        <f t="shared" si="34"/>
        <v>714.9</v>
      </c>
      <c r="O136" s="4">
        <f t="shared" si="34"/>
        <v>834.9</v>
      </c>
      <c r="P136" s="4">
        <f t="shared" si="34"/>
        <v>1194.9000000000001</v>
      </c>
    </row>
    <row r="137" spans="2:17" x14ac:dyDescent="0.3">
      <c r="C137" t="s">
        <v>105</v>
      </c>
      <c r="D137" s="4">
        <f>NPV(5%,D132:D136)+D131</f>
        <v>-16509323.834779073</v>
      </c>
      <c r="E137" s="4">
        <f t="shared" ref="E137:P137" si="36">NPV(5%,E132:E136)+E131</f>
        <v>-23251676.771656141</v>
      </c>
      <c r="F137" s="4">
        <f t="shared" si="36"/>
        <v>-73894223.731166974</v>
      </c>
      <c r="G137" s="4">
        <f t="shared" si="36"/>
        <v>-54812576.016199328</v>
      </c>
      <c r="H137" s="4">
        <f t="shared" si="36"/>
        <v>-17213741.957866386</v>
      </c>
      <c r="I137" s="4">
        <f t="shared" si="36"/>
        <v>25323697.971828461</v>
      </c>
      <c r="J137" s="4">
        <f t="shared" si="36"/>
        <v>7801017.8745721597</v>
      </c>
      <c r="K137" s="4">
        <f t="shared" si="36"/>
        <v>219062.69278130546</v>
      </c>
      <c r="L137" s="4">
        <f t="shared" si="36"/>
        <v>87205.438924889531</v>
      </c>
      <c r="M137" s="4">
        <f t="shared" si="36"/>
        <v>1095768.1041362099</v>
      </c>
      <c r="N137" s="4">
        <f t="shared" si="36"/>
        <v>2654.992871833972</v>
      </c>
      <c r="O137" s="4">
        <f t="shared" si="36"/>
        <v>3174.5300723096707</v>
      </c>
      <c r="P137" s="4">
        <f t="shared" si="36"/>
        <v>4733.1416737367672</v>
      </c>
    </row>
    <row r="138" spans="2:17" x14ac:dyDescent="0.3">
      <c r="C138" t="s">
        <v>107</v>
      </c>
      <c r="D138" s="3">
        <f>IRR(D131:D136)</f>
        <v>-0.12539210056043426</v>
      </c>
      <c r="E138" s="3">
        <f t="shared" ref="E138:P138" si="37">IRR(E131:E136)</f>
        <v>-0.1463128281907895</v>
      </c>
      <c r="F138" s="3">
        <f t="shared" si="37"/>
        <v>-0.4057865150599026</v>
      </c>
      <c r="G138" s="3">
        <f t="shared" si="37"/>
        <v>-0.33767506633099342</v>
      </c>
      <c r="H138" s="3">
        <f t="shared" si="37"/>
        <v>-0.27414262097829023</v>
      </c>
      <c r="I138" s="3">
        <f t="shared" si="37"/>
        <v>5.7583470667209768</v>
      </c>
      <c r="J138" s="3">
        <f t="shared" si="37"/>
        <v>5.7511350328774284</v>
      </c>
      <c r="K138" s="3">
        <f t="shared" si="37"/>
        <v>8.5918880777432829</v>
      </c>
      <c r="L138" s="3">
        <f t="shared" si="37"/>
        <v>0.5495565728326508</v>
      </c>
      <c r="M138" s="3">
        <f t="shared" si="37"/>
        <v>5.8960699035483888</v>
      </c>
      <c r="N138" s="3">
        <f t="shared" si="37"/>
        <v>1.6108299066400402</v>
      </c>
      <c r="O138" s="3">
        <f t="shared" si="37"/>
        <v>1.8874019147516958</v>
      </c>
      <c r="P138" s="3">
        <f t="shared" si="37"/>
        <v>2.7108985710346958</v>
      </c>
    </row>
    <row r="144" spans="2:17" x14ac:dyDescent="0.3">
      <c r="D144" t="s">
        <v>21</v>
      </c>
      <c r="E144" t="s">
        <v>22</v>
      </c>
      <c r="F144" t="s">
        <v>110</v>
      </c>
    </row>
    <row r="145" spans="3:6" x14ac:dyDescent="0.3">
      <c r="C145">
        <v>0</v>
      </c>
      <c r="D145">
        <f>0.84-(0.56*COS((2*PI()/24)*C145))</f>
        <v>0.27999999999999992</v>
      </c>
      <c r="E145">
        <f>2.19-(1.31*COS((2*PI()/24)*C145))</f>
        <v>0.87999999999999989</v>
      </c>
      <c r="F145">
        <f>2.99-(2.66*COS((2*PI()/24)*C145))</f>
        <v>0.33000000000000007</v>
      </c>
    </row>
    <row r="146" spans="3:6" x14ac:dyDescent="0.3">
      <c r="C146">
        <v>1</v>
      </c>
      <c r="D146">
        <f t="shared" ref="D146:D169" si="38">0.84-(0.56*COS((2*PI()/24)*C146))</f>
        <v>0.2990815372781217</v>
      </c>
      <c r="E146">
        <f t="shared" ref="E146:E169" si="39">2.19-(1.31*COS((2*PI()/24)*C146))</f>
        <v>0.92463716756132031</v>
      </c>
      <c r="F146">
        <f t="shared" ref="F146:F169" si="40">2.99-(2.66*COS((2*PI()/24)*C146))</f>
        <v>0.42063730207107852</v>
      </c>
    </row>
    <row r="147" spans="3:6" x14ac:dyDescent="0.3">
      <c r="C147">
        <v>2</v>
      </c>
      <c r="D147">
        <f t="shared" si="38"/>
        <v>0.35502577388071427</v>
      </c>
      <c r="E147">
        <f t="shared" si="39"/>
        <v>1.0555067210423852</v>
      </c>
      <c r="F147">
        <f t="shared" si="40"/>
        <v>0.68637242593339298</v>
      </c>
    </row>
    <row r="148" spans="3:6" x14ac:dyDescent="0.3">
      <c r="C148">
        <v>3</v>
      </c>
      <c r="D148">
        <f t="shared" si="38"/>
        <v>0.44402020253553331</v>
      </c>
      <c r="E148">
        <f t="shared" si="39"/>
        <v>1.2636901166456225</v>
      </c>
      <c r="F148">
        <f t="shared" si="40"/>
        <v>1.1090959620437835</v>
      </c>
    </row>
    <row r="149" spans="3:6" x14ac:dyDescent="0.3">
      <c r="C149">
        <v>4</v>
      </c>
      <c r="D149">
        <f t="shared" si="38"/>
        <v>0.55999999999999983</v>
      </c>
      <c r="E149">
        <f t="shared" si="39"/>
        <v>1.5349999999999997</v>
      </c>
      <c r="F149">
        <f t="shared" si="40"/>
        <v>1.66</v>
      </c>
    </row>
    <row r="150" spans="3:6" x14ac:dyDescent="0.3">
      <c r="C150">
        <v>5</v>
      </c>
      <c r="D150">
        <f t="shared" si="38"/>
        <v>0.69506133474258824</v>
      </c>
      <c r="E150">
        <f t="shared" si="39"/>
        <v>1.8509470509156976</v>
      </c>
      <c r="F150">
        <f t="shared" si="40"/>
        <v>2.3015413400272946</v>
      </c>
    </row>
    <row r="151" spans="3:6" x14ac:dyDescent="0.3">
      <c r="C151">
        <v>6</v>
      </c>
      <c r="D151">
        <f t="shared" si="38"/>
        <v>0.84</v>
      </c>
      <c r="E151">
        <f t="shared" si="39"/>
        <v>2.19</v>
      </c>
      <c r="F151">
        <f t="shared" si="40"/>
        <v>2.99</v>
      </c>
    </row>
    <row r="152" spans="3:6" x14ac:dyDescent="0.3">
      <c r="C152">
        <v>7</v>
      </c>
      <c r="D152">
        <f t="shared" si="38"/>
        <v>0.98493866525741147</v>
      </c>
      <c r="E152">
        <f t="shared" si="39"/>
        <v>2.5290529490843019</v>
      </c>
      <c r="F152">
        <f t="shared" si="40"/>
        <v>3.6784586599727049</v>
      </c>
    </row>
    <row r="153" spans="3:6" x14ac:dyDescent="0.3">
      <c r="C153">
        <v>8</v>
      </c>
      <c r="D153">
        <f t="shared" si="38"/>
        <v>1.1199999999999999</v>
      </c>
      <c r="E153">
        <f t="shared" si="39"/>
        <v>2.8449999999999998</v>
      </c>
      <c r="F153">
        <f t="shared" si="40"/>
        <v>4.3199999999999994</v>
      </c>
    </row>
    <row r="154" spans="3:6" x14ac:dyDescent="0.3">
      <c r="C154">
        <v>9</v>
      </c>
      <c r="D154">
        <f t="shared" si="38"/>
        <v>1.2359797974644666</v>
      </c>
      <c r="E154">
        <f t="shared" si="39"/>
        <v>3.1163098833543774</v>
      </c>
      <c r="F154">
        <f t="shared" si="40"/>
        <v>4.8709040379562163</v>
      </c>
    </row>
    <row r="155" spans="3:6" x14ac:dyDescent="0.3">
      <c r="C155">
        <v>10</v>
      </c>
      <c r="D155">
        <f t="shared" si="38"/>
        <v>1.3249742261192856</v>
      </c>
      <c r="E155">
        <f t="shared" si="39"/>
        <v>3.3244932789576147</v>
      </c>
      <c r="F155">
        <f t="shared" si="40"/>
        <v>5.2936275740666066</v>
      </c>
    </row>
    <row r="156" spans="3:6" x14ac:dyDescent="0.3">
      <c r="C156">
        <v>11</v>
      </c>
      <c r="D156">
        <f t="shared" si="38"/>
        <v>1.3809184627218782</v>
      </c>
      <c r="E156">
        <f t="shared" si="39"/>
        <v>3.4553628324386794</v>
      </c>
      <c r="F156">
        <f t="shared" si="40"/>
        <v>5.5593626979289219</v>
      </c>
    </row>
    <row r="157" spans="3:6" x14ac:dyDescent="0.3">
      <c r="C157">
        <v>12</v>
      </c>
      <c r="D157">
        <f t="shared" si="38"/>
        <v>1.4</v>
      </c>
      <c r="E157">
        <f t="shared" si="39"/>
        <v>3.5</v>
      </c>
      <c r="F157">
        <f t="shared" si="40"/>
        <v>5.65</v>
      </c>
    </row>
    <row r="158" spans="3:6" x14ac:dyDescent="0.3">
      <c r="C158">
        <v>13</v>
      </c>
      <c r="D158">
        <f t="shared" si="38"/>
        <v>1.3809184627218785</v>
      </c>
      <c r="E158">
        <f t="shared" si="39"/>
        <v>3.4553628324386798</v>
      </c>
      <c r="F158">
        <f t="shared" si="40"/>
        <v>5.5593626979289219</v>
      </c>
    </row>
    <row r="159" spans="3:6" x14ac:dyDescent="0.3">
      <c r="C159">
        <v>14</v>
      </c>
      <c r="D159">
        <f t="shared" si="38"/>
        <v>1.3249742261192858</v>
      </c>
      <c r="E159">
        <f t="shared" si="39"/>
        <v>3.3244932789576147</v>
      </c>
      <c r="F159">
        <f t="shared" si="40"/>
        <v>5.2936275740666074</v>
      </c>
    </row>
    <row r="160" spans="3:6" x14ac:dyDescent="0.3">
      <c r="C160">
        <v>15</v>
      </c>
      <c r="D160">
        <f t="shared" si="38"/>
        <v>1.2359797974644668</v>
      </c>
      <c r="E160">
        <f t="shared" si="39"/>
        <v>3.1163098833543779</v>
      </c>
      <c r="F160">
        <f t="shared" si="40"/>
        <v>4.8709040379562181</v>
      </c>
    </row>
    <row r="161" spans="1:16" x14ac:dyDescent="0.3">
      <c r="C161">
        <v>16</v>
      </c>
      <c r="D161">
        <f t="shared" si="38"/>
        <v>1.1200000000000001</v>
      </c>
      <c r="E161">
        <f t="shared" si="39"/>
        <v>2.8450000000000006</v>
      </c>
      <c r="F161">
        <f t="shared" si="40"/>
        <v>4.3200000000000012</v>
      </c>
    </row>
    <row r="162" spans="1:16" x14ac:dyDescent="0.3">
      <c r="C162">
        <v>17</v>
      </c>
      <c r="D162">
        <f t="shared" si="38"/>
        <v>0.98493866525741203</v>
      </c>
      <c r="E162">
        <f t="shared" si="39"/>
        <v>2.5290529490843032</v>
      </c>
      <c r="F162">
        <f t="shared" si="40"/>
        <v>3.6784586599727076</v>
      </c>
    </row>
    <row r="163" spans="1:16" x14ac:dyDescent="0.3">
      <c r="C163">
        <v>18</v>
      </c>
      <c r="D163">
        <f t="shared" si="38"/>
        <v>0.84000000000000008</v>
      </c>
      <c r="E163">
        <f t="shared" si="39"/>
        <v>2.1900000000000004</v>
      </c>
      <c r="F163">
        <f t="shared" si="40"/>
        <v>2.9900000000000007</v>
      </c>
    </row>
    <row r="164" spans="1:16" x14ac:dyDescent="0.3">
      <c r="C164">
        <v>19</v>
      </c>
      <c r="D164">
        <f t="shared" si="38"/>
        <v>0.69506133474258858</v>
      </c>
      <c r="E164">
        <f t="shared" si="39"/>
        <v>1.8509470509156984</v>
      </c>
      <c r="F164">
        <f t="shared" si="40"/>
        <v>2.3015413400272964</v>
      </c>
    </row>
    <row r="165" spans="1:16" x14ac:dyDescent="0.3">
      <c r="C165">
        <v>20</v>
      </c>
      <c r="D165">
        <f t="shared" si="38"/>
        <v>0.56000000000000028</v>
      </c>
      <c r="E165">
        <f t="shared" si="39"/>
        <v>1.5350000000000008</v>
      </c>
      <c r="F165">
        <f t="shared" si="40"/>
        <v>1.6600000000000019</v>
      </c>
    </row>
    <row r="166" spans="1:16" x14ac:dyDescent="0.3">
      <c r="C166">
        <v>21</v>
      </c>
      <c r="D166">
        <f t="shared" si="38"/>
        <v>0.44402020253553343</v>
      </c>
      <c r="E166">
        <f t="shared" si="39"/>
        <v>1.2636901166456229</v>
      </c>
      <c r="F166">
        <f t="shared" si="40"/>
        <v>1.1090959620437841</v>
      </c>
    </row>
    <row r="167" spans="1:16" x14ac:dyDescent="0.3">
      <c r="C167">
        <v>22</v>
      </c>
      <c r="D167">
        <f t="shared" si="38"/>
        <v>0.35502577388071443</v>
      </c>
      <c r="E167">
        <f t="shared" si="39"/>
        <v>1.0555067210423856</v>
      </c>
      <c r="F167">
        <f t="shared" si="40"/>
        <v>0.68637242593339387</v>
      </c>
    </row>
    <row r="168" spans="1:16" x14ac:dyDescent="0.3">
      <c r="C168">
        <v>23</v>
      </c>
      <c r="D168">
        <f t="shared" si="38"/>
        <v>0.29908153727812181</v>
      </c>
      <c r="E168">
        <f t="shared" si="39"/>
        <v>0.92463716756132075</v>
      </c>
      <c r="F168">
        <f t="shared" si="40"/>
        <v>0.42063730207107897</v>
      </c>
    </row>
    <row r="169" spans="1:16" x14ac:dyDescent="0.3">
      <c r="C169">
        <v>24</v>
      </c>
      <c r="D169">
        <f t="shared" si="38"/>
        <v>0.27999999999999992</v>
      </c>
      <c r="E169">
        <f t="shared" si="39"/>
        <v>0.87999999999999989</v>
      </c>
      <c r="F169">
        <f t="shared" si="40"/>
        <v>0.33000000000000007</v>
      </c>
    </row>
    <row r="175" spans="1:16" x14ac:dyDescent="0.3">
      <c r="D175" t="s">
        <v>4</v>
      </c>
      <c r="E175" t="s">
        <v>5</v>
      </c>
      <c r="F175" t="s">
        <v>123</v>
      </c>
      <c r="G175" t="s">
        <v>124</v>
      </c>
      <c r="H175" t="s">
        <v>125</v>
      </c>
      <c r="I175" t="s">
        <v>6</v>
      </c>
      <c r="J175" t="s">
        <v>7</v>
      </c>
      <c r="K175" t="s">
        <v>8</v>
      </c>
      <c r="L175" t="s">
        <v>126</v>
      </c>
      <c r="M175" t="s">
        <v>9</v>
      </c>
      <c r="N175" t="s">
        <v>10</v>
      </c>
      <c r="O175" t="s">
        <v>11</v>
      </c>
      <c r="P175" t="s">
        <v>12</v>
      </c>
    </row>
    <row r="176" spans="1:16" x14ac:dyDescent="0.3">
      <c r="A176" t="s">
        <v>112</v>
      </c>
      <c r="B176" t="s">
        <v>21</v>
      </c>
      <c r="C176" t="s">
        <v>119</v>
      </c>
      <c r="D176">
        <v>6351</v>
      </c>
      <c r="E176">
        <v>7527</v>
      </c>
      <c r="F176">
        <v>3949</v>
      </c>
      <c r="G176">
        <v>4624</v>
      </c>
      <c r="H176">
        <v>2222</v>
      </c>
      <c r="I176">
        <v>23654</v>
      </c>
      <c r="J176">
        <v>7287</v>
      </c>
      <c r="K176">
        <v>127</v>
      </c>
      <c r="L176">
        <v>85</v>
      </c>
      <c r="M176">
        <v>1364</v>
      </c>
      <c r="N176">
        <v>3</v>
      </c>
      <c r="O176">
        <v>3</v>
      </c>
      <c r="P176">
        <v>5</v>
      </c>
    </row>
    <row r="177" spans="1:16" x14ac:dyDescent="0.3">
      <c r="B177" t="s">
        <v>22</v>
      </c>
      <c r="C177" t="s">
        <v>120</v>
      </c>
      <c r="D177">
        <v>2117</v>
      </c>
      <c r="E177">
        <v>2509</v>
      </c>
      <c r="F177">
        <v>1317</v>
      </c>
      <c r="G177">
        <v>1542</v>
      </c>
      <c r="H177">
        <v>741</v>
      </c>
      <c r="I177">
        <v>7885</v>
      </c>
      <c r="J177">
        <v>2429</v>
      </c>
      <c r="K177">
        <v>43</v>
      </c>
      <c r="L177">
        <v>29</v>
      </c>
      <c r="M177">
        <v>455</v>
      </c>
      <c r="N177">
        <v>1</v>
      </c>
      <c r="O177">
        <v>1</v>
      </c>
      <c r="P177">
        <v>2</v>
      </c>
    </row>
    <row r="178" spans="1:16" x14ac:dyDescent="0.3">
      <c r="B178" t="s">
        <v>110</v>
      </c>
      <c r="C178" t="s">
        <v>121</v>
      </c>
      <c r="D178">
        <v>407</v>
      </c>
      <c r="E178">
        <v>482</v>
      </c>
      <c r="F178">
        <v>253</v>
      </c>
      <c r="G178">
        <v>296</v>
      </c>
      <c r="H178">
        <v>143</v>
      </c>
      <c r="I178">
        <v>1514</v>
      </c>
      <c r="J178">
        <v>467</v>
      </c>
      <c r="K178">
        <v>9</v>
      </c>
      <c r="L178">
        <v>6</v>
      </c>
      <c r="M178">
        <v>88</v>
      </c>
      <c r="N178">
        <v>1</v>
      </c>
      <c r="O178">
        <v>1</v>
      </c>
      <c r="P178">
        <v>1</v>
      </c>
    </row>
    <row r="179" spans="1:16" x14ac:dyDescent="0.3">
      <c r="A179" t="s">
        <v>113</v>
      </c>
      <c r="B179" t="s">
        <v>21</v>
      </c>
      <c r="C179" t="s">
        <v>116</v>
      </c>
      <c r="D179">
        <v>30809</v>
      </c>
      <c r="E179">
        <v>39408</v>
      </c>
      <c r="F179">
        <v>69149</v>
      </c>
      <c r="G179">
        <v>56053</v>
      </c>
      <c r="H179">
        <v>19763</v>
      </c>
      <c r="I179">
        <v>308</v>
      </c>
      <c r="J179">
        <v>60</v>
      </c>
      <c r="K179">
        <v>11</v>
      </c>
      <c r="L179">
        <v>88</v>
      </c>
      <c r="M179">
        <v>18</v>
      </c>
      <c r="N179" t="e">
        <v>#VALUE!</v>
      </c>
      <c r="O179" t="e">
        <v>#VALUE!</v>
      </c>
      <c r="P179" t="e">
        <v>#VALUE!</v>
      </c>
    </row>
    <row r="180" spans="1:16" x14ac:dyDescent="0.3">
      <c r="B180" t="s">
        <v>22</v>
      </c>
      <c r="C180" t="s">
        <v>117</v>
      </c>
      <c r="D180">
        <v>78</v>
      </c>
      <c r="E180">
        <v>99</v>
      </c>
      <c r="F180">
        <v>173</v>
      </c>
      <c r="G180">
        <v>141</v>
      </c>
      <c r="H180">
        <v>50</v>
      </c>
      <c r="I180">
        <v>1</v>
      </c>
      <c r="J180">
        <v>1</v>
      </c>
      <c r="K180">
        <v>1</v>
      </c>
      <c r="L180">
        <v>1</v>
      </c>
      <c r="M180">
        <v>1</v>
      </c>
      <c r="N180" t="e">
        <v>#VALUE!</v>
      </c>
      <c r="O180" t="e">
        <v>#VALUE!</v>
      </c>
      <c r="P180" t="e">
        <v>#VALUE!</v>
      </c>
    </row>
    <row r="181" spans="1:16" x14ac:dyDescent="0.3">
      <c r="B181" t="s">
        <v>110</v>
      </c>
      <c r="C181" t="s">
        <v>118</v>
      </c>
      <c r="D181">
        <v>30809</v>
      </c>
      <c r="E181">
        <v>39408</v>
      </c>
      <c r="F181">
        <v>69149</v>
      </c>
      <c r="G181">
        <v>56053</v>
      </c>
      <c r="H181">
        <v>19763</v>
      </c>
      <c r="I181">
        <v>308</v>
      </c>
      <c r="J181">
        <v>60</v>
      </c>
      <c r="K181">
        <v>11</v>
      </c>
      <c r="L181">
        <v>88</v>
      </c>
      <c r="M181">
        <v>18</v>
      </c>
      <c r="N181" t="e">
        <v>#VALUE!</v>
      </c>
      <c r="O181" t="e">
        <v>#VALUE!</v>
      </c>
      <c r="P181" t="e">
        <v>#VALUE!</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81"/>
  <sheetViews>
    <sheetView tabSelected="1" topLeftCell="B97" zoomScale="20" zoomScaleNormal="20" workbookViewId="0">
      <selection activeCell="AA147" sqref="AA147"/>
    </sheetView>
  </sheetViews>
  <sheetFormatPr defaultColWidth="10.6640625" defaultRowHeight="14.4" x14ac:dyDescent="0.3"/>
  <cols>
    <col min="1" max="1" width="32.88671875" customWidth="1"/>
    <col min="4" max="16" width="22.6640625" customWidth="1"/>
    <col min="19" max="19" width="23.6640625" customWidth="1"/>
    <col min="21" max="21" width="21.44140625" customWidth="1"/>
  </cols>
  <sheetData>
    <row r="1" spans="1:24" x14ac:dyDescent="0.3">
      <c r="A1" t="s">
        <v>108</v>
      </c>
      <c r="C1" t="s">
        <v>3</v>
      </c>
      <c r="D1" t="s">
        <v>43</v>
      </c>
      <c r="S1" t="s">
        <v>44</v>
      </c>
      <c r="T1" t="s">
        <v>3</v>
      </c>
      <c r="U1" t="s">
        <v>45</v>
      </c>
      <c r="V1" t="s">
        <v>24</v>
      </c>
      <c r="W1" t="s">
        <v>25</v>
      </c>
      <c r="X1" t="s">
        <v>110</v>
      </c>
    </row>
    <row r="2" spans="1:24" x14ac:dyDescent="0.3">
      <c r="D2" t="s">
        <v>4</v>
      </c>
      <c r="E2" t="s">
        <v>5</v>
      </c>
      <c r="F2" t="s">
        <v>123</v>
      </c>
      <c r="G2" t="s">
        <v>124</v>
      </c>
      <c r="H2" t="s">
        <v>125</v>
      </c>
      <c r="I2" t="s">
        <v>6</v>
      </c>
      <c r="J2" t="s">
        <v>7</v>
      </c>
      <c r="K2" t="s">
        <v>8</v>
      </c>
      <c r="L2" t="s">
        <v>126</v>
      </c>
      <c r="M2" t="s">
        <v>9</v>
      </c>
      <c r="N2" t="s">
        <v>10</v>
      </c>
      <c r="O2" t="s">
        <v>11</v>
      </c>
      <c r="P2" t="s">
        <v>12</v>
      </c>
      <c r="S2" t="s">
        <v>26</v>
      </c>
      <c r="T2" t="s">
        <v>27</v>
      </c>
      <c r="U2" t="s">
        <v>46</v>
      </c>
      <c r="V2" s="1">
        <v>5</v>
      </c>
      <c r="W2" s="1">
        <v>10</v>
      </c>
      <c r="X2">
        <v>5</v>
      </c>
    </row>
    <row r="3" spans="1:24" x14ac:dyDescent="0.3">
      <c r="A3" t="s">
        <v>13</v>
      </c>
      <c r="C3" t="s">
        <v>14</v>
      </c>
      <c r="D3" t="s">
        <v>47</v>
      </c>
      <c r="E3" t="s">
        <v>47</v>
      </c>
      <c r="F3" t="s">
        <v>47</v>
      </c>
      <c r="G3" t="s">
        <v>47</v>
      </c>
      <c r="H3" t="s">
        <v>47</v>
      </c>
      <c r="I3" t="s">
        <v>15</v>
      </c>
      <c r="J3" t="s">
        <v>15</v>
      </c>
      <c r="K3" t="s">
        <v>15</v>
      </c>
      <c r="L3" t="s">
        <v>16</v>
      </c>
      <c r="M3" t="s">
        <v>15</v>
      </c>
      <c r="N3" t="s">
        <v>48</v>
      </c>
      <c r="O3" t="s">
        <v>48</v>
      </c>
      <c r="P3" t="s">
        <v>48</v>
      </c>
      <c r="S3" t="s">
        <v>49</v>
      </c>
      <c r="U3" t="s">
        <v>50</v>
      </c>
      <c r="V3" s="1">
        <v>0.5</v>
      </c>
      <c r="W3" s="1">
        <v>10</v>
      </c>
      <c r="X3">
        <v>0.5</v>
      </c>
    </row>
    <row r="4" spans="1:24" x14ac:dyDescent="0.3">
      <c r="A4" t="s">
        <v>51</v>
      </c>
      <c r="C4" t="s">
        <v>14</v>
      </c>
      <c r="D4" t="s">
        <v>52</v>
      </c>
      <c r="E4" t="s">
        <v>52</v>
      </c>
      <c r="F4" t="s">
        <v>52</v>
      </c>
      <c r="G4" t="s">
        <v>53</v>
      </c>
      <c r="H4" t="s">
        <v>54</v>
      </c>
      <c r="I4" t="s">
        <v>55</v>
      </c>
      <c r="J4" t="s">
        <v>17</v>
      </c>
      <c r="K4" t="s">
        <v>56</v>
      </c>
      <c r="L4" t="s">
        <v>57</v>
      </c>
      <c r="M4" t="s">
        <v>58</v>
      </c>
      <c r="N4" t="s">
        <v>59</v>
      </c>
      <c r="O4" t="s">
        <v>60</v>
      </c>
      <c r="P4" t="s">
        <v>18</v>
      </c>
      <c r="S4" t="s">
        <v>28</v>
      </c>
      <c r="T4" t="s">
        <v>0</v>
      </c>
      <c r="U4" t="s">
        <v>61</v>
      </c>
      <c r="V4" s="1">
        <v>4300.8</v>
      </c>
      <c r="W4" s="1">
        <v>12902.4</v>
      </c>
      <c r="X4">
        <v>67200</v>
      </c>
    </row>
    <row r="5" spans="1:24" x14ac:dyDescent="0.3">
      <c r="A5" t="s">
        <v>62</v>
      </c>
      <c r="C5" t="s">
        <v>19</v>
      </c>
      <c r="D5" s="2">
        <v>20011</v>
      </c>
      <c r="E5" s="2">
        <v>25596</v>
      </c>
      <c r="F5" s="2">
        <v>44913</v>
      </c>
      <c r="G5" s="2">
        <v>36407</v>
      </c>
      <c r="H5" s="2">
        <v>12836</v>
      </c>
      <c r="I5" s="2">
        <v>200.03</v>
      </c>
      <c r="J5" s="2">
        <v>38.71</v>
      </c>
      <c r="K5" s="2">
        <v>6.61</v>
      </c>
      <c r="L5" s="2">
        <v>57.09</v>
      </c>
      <c r="M5" s="2">
        <v>11.23</v>
      </c>
      <c r="N5" s="2">
        <v>0</v>
      </c>
      <c r="O5" s="2">
        <v>0</v>
      </c>
      <c r="P5" s="2">
        <v>0</v>
      </c>
      <c r="S5" t="s">
        <v>63</v>
      </c>
      <c r="T5" t="s">
        <v>29</v>
      </c>
      <c r="U5" t="s">
        <v>64</v>
      </c>
      <c r="V5" s="1">
        <v>1.4</v>
      </c>
      <c r="W5" s="1">
        <v>3.5</v>
      </c>
      <c r="X5">
        <v>5.6</v>
      </c>
    </row>
    <row r="6" spans="1:24" x14ac:dyDescent="0.3">
      <c r="A6" t="s">
        <v>65</v>
      </c>
      <c r="C6" t="s">
        <v>20</v>
      </c>
      <c r="D6" s="2">
        <v>55</v>
      </c>
      <c r="E6" s="2">
        <v>51</v>
      </c>
      <c r="F6" s="2">
        <v>15</v>
      </c>
      <c r="G6" s="2">
        <v>22</v>
      </c>
      <c r="H6" s="2">
        <v>30</v>
      </c>
      <c r="I6" s="2">
        <v>6400</v>
      </c>
      <c r="J6" s="2">
        <v>10000</v>
      </c>
      <c r="K6" s="2">
        <v>2200</v>
      </c>
      <c r="L6" s="2">
        <v>160</v>
      </c>
      <c r="M6" s="2">
        <v>6500</v>
      </c>
      <c r="N6" s="2">
        <v>0</v>
      </c>
      <c r="O6" s="2">
        <v>0</v>
      </c>
      <c r="P6" s="2">
        <v>0</v>
      </c>
      <c r="S6" t="s">
        <v>66</v>
      </c>
      <c r="T6" t="s">
        <v>30</v>
      </c>
      <c r="U6" t="s">
        <v>67</v>
      </c>
      <c r="V6" s="1">
        <v>0.28000000000000003</v>
      </c>
      <c r="W6" s="1">
        <v>0.88</v>
      </c>
      <c r="X6">
        <v>0.28000000000000003</v>
      </c>
    </row>
    <row r="7" spans="1:24" x14ac:dyDescent="0.3">
      <c r="A7" t="s">
        <v>68</v>
      </c>
      <c r="C7" t="s">
        <v>2</v>
      </c>
      <c r="D7" s="2">
        <v>50</v>
      </c>
      <c r="E7" s="2">
        <v>50</v>
      </c>
      <c r="F7" s="2">
        <v>50</v>
      </c>
      <c r="G7" s="2">
        <v>50</v>
      </c>
      <c r="H7" s="2">
        <v>50</v>
      </c>
      <c r="I7" s="2">
        <v>100</v>
      </c>
      <c r="J7" s="2">
        <v>100</v>
      </c>
      <c r="K7" s="2">
        <v>50</v>
      </c>
      <c r="L7" s="2">
        <v>50</v>
      </c>
      <c r="M7" s="2">
        <v>100</v>
      </c>
      <c r="N7" s="2">
        <v>10</v>
      </c>
      <c r="O7" s="2">
        <v>10</v>
      </c>
      <c r="P7" s="2">
        <v>10</v>
      </c>
      <c r="S7" t="s">
        <v>69</v>
      </c>
      <c r="T7" t="s">
        <v>31</v>
      </c>
      <c r="U7" t="s">
        <v>70</v>
      </c>
      <c r="V7" s="1">
        <v>2.2000000000000002</v>
      </c>
      <c r="W7" s="1"/>
    </row>
    <row r="8" spans="1:24" x14ac:dyDescent="0.3">
      <c r="A8" t="s">
        <v>71</v>
      </c>
      <c r="C8" t="s">
        <v>87</v>
      </c>
      <c r="D8" s="2">
        <v>1092507</v>
      </c>
      <c r="E8" s="2">
        <v>1294722</v>
      </c>
      <c r="F8" s="2">
        <v>679336</v>
      </c>
      <c r="G8" s="2">
        <v>795461</v>
      </c>
      <c r="H8" s="2">
        <v>382086</v>
      </c>
      <c r="I8" s="2">
        <v>1271628</v>
      </c>
      <c r="J8" s="2">
        <v>391749</v>
      </c>
      <c r="K8" s="2">
        <v>14464</v>
      </c>
      <c r="L8" s="2">
        <v>9093</v>
      </c>
      <c r="M8" s="2">
        <v>73295</v>
      </c>
      <c r="N8" s="2">
        <v>3000</v>
      </c>
      <c r="O8" s="2">
        <v>3500</v>
      </c>
      <c r="P8" s="2">
        <v>5000</v>
      </c>
      <c r="S8" t="s">
        <v>72</v>
      </c>
      <c r="T8" t="s">
        <v>32</v>
      </c>
      <c r="U8" t="s">
        <v>73</v>
      </c>
      <c r="V8" s="1">
        <v>11.55</v>
      </c>
      <c r="W8" s="1"/>
    </row>
    <row r="9" spans="1:24" x14ac:dyDescent="0.3">
      <c r="A9" t="s">
        <v>74</v>
      </c>
      <c r="C9" t="s">
        <v>1</v>
      </c>
      <c r="D9" s="2">
        <v>0.5</v>
      </c>
      <c r="E9" s="2">
        <v>0.5</v>
      </c>
      <c r="F9" s="2">
        <v>0.5</v>
      </c>
      <c r="G9" s="2">
        <v>0.5</v>
      </c>
      <c r="H9" s="2">
        <v>0.5</v>
      </c>
      <c r="I9" s="2">
        <v>0.8</v>
      </c>
      <c r="J9" s="2">
        <v>0.8</v>
      </c>
      <c r="K9" s="2">
        <v>0.75</v>
      </c>
      <c r="L9" s="2">
        <v>0.8</v>
      </c>
      <c r="M9" s="2">
        <v>0.8</v>
      </c>
      <c r="N9" s="2">
        <v>0.3</v>
      </c>
      <c r="O9" s="2">
        <v>0.3</v>
      </c>
      <c r="P9" s="2">
        <v>0.4</v>
      </c>
      <c r="S9" t="s">
        <v>33</v>
      </c>
      <c r="T9" t="s">
        <v>34</v>
      </c>
      <c r="U9" t="s">
        <v>75</v>
      </c>
      <c r="V9" s="1">
        <v>144.4</v>
      </c>
      <c r="W9" s="1">
        <v>433</v>
      </c>
      <c r="X9">
        <v>144.4</v>
      </c>
    </row>
    <row r="10" spans="1:24" x14ac:dyDescent="0.3">
      <c r="A10" t="s">
        <v>76</v>
      </c>
      <c r="C10" t="s">
        <v>88</v>
      </c>
      <c r="D10" s="2">
        <v>2.8900000000000002E-3</v>
      </c>
      <c r="E10" s="2">
        <v>2.8900000000000002E-3</v>
      </c>
      <c r="F10" s="2">
        <v>2.8900000000000002E-3</v>
      </c>
      <c r="G10" s="2">
        <v>2.8900000000000002E-3</v>
      </c>
      <c r="H10" s="2">
        <v>2.8900000000000002E-3</v>
      </c>
      <c r="I10" s="2">
        <v>2.8900000000000002E-3</v>
      </c>
      <c r="J10" s="2">
        <v>2.8900000000000002E-3</v>
      </c>
      <c r="K10" s="2">
        <v>2.8900000000000002E-3</v>
      </c>
      <c r="L10" s="2">
        <v>2.8900000000000002E-3</v>
      </c>
      <c r="M10" s="2">
        <v>0</v>
      </c>
      <c r="N10" s="2">
        <v>0</v>
      </c>
      <c r="O10" s="2">
        <v>0</v>
      </c>
      <c r="P10" s="2">
        <v>0</v>
      </c>
      <c r="S10" t="s">
        <v>35</v>
      </c>
      <c r="T10" t="s">
        <v>36</v>
      </c>
      <c r="U10" t="s">
        <v>77</v>
      </c>
      <c r="V10" s="1">
        <v>144.4</v>
      </c>
      <c r="W10" s="1">
        <v>938.2</v>
      </c>
      <c r="X10">
        <v>39.5</v>
      </c>
    </row>
    <row r="11" spans="1:24" x14ac:dyDescent="0.3">
      <c r="A11" t="s">
        <v>93</v>
      </c>
      <c r="B11" t="s">
        <v>21</v>
      </c>
      <c r="C11" t="s">
        <v>89</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78</v>
      </c>
      <c r="V11" s="1">
        <v>62.1</v>
      </c>
      <c r="W11" s="1" t="s">
        <v>14</v>
      </c>
    </row>
    <row r="12" spans="1:24" x14ac:dyDescent="0.3">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79</v>
      </c>
      <c r="V12" s="1"/>
      <c r="W12" s="1"/>
    </row>
    <row r="13" spans="1:24" x14ac:dyDescent="0.3">
      <c r="B13" t="s">
        <v>110</v>
      </c>
      <c r="D13" s="2">
        <v>7.5</v>
      </c>
      <c r="E13" s="2">
        <v>7.6</v>
      </c>
      <c r="F13" s="2">
        <v>7.5</v>
      </c>
      <c r="G13" s="2">
        <v>7.5</v>
      </c>
      <c r="H13" s="2">
        <v>6.9</v>
      </c>
      <c r="I13" s="2">
        <v>9</v>
      </c>
      <c r="J13" s="2">
        <v>8.1</v>
      </c>
      <c r="K13" s="2">
        <v>6.5</v>
      </c>
      <c r="L13" s="2">
        <v>6.3</v>
      </c>
      <c r="M13" s="2">
        <v>6.8</v>
      </c>
      <c r="N13" s="2">
        <v>6.4</v>
      </c>
      <c r="O13" s="2">
        <v>6.5</v>
      </c>
      <c r="P13" s="2">
        <v>6.9</v>
      </c>
      <c r="V13" s="1"/>
      <c r="W13" s="1"/>
    </row>
    <row r="14" spans="1:24" x14ac:dyDescent="0.3">
      <c r="A14" t="s">
        <v>80</v>
      </c>
      <c r="B14" t="s">
        <v>21</v>
      </c>
      <c r="C14" t="s">
        <v>90</v>
      </c>
      <c r="D14" s="2">
        <v>15</v>
      </c>
      <c r="E14" s="2">
        <v>13</v>
      </c>
      <c r="F14" s="2">
        <v>12</v>
      </c>
      <c r="G14" s="2">
        <v>20</v>
      </c>
      <c r="H14" s="2">
        <v>15</v>
      </c>
      <c r="I14" s="2">
        <v>0</v>
      </c>
      <c r="J14" s="2">
        <v>6</v>
      </c>
      <c r="K14" s="2">
        <v>5</v>
      </c>
      <c r="L14" s="2">
        <v>0</v>
      </c>
      <c r="M14" s="2">
        <v>5</v>
      </c>
      <c r="N14" s="2">
        <v>3</v>
      </c>
      <c r="O14" s="2">
        <v>10</v>
      </c>
      <c r="P14" s="2">
        <v>7</v>
      </c>
      <c r="S14" t="s">
        <v>41</v>
      </c>
      <c r="T14" t="s">
        <v>42</v>
      </c>
      <c r="U14" t="s">
        <v>81</v>
      </c>
      <c r="V14" s="1">
        <v>5.0999999999999996</v>
      </c>
      <c r="W14" s="1">
        <v>7.65</v>
      </c>
      <c r="X14">
        <v>2.5499999999999998</v>
      </c>
    </row>
    <row r="15" spans="1:24" x14ac:dyDescent="0.3">
      <c r="B15" t="s">
        <v>22</v>
      </c>
      <c r="D15" s="2">
        <v>26</v>
      </c>
      <c r="E15" s="2">
        <v>27</v>
      </c>
      <c r="F15" s="2">
        <v>18</v>
      </c>
      <c r="G15" s="2">
        <v>32</v>
      </c>
      <c r="H15" s="2">
        <v>24</v>
      </c>
      <c r="I15" s="2">
        <v>5</v>
      </c>
      <c r="J15" s="2">
        <v>13</v>
      </c>
      <c r="K15" s="2">
        <v>10</v>
      </c>
      <c r="L15" s="2">
        <v>2</v>
      </c>
      <c r="M15" s="2">
        <v>10</v>
      </c>
      <c r="N15" s="2">
        <v>7</v>
      </c>
      <c r="O15" s="2">
        <v>17</v>
      </c>
      <c r="P15" s="2">
        <v>11</v>
      </c>
      <c r="S15" t="s">
        <v>109</v>
      </c>
    </row>
    <row r="16" spans="1:24" x14ac:dyDescent="0.3">
      <c r="B16" t="s">
        <v>110</v>
      </c>
      <c r="D16" s="2">
        <v>18</v>
      </c>
      <c r="E16" s="2">
        <v>18</v>
      </c>
      <c r="F16" s="2">
        <v>18</v>
      </c>
      <c r="G16" s="2">
        <v>18</v>
      </c>
      <c r="H16" s="2">
        <v>18</v>
      </c>
      <c r="I16" s="2">
        <v>20</v>
      </c>
      <c r="J16" s="2">
        <v>20</v>
      </c>
      <c r="K16" s="2">
        <v>15</v>
      </c>
      <c r="L16" s="2">
        <v>15</v>
      </c>
      <c r="M16" s="2">
        <v>9</v>
      </c>
      <c r="N16" s="2">
        <v>7</v>
      </c>
      <c r="O16" s="2">
        <v>7</v>
      </c>
      <c r="P16" s="2">
        <v>7</v>
      </c>
      <c r="S16" t="s">
        <v>111</v>
      </c>
      <c r="W16">
        <v>4</v>
      </c>
      <c r="X16">
        <v>2</v>
      </c>
    </row>
    <row r="17" spans="1:17" x14ac:dyDescent="0.3">
      <c r="A17" t="s">
        <v>122</v>
      </c>
      <c r="B17" t="s">
        <v>21</v>
      </c>
      <c r="C17" t="s">
        <v>114</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x14ac:dyDescent="0.3">
      <c r="B18" t="s">
        <v>22</v>
      </c>
      <c r="D18" s="2">
        <f>_xlfn.CEILING.MATH(MAX(((D8*D9*D7)/$W4),(D$5/((6*POWER($W$3,2)/4)*(SQRT(3)))))/$W$16)</f>
        <v>530</v>
      </c>
      <c r="E18" s="2">
        <f t="shared" ref="E18:P18" si="1">_xlfn.CEILING.MATH(MAX(((E8*E9*E7)/$W4),(E$5/((6*POWER($W$3,2)/4)*(SQRT(3)))))/$W$16)</f>
        <v>628</v>
      </c>
      <c r="F18" s="2">
        <f t="shared" si="1"/>
        <v>330</v>
      </c>
      <c r="G18" s="2">
        <f t="shared" si="1"/>
        <v>386</v>
      </c>
      <c r="H18" s="2">
        <f t="shared" si="1"/>
        <v>186</v>
      </c>
      <c r="I18" s="2">
        <f t="shared" si="1"/>
        <v>1972</v>
      </c>
      <c r="J18" s="2">
        <f t="shared" si="1"/>
        <v>608</v>
      </c>
      <c r="K18" s="2">
        <f t="shared" si="1"/>
        <v>11</v>
      </c>
      <c r="L18" s="2">
        <f t="shared" si="1"/>
        <v>8</v>
      </c>
      <c r="M18" s="2">
        <f t="shared" si="1"/>
        <v>114</v>
      </c>
      <c r="N18" s="2">
        <f t="shared" si="1"/>
        <v>1</v>
      </c>
      <c r="O18" s="2">
        <f t="shared" si="1"/>
        <v>1</v>
      </c>
      <c r="P18" s="2">
        <f t="shared" si="1"/>
        <v>1</v>
      </c>
    </row>
    <row r="19" spans="1:17" x14ac:dyDescent="0.3">
      <c r="B19" t="s">
        <v>110</v>
      </c>
      <c r="D19" s="2">
        <f>_xlfn.CEILING.MATH(MAX(((D8*D9*D7)/$X4),(D$5/((6*POWER($V$3,2)/4)*(SQRT(3)))))/$X$16)</f>
        <v>15405</v>
      </c>
      <c r="E19" s="2">
        <f t="shared" ref="E19:P19" si="2">_xlfn.CEILING.MATH(MAX(((E8*E9*E7)/$X4),(E$5/((6*POWER($V$3,2)/4)*(SQRT(3)))))/$X$16)</f>
        <v>19704</v>
      </c>
      <c r="F19" s="2">
        <f t="shared" si="2"/>
        <v>34575</v>
      </c>
      <c r="G19" s="2">
        <f t="shared" si="2"/>
        <v>28027</v>
      </c>
      <c r="H19" s="2">
        <f t="shared" si="2"/>
        <v>9882</v>
      </c>
      <c r="I19" s="2">
        <f t="shared" si="2"/>
        <v>757</v>
      </c>
      <c r="J19" s="2">
        <f t="shared" si="2"/>
        <v>234</v>
      </c>
      <c r="K19" s="2">
        <f t="shared" si="2"/>
        <v>6</v>
      </c>
      <c r="L19" s="2">
        <f t="shared" si="2"/>
        <v>44</v>
      </c>
      <c r="M19" s="2">
        <f t="shared" si="2"/>
        <v>44</v>
      </c>
      <c r="N19" s="2">
        <f t="shared" si="2"/>
        <v>1</v>
      </c>
      <c r="O19" s="2">
        <f t="shared" si="2"/>
        <v>1</v>
      </c>
      <c r="P19" s="2">
        <f t="shared" si="2"/>
        <v>1</v>
      </c>
    </row>
    <row r="20" spans="1:17" x14ac:dyDescent="0.3">
      <c r="A20" t="s">
        <v>23</v>
      </c>
      <c r="B20" t="s">
        <v>21</v>
      </c>
      <c r="C20" t="s">
        <v>40</v>
      </c>
      <c r="D20" s="2">
        <v>577.29999999999995</v>
      </c>
      <c r="E20" s="2">
        <v>577.29999999999995</v>
      </c>
      <c r="F20" s="2">
        <v>577.29999999999995</v>
      </c>
      <c r="G20" s="2">
        <v>577.29999999999995</v>
      </c>
      <c r="H20" s="2">
        <v>577.29999999999995</v>
      </c>
      <c r="I20" s="2">
        <v>173.3</v>
      </c>
      <c r="J20" s="2">
        <v>173.3</v>
      </c>
      <c r="K20" s="2">
        <v>120</v>
      </c>
      <c r="L20" s="2">
        <v>178.5</v>
      </c>
      <c r="M20" s="2">
        <v>173.3</v>
      </c>
      <c r="N20" s="2">
        <v>120</v>
      </c>
      <c r="O20" s="2">
        <v>120</v>
      </c>
      <c r="P20" s="2">
        <v>120</v>
      </c>
    </row>
    <row r="21" spans="1:17" x14ac:dyDescent="0.3">
      <c r="B21" t="s">
        <v>22</v>
      </c>
      <c r="D21" s="2">
        <v>1732</v>
      </c>
      <c r="E21" s="2">
        <v>1732</v>
      </c>
      <c r="F21" s="2">
        <v>1732</v>
      </c>
      <c r="G21" s="2">
        <v>1732</v>
      </c>
      <c r="H21" s="2">
        <v>1732</v>
      </c>
      <c r="I21" s="2">
        <v>519.6</v>
      </c>
      <c r="J21" s="2">
        <v>519.6</v>
      </c>
      <c r="K21" s="2">
        <v>480.8</v>
      </c>
      <c r="L21" s="2">
        <v>511</v>
      </c>
      <c r="M21" s="2">
        <v>519.6</v>
      </c>
      <c r="N21" s="2">
        <v>480.8</v>
      </c>
      <c r="O21" s="2">
        <v>480.8</v>
      </c>
      <c r="P21" s="2">
        <v>480.8</v>
      </c>
    </row>
    <row r="22" spans="1:17" x14ac:dyDescent="0.3">
      <c r="B22" t="s">
        <v>110</v>
      </c>
      <c r="D22" s="2">
        <v>812</v>
      </c>
      <c r="E22" s="2">
        <v>812</v>
      </c>
      <c r="F22" s="2">
        <v>812</v>
      </c>
      <c r="G22" s="2">
        <v>812</v>
      </c>
      <c r="H22" s="2">
        <v>812</v>
      </c>
      <c r="I22" s="2">
        <v>240</v>
      </c>
      <c r="J22" s="2">
        <v>240</v>
      </c>
      <c r="K22" s="2">
        <v>160</v>
      </c>
      <c r="L22" s="2">
        <v>200</v>
      </c>
      <c r="M22" s="2">
        <v>200</v>
      </c>
      <c r="N22" s="2">
        <v>160</v>
      </c>
      <c r="O22" s="2">
        <v>160</v>
      </c>
      <c r="P22" s="2">
        <v>160</v>
      </c>
    </row>
    <row r="23" spans="1:17" x14ac:dyDescent="0.3">
      <c r="A23" t="s">
        <v>98</v>
      </c>
      <c r="C23" t="s">
        <v>97</v>
      </c>
      <c r="D23">
        <v>0.4</v>
      </c>
      <c r="E23">
        <v>0.4</v>
      </c>
      <c r="F23">
        <v>0.4</v>
      </c>
      <c r="G23">
        <v>0.4</v>
      </c>
      <c r="H23">
        <v>0.4</v>
      </c>
      <c r="I23">
        <v>0.4</v>
      </c>
      <c r="J23">
        <v>0.4</v>
      </c>
      <c r="K23">
        <v>0.3</v>
      </c>
      <c r="L23">
        <v>0.3</v>
      </c>
      <c r="M23">
        <v>0.3</v>
      </c>
      <c r="N23">
        <v>0.02</v>
      </c>
      <c r="O23">
        <v>0.02</v>
      </c>
      <c r="P23">
        <v>0.02</v>
      </c>
      <c r="Q23">
        <f>AVERAGE(D23:P23)</f>
        <v>0.28923076923076918</v>
      </c>
    </row>
    <row r="26" spans="1:17" x14ac:dyDescent="0.3">
      <c r="D26">
        <f>((2*D5)/(3*SQRT(3)*POWER($W4*EXP(-6),2)))</f>
        <v>7.5302550301611504</v>
      </c>
    </row>
    <row r="29" spans="1:17" x14ac:dyDescent="0.3">
      <c r="D29" t="s">
        <v>4</v>
      </c>
      <c r="E29" t="s">
        <v>5</v>
      </c>
      <c r="F29" t="s">
        <v>123</v>
      </c>
      <c r="G29" t="s">
        <v>124</v>
      </c>
      <c r="H29" t="s">
        <v>125</v>
      </c>
      <c r="I29" t="s">
        <v>6</v>
      </c>
      <c r="J29" t="s">
        <v>7</v>
      </c>
      <c r="K29" t="s">
        <v>8</v>
      </c>
      <c r="L29" t="s">
        <v>126</v>
      </c>
      <c r="M29" t="s">
        <v>9</v>
      </c>
      <c r="N29" t="s">
        <v>10</v>
      </c>
      <c r="O29" t="s">
        <v>11</v>
      </c>
      <c r="P29" t="s">
        <v>12</v>
      </c>
    </row>
    <row r="30" spans="1:17" x14ac:dyDescent="0.3">
      <c r="C30" t="s">
        <v>91</v>
      </c>
      <c r="D30">
        <f t="shared" ref="D30:P30" si="3">(D14)*$V7*D17</f>
        <v>1016697</v>
      </c>
      <c r="E30">
        <f t="shared" si="3"/>
        <v>1127068.8</v>
      </c>
      <c r="F30">
        <f t="shared" si="3"/>
        <v>1825533.6</v>
      </c>
      <c r="G30">
        <f t="shared" si="3"/>
        <v>2466332</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7" x14ac:dyDescent="0.3">
      <c r="C31" t="s">
        <v>92</v>
      </c>
      <c r="D31">
        <f t="shared" ref="D31:P31" si="4">(D11)*$V8*D17</f>
        <v>1601297.7750000001</v>
      </c>
      <c r="E31">
        <f t="shared" si="4"/>
        <v>1593068.4000000001</v>
      </c>
      <c r="F31">
        <f t="shared" si="4"/>
        <v>3274550.8949999996</v>
      </c>
      <c r="G31">
        <f t="shared" si="4"/>
        <v>2460166.17</v>
      </c>
      <c r="H31">
        <f t="shared" si="4"/>
        <v>707614.21499999997</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7" x14ac:dyDescent="0.3">
      <c r="C32" t="s">
        <v>83</v>
      </c>
      <c r="D32" s="1">
        <f t="shared" ref="D32:P32" si="5">$V9*D17</f>
        <v>4448819.6000000006</v>
      </c>
      <c r="E32" s="1">
        <f t="shared" si="5"/>
        <v>5690515.2000000002</v>
      </c>
      <c r="F32" s="1">
        <f t="shared" si="5"/>
        <v>9985115.5999999996</v>
      </c>
      <c r="G32" s="1">
        <f t="shared" si="5"/>
        <v>8094053.2000000002</v>
      </c>
      <c r="H32" s="1">
        <f t="shared" si="5"/>
        <v>2853777.2</v>
      </c>
      <c r="I32" s="1">
        <f t="shared" si="5"/>
        <v>3415637.6</v>
      </c>
      <c r="J32" s="1">
        <f t="shared" si="5"/>
        <v>1052242.8</v>
      </c>
      <c r="K32" s="1">
        <f t="shared" si="5"/>
        <v>18338.8</v>
      </c>
      <c r="L32" s="1">
        <f t="shared" si="5"/>
        <v>12707.2</v>
      </c>
      <c r="M32" s="1">
        <f t="shared" si="5"/>
        <v>196961.6</v>
      </c>
      <c r="N32" s="1">
        <f t="shared" si="5"/>
        <v>433.20000000000005</v>
      </c>
      <c r="O32" s="1">
        <f t="shared" si="5"/>
        <v>433.20000000000005</v>
      </c>
      <c r="P32" s="1">
        <f t="shared" si="5"/>
        <v>722</v>
      </c>
    </row>
    <row r="33" spans="3:16" x14ac:dyDescent="0.3">
      <c r="C33" t="s">
        <v>84</v>
      </c>
      <c r="D33" s="1">
        <f t="shared" ref="D33:P33" si="6">$V10*D17</f>
        <v>4448819.6000000006</v>
      </c>
      <c r="E33" s="1">
        <f t="shared" si="6"/>
        <v>5690515.2000000002</v>
      </c>
      <c r="F33" s="1">
        <f t="shared" si="6"/>
        <v>9985115.5999999996</v>
      </c>
      <c r="G33" s="1">
        <f t="shared" si="6"/>
        <v>8094053.2000000002</v>
      </c>
      <c r="H33" s="1">
        <f t="shared" si="6"/>
        <v>2853777.2</v>
      </c>
      <c r="I33" s="1">
        <f t="shared" si="6"/>
        <v>3415637.6</v>
      </c>
      <c r="J33" s="1">
        <f t="shared" si="6"/>
        <v>1052242.8</v>
      </c>
      <c r="K33" s="1">
        <f t="shared" si="6"/>
        <v>18338.8</v>
      </c>
      <c r="L33" s="1">
        <f t="shared" si="6"/>
        <v>12707.2</v>
      </c>
      <c r="M33" s="1">
        <f t="shared" si="6"/>
        <v>196961.6</v>
      </c>
      <c r="N33" s="1">
        <f t="shared" si="6"/>
        <v>433.20000000000005</v>
      </c>
      <c r="O33" s="1">
        <f t="shared" si="6"/>
        <v>433.20000000000005</v>
      </c>
      <c r="P33" s="1">
        <f t="shared" si="6"/>
        <v>722</v>
      </c>
    </row>
    <row r="34" spans="3:16" x14ac:dyDescent="0.3">
      <c r="C34" t="s">
        <v>85</v>
      </c>
      <c r="D34" s="1">
        <f t="shared" ref="D34:P34" si="7">$V11*D17</f>
        <v>1913238.9000000001</v>
      </c>
      <c r="E34" s="1">
        <f t="shared" si="7"/>
        <v>2447236.8000000003</v>
      </c>
      <c r="F34" s="1">
        <f t="shared" si="7"/>
        <v>4294152.9000000004</v>
      </c>
      <c r="G34" s="1">
        <f t="shared" si="7"/>
        <v>3480891.3000000003</v>
      </c>
      <c r="H34" s="1">
        <f t="shared" si="7"/>
        <v>1227282.3</v>
      </c>
      <c r="I34" s="1">
        <f t="shared" si="7"/>
        <v>1468913.4000000001</v>
      </c>
      <c r="J34" s="1">
        <f t="shared" si="7"/>
        <v>452522.7</v>
      </c>
      <c r="K34" s="1">
        <f t="shared" si="7"/>
        <v>7886.7</v>
      </c>
      <c r="L34" s="1">
        <f t="shared" si="7"/>
        <v>5464.8</v>
      </c>
      <c r="M34" s="1">
        <f t="shared" si="7"/>
        <v>84704.400000000009</v>
      </c>
      <c r="N34" s="1">
        <f t="shared" si="7"/>
        <v>186.3</v>
      </c>
      <c r="O34" s="1">
        <f t="shared" si="7"/>
        <v>186.3</v>
      </c>
      <c r="P34" s="1">
        <f t="shared" si="7"/>
        <v>310.5</v>
      </c>
    </row>
    <row r="35" spans="3:16" x14ac:dyDescent="0.3">
      <c r="C35" t="s">
        <v>86</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x14ac:dyDescent="0.3">
      <c r="C36" t="s">
        <v>96</v>
      </c>
      <c r="D36">
        <f>SUM(D30:D35)</f>
        <v>31214908.575000003</v>
      </c>
      <c r="E36">
        <f t="shared" ref="E36:P36" si="9">SUM(E30:E35)</f>
        <v>39298642.799999997</v>
      </c>
      <c r="F36">
        <f t="shared" si="9"/>
        <v>69284186.294999987</v>
      </c>
      <c r="G36">
        <f t="shared" si="9"/>
        <v>56954892.769999996</v>
      </c>
      <c r="H36">
        <f t="shared" si="9"/>
        <v>19703809.814999998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x14ac:dyDescent="0.3">
      <c r="D40" t="s">
        <v>4</v>
      </c>
      <c r="E40" t="s">
        <v>5</v>
      </c>
      <c r="F40" t="s">
        <v>123</v>
      </c>
      <c r="G40" t="s">
        <v>124</v>
      </c>
      <c r="H40" t="s">
        <v>125</v>
      </c>
      <c r="I40" t="s">
        <v>6</v>
      </c>
      <c r="J40" t="s">
        <v>7</v>
      </c>
      <c r="K40" t="s">
        <v>8</v>
      </c>
      <c r="L40" t="s">
        <v>126</v>
      </c>
      <c r="M40" t="s">
        <v>9</v>
      </c>
      <c r="N40" t="s">
        <v>10</v>
      </c>
      <c r="O40" t="s">
        <v>11</v>
      </c>
      <c r="P40" t="s">
        <v>12</v>
      </c>
    </row>
    <row r="41" spans="3:16" x14ac:dyDescent="0.3">
      <c r="C41" t="s">
        <v>91</v>
      </c>
      <c r="D41">
        <f t="shared" ref="D41:P41" si="10">(D15)*$V7*D18</f>
        <v>30316</v>
      </c>
      <c r="E41">
        <f t="shared" si="10"/>
        <v>37303.200000000004</v>
      </c>
      <c r="F41">
        <f t="shared" si="10"/>
        <v>13068</v>
      </c>
      <c r="G41">
        <f t="shared" si="10"/>
        <v>27174.400000000001</v>
      </c>
      <c r="H41">
        <f t="shared" si="10"/>
        <v>9820.8000000000011</v>
      </c>
      <c r="I41">
        <f t="shared" si="10"/>
        <v>21692</v>
      </c>
      <c r="J41">
        <f t="shared" si="10"/>
        <v>17388.8</v>
      </c>
      <c r="K41">
        <f t="shared" si="10"/>
        <v>242</v>
      </c>
      <c r="L41">
        <f t="shared" si="10"/>
        <v>35.200000000000003</v>
      </c>
      <c r="M41">
        <f t="shared" si="10"/>
        <v>2508</v>
      </c>
      <c r="N41">
        <f t="shared" si="10"/>
        <v>15.400000000000002</v>
      </c>
      <c r="O41">
        <f t="shared" si="10"/>
        <v>37.400000000000006</v>
      </c>
      <c r="P41">
        <f t="shared" si="10"/>
        <v>24.200000000000003</v>
      </c>
    </row>
    <row r="42" spans="3:16" x14ac:dyDescent="0.3">
      <c r="C42" t="s">
        <v>92</v>
      </c>
      <c r="D42">
        <f t="shared" ref="D42:P42" si="11">(D15)*$V8*D18</f>
        <v>159159</v>
      </c>
      <c r="E42">
        <f t="shared" si="11"/>
        <v>195841.80000000002</v>
      </c>
      <c r="F42">
        <f t="shared" si="11"/>
        <v>68607</v>
      </c>
      <c r="G42">
        <f t="shared" si="11"/>
        <v>142665.60000000001</v>
      </c>
      <c r="H42">
        <f t="shared" si="11"/>
        <v>51559.200000000012</v>
      </c>
      <c r="I42">
        <f t="shared" si="11"/>
        <v>113883</v>
      </c>
      <c r="J42">
        <f t="shared" si="11"/>
        <v>91291.199999999997</v>
      </c>
      <c r="K42">
        <f t="shared" si="11"/>
        <v>1270.5</v>
      </c>
      <c r="L42">
        <f t="shared" si="11"/>
        <v>184.8</v>
      </c>
      <c r="M42">
        <f t="shared" si="11"/>
        <v>13167</v>
      </c>
      <c r="N42">
        <f t="shared" si="11"/>
        <v>80.850000000000009</v>
      </c>
      <c r="O42">
        <f t="shared" si="11"/>
        <v>196.35000000000002</v>
      </c>
      <c r="P42">
        <f t="shared" si="11"/>
        <v>127.05000000000001</v>
      </c>
    </row>
    <row r="43" spans="3:16" x14ac:dyDescent="0.3">
      <c r="C43" t="s">
        <v>83</v>
      </c>
      <c r="D43" s="1">
        <f t="shared" ref="D43:P43" si="12">$W9*D18</f>
        <v>229490</v>
      </c>
      <c r="E43" s="1">
        <f t="shared" si="12"/>
        <v>271924</v>
      </c>
      <c r="F43" s="1">
        <f t="shared" si="12"/>
        <v>142890</v>
      </c>
      <c r="G43" s="1">
        <f t="shared" si="12"/>
        <v>167138</v>
      </c>
      <c r="H43" s="1">
        <f t="shared" si="12"/>
        <v>80538</v>
      </c>
      <c r="I43" s="1">
        <f t="shared" si="12"/>
        <v>853876</v>
      </c>
      <c r="J43" s="1">
        <f t="shared" si="12"/>
        <v>263264</v>
      </c>
      <c r="K43" s="1">
        <f t="shared" si="12"/>
        <v>4763</v>
      </c>
      <c r="L43" s="1">
        <f t="shared" si="12"/>
        <v>3464</v>
      </c>
      <c r="M43" s="1">
        <f t="shared" si="12"/>
        <v>49362</v>
      </c>
      <c r="N43" s="1">
        <f t="shared" si="12"/>
        <v>433</v>
      </c>
      <c r="O43" s="1">
        <f t="shared" si="12"/>
        <v>433</v>
      </c>
      <c r="P43" s="1">
        <f t="shared" si="12"/>
        <v>433</v>
      </c>
    </row>
    <row r="44" spans="3:16" x14ac:dyDescent="0.3">
      <c r="C44" t="s">
        <v>84</v>
      </c>
      <c r="D44" s="1">
        <f t="shared" ref="D44:P44" si="13">$W10*D18</f>
        <v>497246</v>
      </c>
      <c r="E44" s="1">
        <f t="shared" si="13"/>
        <v>589189.6</v>
      </c>
      <c r="F44" s="1">
        <f t="shared" si="13"/>
        <v>309606</v>
      </c>
      <c r="G44" s="1">
        <f t="shared" si="13"/>
        <v>362145.2</v>
      </c>
      <c r="H44" s="1">
        <f t="shared" si="13"/>
        <v>174505.2</v>
      </c>
      <c r="I44" s="1">
        <f t="shared" si="13"/>
        <v>1850130.4000000001</v>
      </c>
      <c r="J44" s="1">
        <f t="shared" si="13"/>
        <v>570425.59999999998</v>
      </c>
      <c r="K44" s="1">
        <f t="shared" si="13"/>
        <v>10320.200000000001</v>
      </c>
      <c r="L44" s="1">
        <f t="shared" si="13"/>
        <v>7505.6</v>
      </c>
      <c r="M44" s="1">
        <f t="shared" si="13"/>
        <v>106954.8</v>
      </c>
      <c r="N44" s="1">
        <f t="shared" si="13"/>
        <v>938.2</v>
      </c>
      <c r="O44" s="1">
        <f t="shared" si="13"/>
        <v>938.2</v>
      </c>
      <c r="P44" s="1">
        <f t="shared" si="13"/>
        <v>938.2</v>
      </c>
    </row>
    <row r="45" spans="3:16" x14ac:dyDescent="0.3">
      <c r="C45" t="s">
        <v>86</v>
      </c>
      <c r="D45">
        <f t="shared" ref="D45:P45" si="14">D21*D18</f>
        <v>917960</v>
      </c>
      <c r="E45">
        <f t="shared" si="14"/>
        <v>1087696</v>
      </c>
      <c r="F45">
        <f t="shared" si="14"/>
        <v>571560</v>
      </c>
      <c r="G45">
        <f t="shared" si="14"/>
        <v>668552</v>
      </c>
      <c r="H45">
        <f t="shared" si="14"/>
        <v>322152</v>
      </c>
      <c r="I45">
        <f t="shared" si="14"/>
        <v>1024651.2000000001</v>
      </c>
      <c r="J45">
        <f t="shared" si="14"/>
        <v>315916.79999999999</v>
      </c>
      <c r="K45">
        <f t="shared" si="14"/>
        <v>5288.8</v>
      </c>
      <c r="L45">
        <f t="shared" si="14"/>
        <v>4088</v>
      </c>
      <c r="M45">
        <f t="shared" si="14"/>
        <v>59234.400000000001</v>
      </c>
      <c r="N45">
        <f t="shared" si="14"/>
        <v>480.8</v>
      </c>
      <c r="O45">
        <f t="shared" si="14"/>
        <v>480.8</v>
      </c>
      <c r="P45">
        <f t="shared" si="14"/>
        <v>480.8</v>
      </c>
    </row>
    <row r="46" spans="3:16" x14ac:dyDescent="0.3">
      <c r="C46" t="s">
        <v>96</v>
      </c>
      <c r="D46">
        <f t="shared" ref="D46:P46" si="15">SUM(D41:D45)</f>
        <v>1834171</v>
      </c>
      <c r="E46">
        <f t="shared" si="15"/>
        <v>2181954.6</v>
      </c>
      <c r="F46">
        <f t="shared" si="15"/>
        <v>1105731</v>
      </c>
      <c r="G46">
        <f t="shared" si="15"/>
        <v>1367675.2</v>
      </c>
      <c r="H46">
        <f t="shared" si="15"/>
        <v>638575.19999999995</v>
      </c>
      <c r="I46">
        <f t="shared" si="15"/>
        <v>3864232.6000000006</v>
      </c>
      <c r="J46">
        <f t="shared" si="15"/>
        <v>1258286.3999999999</v>
      </c>
      <c r="K46">
        <f t="shared" si="15"/>
        <v>21884.5</v>
      </c>
      <c r="L46">
        <f t="shared" si="15"/>
        <v>15277.6</v>
      </c>
      <c r="M46">
        <f t="shared" si="15"/>
        <v>231226.19999999998</v>
      </c>
      <c r="N46">
        <f t="shared" si="15"/>
        <v>1948.25</v>
      </c>
      <c r="O46">
        <f t="shared" si="15"/>
        <v>2085.75</v>
      </c>
      <c r="P46">
        <f t="shared" si="15"/>
        <v>2003.25</v>
      </c>
    </row>
    <row r="50" spans="2:16" x14ac:dyDescent="0.3">
      <c r="D50" t="s">
        <v>4</v>
      </c>
      <c r="E50" t="s">
        <v>5</v>
      </c>
      <c r="F50" t="s">
        <v>123</v>
      </c>
      <c r="G50" t="s">
        <v>124</v>
      </c>
      <c r="H50" t="s">
        <v>125</v>
      </c>
      <c r="I50" t="s">
        <v>6</v>
      </c>
      <c r="J50" t="s">
        <v>7</v>
      </c>
      <c r="K50" t="s">
        <v>8</v>
      </c>
      <c r="L50" t="s">
        <v>126</v>
      </c>
      <c r="M50" t="s">
        <v>9</v>
      </c>
      <c r="N50" t="s">
        <v>10</v>
      </c>
      <c r="O50" t="s">
        <v>11</v>
      </c>
      <c r="P50" t="s">
        <v>12</v>
      </c>
    </row>
    <row r="51" spans="2:16" x14ac:dyDescent="0.3">
      <c r="C51" t="s">
        <v>91</v>
      </c>
      <c r="D51">
        <f t="shared" ref="D51:P51" si="16">(D16)*$V7*D19</f>
        <v>610038</v>
      </c>
      <c r="E51">
        <f t="shared" si="16"/>
        <v>780278.4</v>
      </c>
      <c r="F51">
        <f t="shared" si="16"/>
        <v>1369170</v>
      </c>
      <c r="G51">
        <f t="shared" si="16"/>
        <v>1109869.2</v>
      </c>
      <c r="H51">
        <f t="shared" si="16"/>
        <v>391327.2</v>
      </c>
      <c r="I51">
        <f t="shared" si="16"/>
        <v>33308</v>
      </c>
      <c r="J51">
        <f t="shared" si="16"/>
        <v>10296</v>
      </c>
      <c r="K51">
        <f t="shared" si="16"/>
        <v>198</v>
      </c>
      <c r="L51">
        <f t="shared" si="16"/>
        <v>1452</v>
      </c>
      <c r="M51">
        <f t="shared" si="16"/>
        <v>871.2</v>
      </c>
      <c r="N51">
        <f t="shared" si="16"/>
        <v>15.400000000000002</v>
      </c>
      <c r="O51">
        <f t="shared" si="16"/>
        <v>15.400000000000002</v>
      </c>
      <c r="P51">
        <f t="shared" si="16"/>
        <v>15.400000000000002</v>
      </c>
    </row>
    <row r="52" spans="2:16" x14ac:dyDescent="0.3">
      <c r="C52" t="s">
        <v>82</v>
      </c>
      <c r="D52">
        <f t="shared" ref="D52:P52" si="17">(D16)*$V$8*D19</f>
        <v>3202699.5</v>
      </c>
      <c r="E52">
        <f t="shared" si="17"/>
        <v>4096461.6</v>
      </c>
      <c r="F52">
        <f t="shared" si="17"/>
        <v>7188142.5</v>
      </c>
      <c r="G52">
        <f t="shared" si="17"/>
        <v>5826813.2999999998</v>
      </c>
      <c r="H52">
        <f t="shared" si="17"/>
        <v>2054467.8</v>
      </c>
      <c r="I52">
        <f t="shared" si="17"/>
        <v>174867</v>
      </c>
      <c r="J52">
        <f t="shared" si="17"/>
        <v>54054</v>
      </c>
      <c r="K52">
        <f t="shared" si="17"/>
        <v>1039.5</v>
      </c>
      <c r="L52">
        <f t="shared" si="17"/>
        <v>7623</v>
      </c>
      <c r="M52">
        <f t="shared" si="17"/>
        <v>4573.8</v>
      </c>
      <c r="N52">
        <f t="shared" si="17"/>
        <v>80.850000000000009</v>
      </c>
      <c r="O52">
        <f t="shared" si="17"/>
        <v>80.850000000000009</v>
      </c>
      <c r="P52">
        <f t="shared" si="17"/>
        <v>80.850000000000009</v>
      </c>
    </row>
    <row r="53" spans="2:16" x14ac:dyDescent="0.3">
      <c r="C53" t="s">
        <v>83</v>
      </c>
      <c r="D53" s="1">
        <f t="shared" ref="D53:P53" si="18">$X$9*D19</f>
        <v>2224482</v>
      </c>
      <c r="E53" s="1">
        <f t="shared" si="18"/>
        <v>2845257.6</v>
      </c>
      <c r="F53" s="1">
        <f t="shared" si="18"/>
        <v>4992630</v>
      </c>
      <c r="G53" s="1">
        <f t="shared" si="18"/>
        <v>4047098.8000000003</v>
      </c>
      <c r="H53" s="1">
        <f t="shared" si="18"/>
        <v>1426960.8</v>
      </c>
      <c r="I53" s="1">
        <f t="shared" si="18"/>
        <v>109310.8</v>
      </c>
      <c r="J53" s="1">
        <f t="shared" si="18"/>
        <v>33789.599999999999</v>
      </c>
      <c r="K53" s="1">
        <f t="shared" si="18"/>
        <v>866.40000000000009</v>
      </c>
      <c r="L53" s="1">
        <f t="shared" si="18"/>
        <v>6353.6</v>
      </c>
      <c r="M53" s="1">
        <f t="shared" si="18"/>
        <v>6353.6</v>
      </c>
      <c r="N53" s="1">
        <f t="shared" si="18"/>
        <v>144.4</v>
      </c>
      <c r="O53" s="1">
        <f t="shared" si="18"/>
        <v>144.4</v>
      </c>
      <c r="P53" s="1">
        <f t="shared" si="18"/>
        <v>144.4</v>
      </c>
    </row>
    <row r="54" spans="2:16" x14ac:dyDescent="0.3">
      <c r="C54" t="s">
        <v>84</v>
      </c>
      <c r="D54" s="1">
        <f t="shared" ref="D54:P54" si="19">$X$10*D19</f>
        <v>608497.5</v>
      </c>
      <c r="E54" s="1">
        <f t="shared" si="19"/>
        <v>778308</v>
      </c>
      <c r="F54" s="1">
        <f t="shared" si="19"/>
        <v>1365712.5</v>
      </c>
      <c r="G54" s="1">
        <f t="shared" si="19"/>
        <v>1107066.5</v>
      </c>
      <c r="H54" s="1">
        <f t="shared" si="19"/>
        <v>390339</v>
      </c>
      <c r="I54" s="1">
        <f t="shared" si="19"/>
        <v>29901.5</v>
      </c>
      <c r="J54" s="1">
        <f t="shared" si="19"/>
        <v>9243</v>
      </c>
      <c r="K54" s="1">
        <f t="shared" si="19"/>
        <v>237</v>
      </c>
      <c r="L54" s="1">
        <f t="shared" si="19"/>
        <v>1738</v>
      </c>
      <c r="M54" s="1">
        <f t="shared" si="19"/>
        <v>1738</v>
      </c>
      <c r="N54" s="1">
        <f t="shared" si="19"/>
        <v>39.5</v>
      </c>
      <c r="O54" s="1">
        <f t="shared" si="19"/>
        <v>39.5</v>
      </c>
      <c r="P54" s="1">
        <f t="shared" si="19"/>
        <v>39.5</v>
      </c>
    </row>
    <row r="55" spans="2:16" x14ac:dyDescent="0.3">
      <c r="C55" t="s">
        <v>86</v>
      </c>
      <c r="D55">
        <f t="shared" ref="D55:P55" si="20">D22*D19</f>
        <v>12508860</v>
      </c>
      <c r="E55">
        <f t="shared" si="20"/>
        <v>15999648</v>
      </c>
      <c r="F55">
        <f t="shared" si="20"/>
        <v>28074900</v>
      </c>
      <c r="G55">
        <f t="shared" si="20"/>
        <v>22757924</v>
      </c>
      <c r="H55">
        <f t="shared" si="20"/>
        <v>8024184</v>
      </c>
      <c r="I55">
        <f t="shared" si="20"/>
        <v>181680</v>
      </c>
      <c r="J55">
        <f t="shared" si="20"/>
        <v>56160</v>
      </c>
      <c r="K55">
        <f t="shared" si="20"/>
        <v>960</v>
      </c>
      <c r="L55">
        <f t="shared" si="20"/>
        <v>8800</v>
      </c>
      <c r="M55">
        <f t="shared" si="20"/>
        <v>8800</v>
      </c>
      <c r="N55">
        <f t="shared" si="20"/>
        <v>160</v>
      </c>
      <c r="O55">
        <f t="shared" si="20"/>
        <v>160</v>
      </c>
      <c r="P55">
        <f t="shared" si="20"/>
        <v>160</v>
      </c>
    </row>
    <row r="56" spans="2:16" x14ac:dyDescent="0.3">
      <c r="C56" t="s">
        <v>96</v>
      </c>
      <c r="D56">
        <f t="shared" ref="D56:P56" si="21">SUM(D51:D55)</f>
        <v>19154577</v>
      </c>
      <c r="E56">
        <f t="shared" si="21"/>
        <v>24499953.600000001</v>
      </c>
      <c r="F56">
        <f t="shared" si="21"/>
        <v>42990555</v>
      </c>
      <c r="G56">
        <f t="shared" si="21"/>
        <v>34848771.799999997</v>
      </c>
      <c r="H56">
        <f t="shared" si="21"/>
        <v>12287278.800000001</v>
      </c>
      <c r="I56">
        <f t="shared" si="21"/>
        <v>529067.30000000005</v>
      </c>
      <c r="J56">
        <f t="shared" si="21"/>
        <v>163542.6</v>
      </c>
      <c r="K56">
        <f t="shared" si="21"/>
        <v>3300.9</v>
      </c>
      <c r="L56">
        <f t="shared" si="21"/>
        <v>25966.6</v>
      </c>
      <c r="M56">
        <f t="shared" si="21"/>
        <v>22336.6</v>
      </c>
      <c r="N56">
        <f t="shared" si="21"/>
        <v>440.15000000000003</v>
      </c>
      <c r="O56">
        <f t="shared" si="21"/>
        <v>440.15000000000003</v>
      </c>
      <c r="P56">
        <f t="shared" si="21"/>
        <v>440.15000000000003</v>
      </c>
    </row>
    <row r="61" spans="2:16" x14ac:dyDescent="0.3">
      <c r="D61" t="s">
        <v>4</v>
      </c>
      <c r="E61" t="s">
        <v>5</v>
      </c>
      <c r="F61" t="s">
        <v>123</v>
      </c>
      <c r="G61" t="s">
        <v>124</v>
      </c>
      <c r="H61" t="s">
        <v>125</v>
      </c>
      <c r="I61" t="s">
        <v>6</v>
      </c>
      <c r="J61" t="s">
        <v>7</v>
      </c>
      <c r="K61" t="s">
        <v>8</v>
      </c>
      <c r="L61" t="s">
        <v>126</v>
      </c>
      <c r="M61" t="s">
        <v>9</v>
      </c>
      <c r="N61" t="s">
        <v>10</v>
      </c>
      <c r="O61" t="s">
        <v>11</v>
      </c>
      <c r="P61" t="s">
        <v>12</v>
      </c>
    </row>
    <row r="62" spans="2:16" x14ac:dyDescent="0.3">
      <c r="B62" t="s">
        <v>115</v>
      </c>
      <c r="C62" t="s">
        <v>96</v>
      </c>
    </row>
    <row r="66" spans="2:16" x14ac:dyDescent="0.3">
      <c r="C66" t="s">
        <v>103</v>
      </c>
    </row>
    <row r="67" spans="2:16" x14ac:dyDescent="0.3">
      <c r="B67" t="s">
        <v>99</v>
      </c>
      <c r="C67" t="s">
        <v>100</v>
      </c>
      <c r="D67">
        <v>-2</v>
      </c>
      <c r="E67">
        <v>-2</v>
      </c>
      <c r="F67">
        <v>-2</v>
      </c>
      <c r="G67">
        <v>-2</v>
      </c>
      <c r="H67">
        <v>-2</v>
      </c>
      <c r="I67">
        <v>-2</v>
      </c>
      <c r="J67">
        <v>-2</v>
      </c>
      <c r="K67">
        <v>-2</v>
      </c>
      <c r="L67">
        <v>-2</v>
      </c>
      <c r="M67">
        <v>-2</v>
      </c>
      <c r="N67">
        <v>-2</v>
      </c>
      <c r="O67">
        <v>-2</v>
      </c>
      <c r="P67">
        <v>-2</v>
      </c>
    </row>
    <row r="68" spans="2:16" x14ac:dyDescent="0.3">
      <c r="C68" t="s">
        <v>101</v>
      </c>
      <c r="D68">
        <v>2</v>
      </c>
      <c r="E68">
        <v>2</v>
      </c>
      <c r="F68">
        <v>2</v>
      </c>
      <c r="G68">
        <v>2</v>
      </c>
      <c r="H68">
        <v>2</v>
      </c>
      <c r="I68">
        <v>2</v>
      </c>
      <c r="J68">
        <v>2</v>
      </c>
      <c r="K68">
        <v>2</v>
      </c>
      <c r="L68">
        <v>2</v>
      </c>
      <c r="M68">
        <v>2</v>
      </c>
      <c r="N68">
        <v>2</v>
      </c>
      <c r="O68">
        <v>2</v>
      </c>
      <c r="P68">
        <v>2</v>
      </c>
    </row>
    <row r="69" spans="2:16" x14ac:dyDescent="0.3">
      <c r="C69" t="s">
        <v>102</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x14ac:dyDescent="0.3">
      <c r="C71" t="s">
        <v>104</v>
      </c>
    </row>
    <row r="72" spans="2:16" x14ac:dyDescent="0.3">
      <c r="B72" t="s">
        <v>99</v>
      </c>
      <c r="C72" t="s">
        <v>100</v>
      </c>
      <c r="D72">
        <v>-2</v>
      </c>
      <c r="E72">
        <v>-2</v>
      </c>
      <c r="F72">
        <v>-2</v>
      </c>
      <c r="G72">
        <v>-2</v>
      </c>
      <c r="H72">
        <v>-2</v>
      </c>
      <c r="I72">
        <v>-2</v>
      </c>
      <c r="J72">
        <v>-2</v>
      </c>
      <c r="K72">
        <v>-2</v>
      </c>
      <c r="L72">
        <v>-2</v>
      </c>
      <c r="M72">
        <v>-2</v>
      </c>
      <c r="N72">
        <v>-2</v>
      </c>
      <c r="O72">
        <v>-2</v>
      </c>
      <c r="P72">
        <v>-2</v>
      </c>
    </row>
    <row r="73" spans="2:16" x14ac:dyDescent="0.3">
      <c r="C73" t="s">
        <v>101</v>
      </c>
      <c r="D73">
        <v>2</v>
      </c>
      <c r="E73">
        <v>2</v>
      </c>
      <c r="F73">
        <v>2</v>
      </c>
      <c r="G73">
        <v>2</v>
      </c>
      <c r="H73">
        <v>2</v>
      </c>
      <c r="I73">
        <v>2</v>
      </c>
      <c r="J73">
        <v>2</v>
      </c>
      <c r="K73">
        <v>2</v>
      </c>
      <c r="L73">
        <v>2</v>
      </c>
      <c r="M73">
        <v>2</v>
      </c>
      <c r="N73">
        <v>2</v>
      </c>
      <c r="O73">
        <v>2</v>
      </c>
      <c r="P73">
        <v>2</v>
      </c>
    </row>
    <row r="74" spans="2:16" x14ac:dyDescent="0.3">
      <c r="C74" t="s">
        <v>102</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x14ac:dyDescent="0.3">
      <c r="C76" t="s">
        <v>110</v>
      </c>
    </row>
    <row r="77" spans="2:16" x14ac:dyDescent="0.3">
      <c r="B77" t="s">
        <v>99</v>
      </c>
      <c r="C77" t="s">
        <v>100</v>
      </c>
      <c r="D77">
        <v>-2</v>
      </c>
      <c r="E77">
        <v>-2</v>
      </c>
      <c r="F77">
        <v>-2</v>
      </c>
      <c r="G77">
        <v>-2</v>
      </c>
      <c r="H77">
        <v>-2</v>
      </c>
      <c r="I77">
        <v>-2</v>
      </c>
      <c r="J77">
        <v>-2</v>
      </c>
      <c r="K77">
        <v>-2</v>
      </c>
      <c r="L77">
        <v>-2</v>
      </c>
      <c r="M77">
        <v>-2</v>
      </c>
      <c r="N77">
        <v>-2</v>
      </c>
      <c r="O77">
        <v>-2</v>
      </c>
      <c r="P77">
        <v>-2</v>
      </c>
    </row>
    <row r="78" spans="2:16" x14ac:dyDescent="0.3">
      <c r="C78" t="s">
        <v>101</v>
      </c>
      <c r="D78">
        <v>2</v>
      </c>
      <c r="E78">
        <v>2</v>
      </c>
      <c r="F78">
        <v>2</v>
      </c>
      <c r="G78">
        <v>2</v>
      </c>
      <c r="H78">
        <v>2</v>
      </c>
      <c r="I78">
        <v>2</v>
      </c>
      <c r="J78">
        <v>2</v>
      </c>
      <c r="K78">
        <v>2</v>
      </c>
      <c r="L78">
        <v>2</v>
      </c>
      <c r="M78">
        <v>2</v>
      </c>
      <c r="N78">
        <v>2</v>
      </c>
      <c r="O78">
        <v>2</v>
      </c>
      <c r="P78">
        <v>2</v>
      </c>
    </row>
    <row r="79" spans="2:16" x14ac:dyDescent="0.3">
      <c r="C79" t="s">
        <v>102</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x14ac:dyDescent="0.3">
      <c r="C84" t="s">
        <v>95</v>
      </c>
    </row>
    <row r="85" spans="3:16" x14ac:dyDescent="0.3">
      <c r="D85" t="s">
        <v>4</v>
      </c>
      <c r="E85" t="s">
        <v>5</v>
      </c>
      <c r="F85" t="s">
        <v>123</v>
      </c>
      <c r="G85" t="s">
        <v>124</v>
      </c>
      <c r="H85" t="s">
        <v>125</v>
      </c>
      <c r="I85" t="s">
        <v>6</v>
      </c>
      <c r="J85" t="s">
        <v>7</v>
      </c>
      <c r="K85" t="s">
        <v>8</v>
      </c>
      <c r="L85" t="s">
        <v>126</v>
      </c>
      <c r="M85" t="s">
        <v>9</v>
      </c>
      <c r="N85" t="s">
        <v>10</v>
      </c>
      <c r="O85" t="s">
        <v>11</v>
      </c>
      <c r="P85" t="s">
        <v>12</v>
      </c>
    </row>
    <row r="86" spans="3:16" x14ac:dyDescent="0.3">
      <c r="C86" t="s">
        <v>103</v>
      </c>
      <c r="D86">
        <f t="shared" ref="D86:P86" si="25">D17*((365*D69*D10)+$V14)</f>
        <v>196805.64563190695</v>
      </c>
      <c r="E86">
        <f t="shared" si="25"/>
        <v>251735.43065539905</v>
      </c>
      <c r="F86">
        <f t="shared" si="25"/>
        <v>441718.77015809453</v>
      </c>
      <c r="G86">
        <f t="shared" si="25"/>
        <v>358062.47702311922</v>
      </c>
      <c r="H86">
        <f t="shared" si="25"/>
        <v>126244.60302584885</v>
      </c>
      <c r="I86">
        <f t="shared" si="25"/>
        <v>151100.02732244236</v>
      </c>
      <c r="J86">
        <f t="shared" si="25"/>
        <v>46548.824684985098</v>
      </c>
      <c r="K86">
        <f t="shared" si="25"/>
        <v>811.26674008413715</v>
      </c>
      <c r="L86">
        <f t="shared" si="25"/>
        <v>562.13758368034701</v>
      </c>
      <c r="M86">
        <f t="shared" si="25"/>
        <v>6956.4</v>
      </c>
      <c r="N86">
        <f t="shared" si="25"/>
        <v>15.299999999999999</v>
      </c>
      <c r="O86">
        <f t="shared" si="25"/>
        <v>15.299999999999999</v>
      </c>
      <c r="P86">
        <f t="shared" si="25"/>
        <v>25.5</v>
      </c>
    </row>
    <row r="87" spans="3:16" x14ac:dyDescent="0.3">
      <c r="C87" t="s">
        <v>104</v>
      </c>
      <c r="D87">
        <f>D18*((365*D74*D10)+$W14)</f>
        <v>6154.4630512432013</v>
      </c>
      <c r="E87">
        <f>E18*((365*E74*E10)+$W14)</f>
        <v>7292.4581060013779</v>
      </c>
      <c r="F87">
        <f>F18*((365*F74*F10)+$W14)</f>
        <v>3832.0241639816159</v>
      </c>
      <c r="G87">
        <f>G18*((365*G74*G10)+$W14)</f>
        <v>4482.3070524148598</v>
      </c>
      <c r="H87">
        <f>H18*((365*H74*H10)+$W14)</f>
        <v>2159.8681651532743</v>
      </c>
      <c r="I87">
        <f>I18*((365*I74*I10)+$W14)</f>
        <v>22899.247428399234</v>
      </c>
      <c r="J87">
        <f>J18*((365*J74*J10)+$W14)</f>
        <v>7060.2142172752201</v>
      </c>
      <c r="K87">
        <f>K18*((365*K74*K10)+$W14)</f>
        <v>127.7341387993872</v>
      </c>
      <c r="L87">
        <f>L18*((365*L74*L10)+$W14)</f>
        <v>92.897555490463418</v>
      </c>
      <c r="M87">
        <f>M18*((365*M74*M10)+$W14)</f>
        <v>872.1</v>
      </c>
      <c r="N87">
        <f>N18*((365*N74*N10)+$W14)</f>
        <v>7.65</v>
      </c>
      <c r="O87">
        <f>O18*((365*O74*O10)+$W14)</f>
        <v>7.65</v>
      </c>
      <c r="P87">
        <f>P18*((365*P74*P10)+$W14)</f>
        <v>7.65</v>
      </c>
    </row>
    <row r="88" spans="3:16" x14ac:dyDescent="0.3">
      <c r="C88" t="s">
        <v>110</v>
      </c>
      <c r="D88">
        <f>D19*((365*D79*D10)+$V$14)</f>
        <v>104558.10485261132</v>
      </c>
      <c r="E88">
        <f>E19*((365*E79*E10)+$V$14)</f>
        <v>133736.63732657276</v>
      </c>
      <c r="F88">
        <f>F19*((365*F79*F10)+$V$14)</f>
        <v>234670.3327023068</v>
      </c>
      <c r="G88">
        <f>G19*((365*G79*G10)+$V$14)</f>
        <v>190227.1992667405</v>
      </c>
      <c r="H88">
        <f>H19*((365*H79*H10)+$V$14)</f>
        <v>67071.937173223312</v>
      </c>
      <c r="I88">
        <f>I19*((365*I79*I10)+$V$14)</f>
        <v>5137.9737340750908</v>
      </c>
      <c r="J88">
        <f>J19*((365*J79*J10)+$V$14)</f>
        <v>1588.2243775080201</v>
      </c>
      <c r="K88">
        <f>K19*((365*K79*K10)+$V$14)</f>
        <v>40.723701987385127</v>
      </c>
      <c r="L88">
        <f>L19*((365*L79*L10)+$V$14)</f>
        <v>298.64048124082427</v>
      </c>
      <c r="M88">
        <f>M19*((365*M79*M10)+$V$14)</f>
        <v>224.39999999999998</v>
      </c>
      <c r="N88">
        <f>N19*((365*N79*N10)+$V$14)</f>
        <v>5.0999999999999996</v>
      </c>
      <c r="O88">
        <f>O19*((365*O79*O10)+$V$14)</f>
        <v>5.0999999999999996</v>
      </c>
      <c r="P88">
        <f>P19*((365*P79*P10)+$V$14)</f>
        <v>5.0999999999999996</v>
      </c>
    </row>
    <row r="91" spans="3:16" x14ac:dyDescent="0.3">
      <c r="C91" t="s">
        <v>94</v>
      </c>
    </row>
    <row r="92" spans="3:16" x14ac:dyDescent="0.3">
      <c r="D92" t="s">
        <v>4</v>
      </c>
      <c r="E92" t="s">
        <v>5</v>
      </c>
      <c r="F92" t="s">
        <v>123</v>
      </c>
      <c r="G92" t="s">
        <v>124</v>
      </c>
      <c r="H92" t="s">
        <v>125</v>
      </c>
      <c r="I92" t="s">
        <v>6</v>
      </c>
      <c r="J92" t="s">
        <v>7</v>
      </c>
      <c r="K92" t="s">
        <v>8</v>
      </c>
      <c r="L92" t="s">
        <v>126</v>
      </c>
      <c r="M92" t="s">
        <v>9</v>
      </c>
      <c r="N92" t="s">
        <v>10</v>
      </c>
      <c r="O92" t="s">
        <v>11</v>
      </c>
      <c r="P92" t="s">
        <v>12</v>
      </c>
    </row>
    <row r="93" spans="3:16" x14ac:dyDescent="0.3">
      <c r="C93" t="s">
        <v>103</v>
      </c>
      <c r="D93">
        <f>D8*12*D23</f>
        <v>5244033.6000000006</v>
      </c>
      <c r="E93">
        <f>E8*12*E23</f>
        <v>6214665.6000000006</v>
      </c>
      <c r="F93">
        <f>F8*12*F23</f>
        <v>3260812.8000000003</v>
      </c>
      <c r="G93">
        <f>G8*12*G23</f>
        <v>3818212.8000000003</v>
      </c>
      <c r="H93">
        <f>H8*12*H23</f>
        <v>1834012.8</v>
      </c>
      <c r="I93">
        <f>I8*12*I23</f>
        <v>6103814.4000000004</v>
      </c>
      <c r="J93">
        <f>J8*12*J23</f>
        <v>1880395.2000000002</v>
      </c>
      <c r="K93">
        <f>K8*12*K23</f>
        <v>52070.400000000001</v>
      </c>
      <c r="L93">
        <f>L8*12*L23</f>
        <v>32734.799999999999</v>
      </c>
      <c r="M93">
        <f>M8*12*M23</f>
        <v>263862</v>
      </c>
      <c r="N93">
        <f>N8*12*N23</f>
        <v>720</v>
      </c>
      <c r="O93">
        <f>O8*12*O23</f>
        <v>840</v>
      </c>
      <c r="P93">
        <f>P8*12*P23</f>
        <v>1200</v>
      </c>
    </row>
    <row r="94" spans="3:16" x14ac:dyDescent="0.3">
      <c r="C94" t="s">
        <v>104</v>
      </c>
      <c r="D94">
        <f>D8*12*D23</f>
        <v>5244033.6000000006</v>
      </c>
      <c r="E94">
        <f>E8*12*E23</f>
        <v>6214665.6000000006</v>
      </c>
      <c r="F94">
        <f>F8*12*F23</f>
        <v>3260812.8000000003</v>
      </c>
      <c r="G94">
        <f>G8*12*G23</f>
        <v>3818212.8000000003</v>
      </c>
      <c r="H94">
        <f>H8*12*H23</f>
        <v>1834012.8</v>
      </c>
      <c r="I94">
        <f>I8*12*I23</f>
        <v>6103814.4000000004</v>
      </c>
      <c r="J94">
        <f>J8*12*J23</f>
        <v>1880395.2000000002</v>
      </c>
      <c r="K94">
        <f>K8*12*K23</f>
        <v>52070.400000000001</v>
      </c>
      <c r="L94">
        <f>L8*12*L23</f>
        <v>32734.799999999999</v>
      </c>
      <c r="M94">
        <f>M8*12*M23</f>
        <v>263862</v>
      </c>
      <c r="N94">
        <f>N8*12*N23</f>
        <v>720</v>
      </c>
      <c r="O94">
        <f>O8*12*O23</f>
        <v>840</v>
      </c>
      <c r="P94">
        <f>P8*12*P23</f>
        <v>1200</v>
      </c>
    </row>
    <row r="95" spans="3:16" x14ac:dyDescent="0.3">
      <c r="C95" t="s">
        <v>110</v>
      </c>
      <c r="D95">
        <f>D8*12*D23</f>
        <v>5244033.6000000006</v>
      </c>
      <c r="E95">
        <f>E8*12*E23</f>
        <v>6214665.6000000006</v>
      </c>
      <c r="F95">
        <f>F8*12*F23</f>
        <v>3260812.8000000003</v>
      </c>
      <c r="G95">
        <f>G8*12*G23</f>
        <v>3818212.8000000003</v>
      </c>
      <c r="H95">
        <f>H8*12*H23</f>
        <v>1834012.8</v>
      </c>
      <c r="I95">
        <f>I8*12*I23</f>
        <v>6103814.4000000004</v>
      </c>
      <c r="J95">
        <f>J8*12*J23</f>
        <v>1880395.2000000002</v>
      </c>
      <c r="K95">
        <f>K8*12*K23</f>
        <v>52070.400000000001</v>
      </c>
      <c r="L95">
        <f>L8*12*L23</f>
        <v>32734.799999999999</v>
      </c>
      <c r="M95">
        <f>M8*12*M23</f>
        <v>263862</v>
      </c>
      <c r="N95">
        <f>N8*12*N23</f>
        <v>720</v>
      </c>
      <c r="O95">
        <f>O8*12*O23</f>
        <v>840</v>
      </c>
      <c r="P95">
        <f>P8*12*P23</f>
        <v>1200</v>
      </c>
    </row>
    <row r="98" spans="2:16" x14ac:dyDescent="0.3">
      <c r="C98" t="s">
        <v>21</v>
      </c>
    </row>
    <row r="99" spans="2:16" x14ac:dyDescent="0.3">
      <c r="B99" t="s">
        <v>105</v>
      </c>
      <c r="D99" t="s">
        <v>4</v>
      </c>
      <c r="E99" t="s">
        <v>5</v>
      </c>
      <c r="F99" t="s">
        <v>123</v>
      </c>
      <c r="G99" t="s">
        <v>124</v>
      </c>
      <c r="H99" t="s">
        <v>125</v>
      </c>
      <c r="I99" t="s">
        <v>6</v>
      </c>
      <c r="J99" t="s">
        <v>7</v>
      </c>
      <c r="K99" t="s">
        <v>8</v>
      </c>
      <c r="L99" t="s">
        <v>126</v>
      </c>
      <c r="M99" t="s">
        <v>9</v>
      </c>
      <c r="N99" t="s">
        <v>10</v>
      </c>
      <c r="O99" t="s">
        <v>11</v>
      </c>
      <c r="P99" t="s">
        <v>12</v>
      </c>
    </row>
    <row r="100" spans="2:16" x14ac:dyDescent="0.3">
      <c r="C100" t="s">
        <v>106</v>
      </c>
      <c r="D100" s="4">
        <f>D36*-1</f>
        <v>-31214908.575000003</v>
      </c>
      <c r="E100" s="4">
        <f>E36*-1</f>
        <v>-39298642.799999997</v>
      </c>
      <c r="F100" s="4">
        <f>F36*-1</f>
        <v>-69284186.294999987</v>
      </c>
      <c r="G100" s="4">
        <f>G36*-1</f>
        <v>-56954892.769999996</v>
      </c>
      <c r="H100" s="4">
        <f>H36*-1</f>
        <v>-19703809.814999998</v>
      </c>
      <c r="I100" s="4">
        <f>I36*-1</f>
        <v>-13710804.560000002</v>
      </c>
      <c r="J100" s="4">
        <f>J36*-1</f>
        <v>-4303192.1100000003</v>
      </c>
      <c r="K100" s="4">
        <f>K36*-1</f>
        <v>-65015.11</v>
      </c>
      <c r="L100" s="4">
        <f>L36*-1</f>
        <v>-49839.68</v>
      </c>
      <c r="M100" s="4">
        <f>M36*-1</f>
        <v>-783577.08000000007</v>
      </c>
      <c r="N100" s="4">
        <f>N36*-1</f>
        <v>-1494.8700000000001</v>
      </c>
      <c r="O100" s="4">
        <f>O36*-1</f>
        <v>-1544.5350000000001</v>
      </c>
      <c r="P100" s="4">
        <f>P36*-1</f>
        <v>-2552.7750000000001</v>
      </c>
    </row>
    <row r="101" spans="2:16" x14ac:dyDescent="0.3">
      <c r="C101">
        <v>1</v>
      </c>
      <c r="D101" s="4">
        <f>D93-D86</f>
        <v>5047227.954368094</v>
      </c>
      <c r="E101" s="4">
        <f>E93-E86</f>
        <v>5962930.1693446012</v>
      </c>
      <c r="F101" s="4">
        <f>F93-F86</f>
        <v>2819094.0298419059</v>
      </c>
      <c r="G101" s="4">
        <f>G93-G86</f>
        <v>3460150.3229768812</v>
      </c>
      <c r="H101" s="4">
        <f>H93-H86</f>
        <v>1707768.1969741513</v>
      </c>
      <c r="I101" s="4">
        <f>I93-I86</f>
        <v>5952714.3726775581</v>
      </c>
      <c r="J101" s="4">
        <f>J93-J86</f>
        <v>1833846.3753150152</v>
      </c>
      <c r="K101" s="4">
        <f>K93-K86</f>
        <v>51259.133259915863</v>
      </c>
      <c r="L101" s="4">
        <f>L93-L86</f>
        <v>32172.662416319654</v>
      </c>
      <c r="M101" s="4">
        <f>M93-M86</f>
        <v>256905.60000000001</v>
      </c>
      <c r="N101" s="4">
        <f>N93-N86</f>
        <v>704.7</v>
      </c>
      <c r="O101" s="4">
        <f>O93-O86</f>
        <v>824.7</v>
      </c>
      <c r="P101" s="4">
        <f>P93-P86</f>
        <v>1174.5</v>
      </c>
    </row>
    <row r="102" spans="2:16" x14ac:dyDescent="0.3">
      <c r="C102">
        <v>2</v>
      </c>
      <c r="D102" s="4">
        <f>D101</f>
        <v>5047227.954368094</v>
      </c>
      <c r="E102" s="4">
        <f t="shared" ref="E102:P102" si="26">E101</f>
        <v>5962930.1693446012</v>
      </c>
      <c r="F102" s="4">
        <f t="shared" si="26"/>
        <v>2819094.0298419059</v>
      </c>
      <c r="G102" s="4">
        <f t="shared" si="26"/>
        <v>3460150.3229768812</v>
      </c>
      <c r="H102" s="4">
        <f t="shared" si="26"/>
        <v>1707768.1969741513</v>
      </c>
      <c r="I102" s="4">
        <f t="shared" si="26"/>
        <v>5952714.3726775581</v>
      </c>
      <c r="J102" s="4">
        <f t="shared" si="26"/>
        <v>1833846.3753150152</v>
      </c>
      <c r="K102" s="4">
        <f t="shared" si="26"/>
        <v>51259.133259915863</v>
      </c>
      <c r="L102" s="4">
        <f t="shared" si="26"/>
        <v>32172.662416319654</v>
      </c>
      <c r="M102" s="4">
        <f t="shared" si="26"/>
        <v>256905.60000000001</v>
      </c>
      <c r="N102" s="4">
        <f t="shared" si="26"/>
        <v>704.7</v>
      </c>
      <c r="O102" s="4">
        <f t="shared" si="26"/>
        <v>824.7</v>
      </c>
      <c r="P102" s="4">
        <f t="shared" si="26"/>
        <v>1174.5</v>
      </c>
    </row>
    <row r="103" spans="2:16" x14ac:dyDescent="0.3">
      <c r="C103">
        <v>3</v>
      </c>
      <c r="D103" s="4">
        <f t="shared" ref="D103:D105" si="27">D102</f>
        <v>5047227.954368094</v>
      </c>
      <c r="E103" s="4">
        <f t="shared" ref="E103:E105" si="28">E102</f>
        <v>5962930.1693446012</v>
      </c>
      <c r="F103" s="4">
        <f t="shared" ref="F103:F105" si="29">F102</f>
        <v>2819094.0298419059</v>
      </c>
      <c r="G103" s="4">
        <f t="shared" ref="G103:G105" si="30">G102</f>
        <v>3460150.3229768812</v>
      </c>
      <c r="H103" s="4">
        <f t="shared" ref="H103:H105" si="31">H102</f>
        <v>1707768.1969741513</v>
      </c>
      <c r="I103" s="4">
        <f t="shared" ref="I103:I105" si="32">I102</f>
        <v>5952714.3726775581</v>
      </c>
      <c r="J103" s="4">
        <f t="shared" ref="J103:J105" si="33">J102</f>
        <v>1833846.3753150152</v>
      </c>
      <c r="K103" s="4">
        <f t="shared" ref="K103:K105" si="34">K102</f>
        <v>51259.133259915863</v>
      </c>
      <c r="L103" s="4">
        <f t="shared" ref="L103:L105" si="35">L102</f>
        <v>32172.662416319654</v>
      </c>
      <c r="M103" s="4">
        <f t="shared" ref="M103:M105" si="36">M102</f>
        <v>256905.60000000001</v>
      </c>
      <c r="N103" s="4">
        <f t="shared" ref="N103:N105" si="37">N102</f>
        <v>704.7</v>
      </c>
      <c r="O103" s="4">
        <f t="shared" ref="O103:O105" si="38">O102</f>
        <v>824.7</v>
      </c>
      <c r="P103" s="4">
        <f t="shared" ref="P103:P105" si="39">P102</f>
        <v>1174.5</v>
      </c>
    </row>
    <row r="104" spans="2:16" x14ac:dyDescent="0.3">
      <c r="C104">
        <v>4</v>
      </c>
      <c r="D104" s="4">
        <f t="shared" si="27"/>
        <v>5047227.954368094</v>
      </c>
      <c r="E104" s="4">
        <f t="shared" si="28"/>
        <v>5962930.1693446012</v>
      </c>
      <c r="F104" s="4">
        <f t="shared" si="29"/>
        <v>2819094.0298419059</v>
      </c>
      <c r="G104" s="4">
        <f t="shared" si="30"/>
        <v>3460150.3229768812</v>
      </c>
      <c r="H104" s="4">
        <f t="shared" si="31"/>
        <v>1707768.1969741513</v>
      </c>
      <c r="I104" s="4">
        <f t="shared" si="32"/>
        <v>5952714.3726775581</v>
      </c>
      <c r="J104" s="4">
        <f t="shared" si="33"/>
        <v>1833846.3753150152</v>
      </c>
      <c r="K104" s="4">
        <f t="shared" si="34"/>
        <v>51259.133259915863</v>
      </c>
      <c r="L104" s="4">
        <f t="shared" si="35"/>
        <v>32172.662416319654</v>
      </c>
      <c r="M104" s="4">
        <f t="shared" si="36"/>
        <v>256905.60000000001</v>
      </c>
      <c r="N104" s="4">
        <f t="shared" si="37"/>
        <v>704.7</v>
      </c>
      <c r="O104" s="4">
        <f t="shared" si="38"/>
        <v>824.7</v>
      </c>
      <c r="P104" s="4">
        <f t="shared" si="39"/>
        <v>1174.5</v>
      </c>
    </row>
    <row r="105" spans="2:16" x14ac:dyDescent="0.3">
      <c r="C105">
        <v>5</v>
      </c>
      <c r="D105" s="4">
        <f t="shared" si="27"/>
        <v>5047227.954368094</v>
      </c>
      <c r="E105" s="4">
        <f t="shared" si="28"/>
        <v>5962930.1693446012</v>
      </c>
      <c r="F105" s="4">
        <f t="shared" si="29"/>
        <v>2819094.0298419059</v>
      </c>
      <c r="G105" s="4">
        <f t="shared" si="30"/>
        <v>3460150.3229768812</v>
      </c>
      <c r="H105" s="4">
        <f t="shared" si="31"/>
        <v>1707768.1969741513</v>
      </c>
      <c r="I105" s="4">
        <f t="shared" si="32"/>
        <v>5952714.3726775581</v>
      </c>
      <c r="J105" s="4">
        <f t="shared" si="33"/>
        <v>1833846.3753150152</v>
      </c>
      <c r="K105" s="4">
        <f t="shared" si="34"/>
        <v>51259.133259915863</v>
      </c>
      <c r="L105" s="4">
        <f t="shared" si="35"/>
        <v>32172.662416319654</v>
      </c>
      <c r="M105" s="4">
        <f t="shared" si="36"/>
        <v>256905.60000000001</v>
      </c>
      <c r="N105" s="4">
        <f t="shared" si="37"/>
        <v>704.7</v>
      </c>
      <c r="O105" s="4">
        <f t="shared" si="38"/>
        <v>824.7</v>
      </c>
      <c r="P105" s="4">
        <f t="shared" si="39"/>
        <v>1174.5</v>
      </c>
    </row>
    <row r="106" spans="2:16" x14ac:dyDescent="0.3">
      <c r="C106" t="s">
        <v>105</v>
      </c>
      <c r="D106" s="4">
        <f>NPV(5%,D101:D105)+D100</f>
        <v>-9363052.8952076286</v>
      </c>
      <c r="E106" s="4">
        <f t="shared" ref="E106:P106" si="40">NPV(5%,E101:E105)+E100</f>
        <v>-13482275.743221864</v>
      </c>
      <c r="F106" s="4">
        <f t="shared" si="40"/>
        <v>-57078984.460484833</v>
      </c>
      <c r="G106" s="4">
        <f t="shared" si="40"/>
        <v>-41974252.669795893</v>
      </c>
      <c r="H106" s="4">
        <f t="shared" si="40"/>
        <v>-12310067.247355152</v>
      </c>
      <c r="I106" s="4">
        <f t="shared" si="40"/>
        <v>12061333.443436258</v>
      </c>
      <c r="J106" s="4">
        <f t="shared" si="40"/>
        <v>3636402.9894472472</v>
      </c>
      <c r="K106" s="4">
        <f t="shared" si="40"/>
        <v>156910.11160556198</v>
      </c>
      <c r="L106" s="4">
        <f t="shared" si="40"/>
        <v>89451.111363536911</v>
      </c>
      <c r="M106" s="4">
        <f t="shared" si="40"/>
        <v>328689.72175441263</v>
      </c>
      <c r="N106" s="4">
        <f t="shared" si="40"/>
        <v>1556.1122097935383</v>
      </c>
      <c r="O106" s="4">
        <f t="shared" si="40"/>
        <v>2025.9844102692362</v>
      </c>
      <c r="P106" s="4">
        <f t="shared" si="40"/>
        <v>2532.1953496558967</v>
      </c>
    </row>
    <row r="107" spans="2:16" x14ac:dyDescent="0.3">
      <c r="C107" t="s">
        <v>107</v>
      </c>
      <c r="D107" s="3">
        <f>IRR(D100:D105)</f>
        <v>-6.6929857122558389E-2</v>
      </c>
      <c r="E107" s="3">
        <f t="shared" ref="E107:P107" si="41">IRR(E100:E105)</f>
        <v>-8.5523602876574678E-2</v>
      </c>
      <c r="F107" s="3">
        <f t="shared" si="41"/>
        <v>-0.37030964468791783</v>
      </c>
      <c r="G107" s="3">
        <f t="shared" si="41"/>
        <v>-0.29954419830951362</v>
      </c>
      <c r="H107" s="3">
        <f t="shared" si="41"/>
        <v>-0.22664479243082902</v>
      </c>
      <c r="I107" s="3">
        <f t="shared" si="41"/>
        <v>0.32973002075111535</v>
      </c>
      <c r="J107" s="3">
        <f t="shared" si="41"/>
        <v>0.3196952576202523</v>
      </c>
      <c r="K107" s="3">
        <f t="shared" si="41"/>
        <v>0.73881828313357034</v>
      </c>
      <c r="L107" s="3">
        <f t="shared" si="41"/>
        <v>0.57995578528210423</v>
      </c>
      <c r="M107" s="3">
        <f t="shared" si="41"/>
        <v>0.1911122348638572</v>
      </c>
      <c r="N107" s="3">
        <f t="shared" si="41"/>
        <v>0.37576258090731463</v>
      </c>
      <c r="O107" s="3">
        <f t="shared" si="41"/>
        <v>0.45090366688612882</v>
      </c>
      <c r="P107" s="3">
        <f t="shared" si="41"/>
        <v>0.36187950910258171</v>
      </c>
    </row>
    <row r="111" spans="2:16" x14ac:dyDescent="0.3">
      <c r="C111" t="s">
        <v>22</v>
      </c>
    </row>
    <row r="112" spans="2:16" x14ac:dyDescent="0.3">
      <c r="B112" t="s">
        <v>105</v>
      </c>
      <c r="D112" t="s">
        <v>4</v>
      </c>
      <c r="E112" t="s">
        <v>5</v>
      </c>
      <c r="F112" t="s">
        <v>123</v>
      </c>
      <c r="G112" t="s">
        <v>124</v>
      </c>
      <c r="H112" t="s">
        <v>125</v>
      </c>
      <c r="I112" t="s">
        <v>6</v>
      </c>
      <c r="J112" t="s">
        <v>7</v>
      </c>
      <c r="K112" t="s">
        <v>8</v>
      </c>
      <c r="L112" t="s">
        <v>126</v>
      </c>
      <c r="M112" t="s">
        <v>9</v>
      </c>
      <c r="N112" t="s">
        <v>10</v>
      </c>
      <c r="O112" t="s">
        <v>11</v>
      </c>
      <c r="P112" t="s">
        <v>12</v>
      </c>
    </row>
    <row r="113" spans="3:16" x14ac:dyDescent="0.3">
      <c r="C113" t="s">
        <v>106</v>
      </c>
      <c r="D113" s="4">
        <f>D46*-1</f>
        <v>-1834171</v>
      </c>
      <c r="E113" s="4">
        <f>E46*-1</f>
        <v>-2181954.6</v>
      </c>
      <c r="F113" s="4">
        <f>F46*-1</f>
        <v>-1105731</v>
      </c>
      <c r="G113" s="4">
        <f>G46*-1</f>
        <v>-1367675.2</v>
      </c>
      <c r="H113" s="4">
        <f>H46*-1</f>
        <v>-638575.19999999995</v>
      </c>
      <c r="I113" s="4">
        <f>I46*-1</f>
        <v>-3864232.6000000006</v>
      </c>
      <c r="J113" s="4">
        <f>J46*-1</f>
        <v>-1258286.3999999999</v>
      </c>
      <c r="K113" s="4">
        <f>K46*-1</f>
        <v>-21884.5</v>
      </c>
      <c r="L113" s="4">
        <f>L46*-1</f>
        <v>-15277.6</v>
      </c>
      <c r="M113" s="4">
        <f>M46*-1</f>
        <v>-231226.19999999998</v>
      </c>
      <c r="N113" s="4">
        <f>N46*-1</f>
        <v>-1948.25</v>
      </c>
      <c r="O113" s="4">
        <f>O46*-1</f>
        <v>-2085.75</v>
      </c>
      <c r="P113" s="4">
        <f>P46*-1</f>
        <v>-2003.25</v>
      </c>
    </row>
    <row r="114" spans="3:16" x14ac:dyDescent="0.3">
      <c r="C114">
        <v>1</v>
      </c>
      <c r="D114" s="4">
        <f>D94-D87</f>
        <v>5237879.1369487578</v>
      </c>
      <c r="E114" s="4">
        <f>E94-E87</f>
        <v>6207373.1418939987</v>
      </c>
      <c r="F114" s="4">
        <f>F94-F87</f>
        <v>3256980.7758360188</v>
      </c>
      <c r="G114" s="4">
        <f>G94-G87</f>
        <v>3813730.4929475854</v>
      </c>
      <c r="H114" s="4">
        <f>H94-H87</f>
        <v>1831852.9318348467</v>
      </c>
      <c r="I114" s="4">
        <f>I94-I87</f>
        <v>6080915.1525716009</v>
      </c>
      <c r="J114" s="4">
        <f>J94-J87</f>
        <v>1873334.985782725</v>
      </c>
      <c r="K114" s="4">
        <f>K94-K87</f>
        <v>51942.665861200614</v>
      </c>
      <c r="L114" s="4">
        <f>L94-L87</f>
        <v>32641.902444509535</v>
      </c>
      <c r="M114" s="4">
        <f>M94-M87</f>
        <v>262989.90000000002</v>
      </c>
      <c r="N114" s="4">
        <f>N94-N87</f>
        <v>712.35</v>
      </c>
      <c r="O114" s="4">
        <f>O94-O87</f>
        <v>832.35</v>
      </c>
      <c r="P114" s="4">
        <f>P94-P87</f>
        <v>1192.3499999999999</v>
      </c>
    </row>
    <row r="115" spans="3:16" x14ac:dyDescent="0.3">
      <c r="C115">
        <v>2</v>
      </c>
      <c r="D115" s="4">
        <f>D114</f>
        <v>5237879.1369487578</v>
      </c>
      <c r="E115" s="4">
        <f t="shared" ref="E115:P115" si="42">E114</f>
        <v>6207373.1418939987</v>
      </c>
      <c r="F115" s="4">
        <f t="shared" si="42"/>
        <v>3256980.7758360188</v>
      </c>
      <c r="G115" s="4">
        <f t="shared" si="42"/>
        <v>3813730.4929475854</v>
      </c>
      <c r="H115" s="4">
        <f t="shared" si="42"/>
        <v>1831852.9318348467</v>
      </c>
      <c r="I115" s="4">
        <f t="shared" si="42"/>
        <v>6080915.1525716009</v>
      </c>
      <c r="J115" s="4">
        <f t="shared" si="42"/>
        <v>1873334.985782725</v>
      </c>
      <c r="K115" s="4">
        <f t="shared" si="42"/>
        <v>51942.665861200614</v>
      </c>
      <c r="L115" s="4">
        <f t="shared" si="42"/>
        <v>32641.902444509535</v>
      </c>
      <c r="M115" s="4">
        <f t="shared" si="42"/>
        <v>262989.90000000002</v>
      </c>
      <c r="N115" s="4">
        <f t="shared" si="42"/>
        <v>712.35</v>
      </c>
      <c r="O115" s="4">
        <f t="shared" si="42"/>
        <v>832.35</v>
      </c>
      <c r="P115" s="4">
        <f t="shared" si="42"/>
        <v>1192.3499999999999</v>
      </c>
    </row>
    <row r="116" spans="3:16" x14ac:dyDescent="0.3">
      <c r="C116">
        <v>3</v>
      </c>
      <c r="D116" s="4">
        <f t="shared" ref="D116:D123" si="43">D115</f>
        <v>5237879.1369487578</v>
      </c>
      <c r="E116" s="4">
        <f t="shared" ref="E116:E123" si="44">E115</f>
        <v>6207373.1418939987</v>
      </c>
      <c r="F116" s="4">
        <f t="shared" ref="F116:F123" si="45">F115</f>
        <v>3256980.7758360188</v>
      </c>
      <c r="G116" s="4">
        <f t="shared" ref="G116:G123" si="46">G115</f>
        <v>3813730.4929475854</v>
      </c>
      <c r="H116" s="4">
        <f t="shared" ref="H116:H123" si="47">H115</f>
        <v>1831852.9318348467</v>
      </c>
      <c r="I116" s="4">
        <f t="shared" ref="I116:I123" si="48">I115</f>
        <v>6080915.1525716009</v>
      </c>
      <c r="J116" s="4">
        <f t="shared" ref="J116:J123" si="49">J115</f>
        <v>1873334.985782725</v>
      </c>
      <c r="K116" s="4">
        <f t="shared" ref="K116:K123" si="50">K115</f>
        <v>51942.665861200614</v>
      </c>
      <c r="L116" s="4">
        <f t="shared" ref="L116:L123" si="51">L115</f>
        <v>32641.902444509535</v>
      </c>
      <c r="M116" s="4">
        <f t="shared" ref="M116:M123" si="52">M115</f>
        <v>262989.90000000002</v>
      </c>
      <c r="N116" s="4">
        <f t="shared" ref="N116:N123" si="53">N115</f>
        <v>712.35</v>
      </c>
      <c r="O116" s="4">
        <f t="shared" ref="O116:O123" si="54">O115</f>
        <v>832.35</v>
      </c>
      <c r="P116" s="4">
        <f t="shared" ref="P116:P123" si="55">P115</f>
        <v>1192.3499999999999</v>
      </c>
    </row>
    <row r="117" spans="3:16" x14ac:dyDescent="0.3">
      <c r="C117">
        <v>4</v>
      </c>
      <c r="D117" s="4">
        <f t="shared" si="43"/>
        <v>5237879.1369487578</v>
      </c>
      <c r="E117" s="4">
        <f t="shared" si="44"/>
        <v>6207373.1418939987</v>
      </c>
      <c r="F117" s="4">
        <f t="shared" si="45"/>
        <v>3256980.7758360188</v>
      </c>
      <c r="G117" s="4">
        <f t="shared" si="46"/>
        <v>3813730.4929475854</v>
      </c>
      <c r="H117" s="4">
        <f t="shared" si="47"/>
        <v>1831852.9318348467</v>
      </c>
      <c r="I117" s="4">
        <f t="shared" si="48"/>
        <v>6080915.1525716009</v>
      </c>
      <c r="J117" s="4">
        <f t="shared" si="49"/>
        <v>1873334.985782725</v>
      </c>
      <c r="K117" s="4">
        <f t="shared" si="50"/>
        <v>51942.665861200614</v>
      </c>
      <c r="L117" s="4">
        <f t="shared" si="51"/>
        <v>32641.902444509535</v>
      </c>
      <c r="M117" s="4">
        <f t="shared" si="52"/>
        <v>262989.90000000002</v>
      </c>
      <c r="N117" s="4">
        <f t="shared" si="53"/>
        <v>712.35</v>
      </c>
      <c r="O117" s="4">
        <f t="shared" si="54"/>
        <v>832.35</v>
      </c>
      <c r="P117" s="4">
        <f t="shared" si="55"/>
        <v>1192.3499999999999</v>
      </c>
    </row>
    <row r="118" spans="3:16" x14ac:dyDescent="0.3">
      <c r="C118">
        <v>5</v>
      </c>
      <c r="D118" s="4">
        <f t="shared" si="43"/>
        <v>5237879.1369487578</v>
      </c>
      <c r="E118" s="4">
        <f t="shared" si="44"/>
        <v>6207373.1418939987</v>
      </c>
      <c r="F118" s="4">
        <f t="shared" si="45"/>
        <v>3256980.7758360188</v>
      </c>
      <c r="G118" s="4">
        <f t="shared" si="46"/>
        <v>3813730.4929475854</v>
      </c>
      <c r="H118" s="4">
        <f t="shared" si="47"/>
        <v>1831852.9318348467</v>
      </c>
      <c r="I118" s="4">
        <f t="shared" si="48"/>
        <v>6080915.1525716009</v>
      </c>
      <c r="J118" s="4">
        <f t="shared" si="49"/>
        <v>1873334.985782725</v>
      </c>
      <c r="K118" s="4">
        <f t="shared" si="50"/>
        <v>51942.665861200614</v>
      </c>
      <c r="L118" s="4">
        <f t="shared" si="51"/>
        <v>32641.902444509535</v>
      </c>
      <c r="M118" s="4">
        <f t="shared" si="52"/>
        <v>262989.90000000002</v>
      </c>
      <c r="N118" s="4">
        <f t="shared" si="53"/>
        <v>712.35</v>
      </c>
      <c r="O118" s="4">
        <f t="shared" si="54"/>
        <v>832.35</v>
      </c>
      <c r="P118" s="4">
        <f t="shared" si="55"/>
        <v>1192.3499999999999</v>
      </c>
    </row>
    <row r="119" spans="3:16" x14ac:dyDescent="0.3">
      <c r="C119">
        <v>6</v>
      </c>
      <c r="D119" s="4">
        <f t="shared" si="43"/>
        <v>5237879.1369487578</v>
      </c>
      <c r="E119" s="4">
        <f t="shared" si="44"/>
        <v>6207373.1418939987</v>
      </c>
      <c r="F119" s="4">
        <f t="shared" si="45"/>
        <v>3256980.7758360188</v>
      </c>
      <c r="G119" s="4">
        <f t="shared" si="46"/>
        <v>3813730.4929475854</v>
      </c>
      <c r="H119" s="4">
        <f t="shared" si="47"/>
        <v>1831852.9318348467</v>
      </c>
      <c r="I119" s="4">
        <f t="shared" si="48"/>
        <v>6080915.1525716009</v>
      </c>
      <c r="J119" s="4">
        <f t="shared" si="49"/>
        <v>1873334.985782725</v>
      </c>
      <c r="K119" s="4">
        <f t="shared" si="50"/>
        <v>51942.665861200614</v>
      </c>
      <c r="L119" s="4">
        <f t="shared" si="51"/>
        <v>32641.902444509535</v>
      </c>
      <c r="M119" s="4">
        <f t="shared" si="52"/>
        <v>262989.90000000002</v>
      </c>
      <c r="N119" s="4">
        <f t="shared" si="53"/>
        <v>712.35</v>
      </c>
      <c r="O119" s="4">
        <f t="shared" si="54"/>
        <v>832.35</v>
      </c>
      <c r="P119" s="4">
        <f t="shared" si="55"/>
        <v>1192.3499999999999</v>
      </c>
    </row>
    <row r="120" spans="3:16" x14ac:dyDescent="0.3">
      <c r="C120">
        <v>7</v>
      </c>
      <c r="D120" s="4">
        <f t="shared" si="43"/>
        <v>5237879.1369487578</v>
      </c>
      <c r="E120" s="4">
        <f t="shared" si="44"/>
        <v>6207373.1418939987</v>
      </c>
      <c r="F120" s="4">
        <f t="shared" si="45"/>
        <v>3256980.7758360188</v>
      </c>
      <c r="G120" s="4">
        <f t="shared" si="46"/>
        <v>3813730.4929475854</v>
      </c>
      <c r="H120" s="4">
        <f t="shared" si="47"/>
        <v>1831852.9318348467</v>
      </c>
      <c r="I120" s="4">
        <f t="shared" si="48"/>
        <v>6080915.1525716009</v>
      </c>
      <c r="J120" s="4">
        <f t="shared" si="49"/>
        <v>1873334.985782725</v>
      </c>
      <c r="K120" s="4">
        <f t="shared" si="50"/>
        <v>51942.665861200614</v>
      </c>
      <c r="L120" s="4">
        <f t="shared" si="51"/>
        <v>32641.902444509535</v>
      </c>
      <c r="M120" s="4">
        <f t="shared" si="52"/>
        <v>262989.90000000002</v>
      </c>
      <c r="N120" s="4">
        <f t="shared" si="53"/>
        <v>712.35</v>
      </c>
      <c r="O120" s="4">
        <f t="shared" si="54"/>
        <v>832.35</v>
      </c>
      <c r="P120" s="4">
        <f t="shared" si="55"/>
        <v>1192.3499999999999</v>
      </c>
    </row>
    <row r="121" spans="3:16" x14ac:dyDescent="0.3">
      <c r="C121">
        <v>8</v>
      </c>
      <c r="D121" s="4">
        <f t="shared" si="43"/>
        <v>5237879.1369487578</v>
      </c>
      <c r="E121" s="4">
        <f t="shared" si="44"/>
        <v>6207373.1418939987</v>
      </c>
      <c r="F121" s="4">
        <f t="shared" si="45"/>
        <v>3256980.7758360188</v>
      </c>
      <c r="G121" s="4">
        <f t="shared" si="46"/>
        <v>3813730.4929475854</v>
      </c>
      <c r="H121" s="4">
        <f t="shared" si="47"/>
        <v>1831852.9318348467</v>
      </c>
      <c r="I121" s="4">
        <f t="shared" si="48"/>
        <v>6080915.1525716009</v>
      </c>
      <c r="J121" s="4">
        <f t="shared" si="49"/>
        <v>1873334.985782725</v>
      </c>
      <c r="K121" s="4">
        <f t="shared" si="50"/>
        <v>51942.665861200614</v>
      </c>
      <c r="L121" s="4">
        <f t="shared" si="51"/>
        <v>32641.902444509535</v>
      </c>
      <c r="M121" s="4">
        <f t="shared" si="52"/>
        <v>262989.90000000002</v>
      </c>
      <c r="N121" s="4">
        <f t="shared" si="53"/>
        <v>712.35</v>
      </c>
      <c r="O121" s="4">
        <f t="shared" si="54"/>
        <v>832.35</v>
      </c>
      <c r="P121" s="4">
        <f t="shared" si="55"/>
        <v>1192.3499999999999</v>
      </c>
    </row>
    <row r="122" spans="3:16" x14ac:dyDescent="0.3">
      <c r="C122">
        <v>9</v>
      </c>
      <c r="D122" s="4">
        <f t="shared" si="43"/>
        <v>5237879.1369487578</v>
      </c>
      <c r="E122" s="4">
        <f t="shared" si="44"/>
        <v>6207373.1418939987</v>
      </c>
      <c r="F122" s="4">
        <f t="shared" si="45"/>
        <v>3256980.7758360188</v>
      </c>
      <c r="G122" s="4">
        <f t="shared" si="46"/>
        <v>3813730.4929475854</v>
      </c>
      <c r="H122" s="4">
        <f t="shared" si="47"/>
        <v>1831852.9318348467</v>
      </c>
      <c r="I122" s="4">
        <f t="shared" si="48"/>
        <v>6080915.1525716009</v>
      </c>
      <c r="J122" s="4">
        <f t="shared" si="49"/>
        <v>1873334.985782725</v>
      </c>
      <c r="K122" s="4">
        <f t="shared" si="50"/>
        <v>51942.665861200614</v>
      </c>
      <c r="L122" s="4">
        <f t="shared" si="51"/>
        <v>32641.902444509535</v>
      </c>
      <c r="M122" s="4">
        <f t="shared" si="52"/>
        <v>262989.90000000002</v>
      </c>
      <c r="N122" s="4">
        <f t="shared" si="53"/>
        <v>712.35</v>
      </c>
      <c r="O122" s="4">
        <f t="shared" si="54"/>
        <v>832.35</v>
      </c>
      <c r="P122" s="4">
        <f t="shared" si="55"/>
        <v>1192.3499999999999</v>
      </c>
    </row>
    <row r="123" spans="3:16" x14ac:dyDescent="0.3">
      <c r="C123">
        <v>10</v>
      </c>
      <c r="D123" s="4">
        <f t="shared" si="43"/>
        <v>5237879.1369487578</v>
      </c>
      <c r="E123" s="4">
        <f t="shared" si="44"/>
        <v>6207373.1418939987</v>
      </c>
      <c r="F123" s="4">
        <f t="shared" si="45"/>
        <v>3256980.7758360188</v>
      </c>
      <c r="G123" s="4">
        <f t="shared" si="46"/>
        <v>3813730.4929475854</v>
      </c>
      <c r="H123" s="4">
        <f t="shared" si="47"/>
        <v>1831852.9318348467</v>
      </c>
      <c r="I123" s="4">
        <f t="shared" si="48"/>
        <v>6080915.1525716009</v>
      </c>
      <c r="J123" s="4">
        <f t="shared" si="49"/>
        <v>1873334.985782725</v>
      </c>
      <c r="K123" s="4">
        <f t="shared" si="50"/>
        <v>51942.665861200614</v>
      </c>
      <c r="L123" s="4">
        <f t="shared" si="51"/>
        <v>32641.902444509535</v>
      </c>
      <c r="M123" s="4">
        <f t="shared" si="52"/>
        <v>262989.90000000002</v>
      </c>
      <c r="N123" s="4">
        <f t="shared" si="53"/>
        <v>712.35</v>
      </c>
      <c r="O123" s="4">
        <f t="shared" si="54"/>
        <v>832.35</v>
      </c>
      <c r="P123" s="4">
        <f t="shared" si="55"/>
        <v>1192.3499999999999</v>
      </c>
    </row>
    <row r="124" spans="3:16" x14ac:dyDescent="0.3">
      <c r="C124" t="s">
        <v>105</v>
      </c>
      <c r="D124" s="4">
        <f>NPV(5%,D114:D123)+D113</f>
        <v>38611343.286625609</v>
      </c>
      <c r="E124" s="4">
        <f t="shared" ref="E124:P124" si="56">NPV(5%,E114:E123)+E113</f>
        <v>45749735.40824654</v>
      </c>
      <c r="F124" s="4">
        <f t="shared" si="56"/>
        <v>24043811.220456429</v>
      </c>
      <c r="G124" s="4">
        <f t="shared" si="56"/>
        <v>28080940.757890575</v>
      </c>
      <c r="H124" s="4">
        <f t="shared" si="56"/>
        <v>13506507.568878738</v>
      </c>
      <c r="I124" s="4">
        <f t="shared" si="56"/>
        <v>43090982.335021302</v>
      </c>
      <c r="J124" s="4">
        <f t="shared" si="56"/>
        <v>13207109.793782396</v>
      </c>
      <c r="K124" s="4">
        <f t="shared" si="56"/>
        <v>379202.99729540816</v>
      </c>
      <c r="L124" s="4">
        <f t="shared" si="56"/>
        <v>236774.5182608123</v>
      </c>
      <c r="M124" s="4">
        <f t="shared" si="56"/>
        <v>1799512.0968528204</v>
      </c>
      <c r="N124" s="4">
        <f t="shared" si="56"/>
        <v>3552.3278768048003</v>
      </c>
      <c r="O124" s="4">
        <f t="shared" si="56"/>
        <v>4341.4360683069772</v>
      </c>
      <c r="P124" s="4">
        <f t="shared" si="56"/>
        <v>7203.7606428135077</v>
      </c>
    </row>
    <row r="125" spans="3:16" x14ac:dyDescent="0.3">
      <c r="C125" t="s">
        <v>107</v>
      </c>
      <c r="D125" s="3">
        <f>IRR(D113:D123)</f>
        <v>2.8557162468130453</v>
      </c>
      <c r="E125" s="3">
        <f t="shared" ref="E125:P125" si="57">IRR(E113:E123)</f>
        <v>2.8448641184776364</v>
      </c>
      <c r="F125" s="3">
        <f t="shared" si="57"/>
        <v>2.945542101459858</v>
      </c>
      <c r="G125" s="3">
        <f t="shared" si="57"/>
        <v>2.7884721686891334</v>
      </c>
      <c r="H125" s="3">
        <f t="shared" si="57"/>
        <v>2.8686527324863964</v>
      </c>
      <c r="I125" s="3">
        <f t="shared" si="57"/>
        <v>1.5735175868434141</v>
      </c>
      <c r="J125" s="3">
        <f t="shared" si="57"/>
        <v>1.4886351749965039</v>
      </c>
      <c r="K125" s="3">
        <f t="shared" si="57"/>
        <v>2.3734786607490816</v>
      </c>
      <c r="L125" s="3">
        <f t="shared" si="57"/>
        <v>2.1365625657708862</v>
      </c>
      <c r="M125" s="3">
        <f t="shared" si="57"/>
        <v>1.1367975285768139</v>
      </c>
      <c r="N125" s="3">
        <f t="shared" si="57"/>
        <v>0.34704852593957747</v>
      </c>
      <c r="O125" s="3">
        <f t="shared" si="57"/>
        <v>0.38353627237534038</v>
      </c>
      <c r="P125" s="3">
        <f t="shared" si="57"/>
        <v>0.58942318973774221</v>
      </c>
    </row>
    <row r="129" spans="2:17" x14ac:dyDescent="0.3">
      <c r="C129" t="s">
        <v>110</v>
      </c>
    </row>
    <row r="130" spans="2:17" x14ac:dyDescent="0.3">
      <c r="B130" t="s">
        <v>105</v>
      </c>
      <c r="D130" t="s">
        <v>4</v>
      </c>
      <c r="E130" t="s">
        <v>5</v>
      </c>
      <c r="F130" t="s">
        <v>123</v>
      </c>
      <c r="G130" t="s">
        <v>124</v>
      </c>
      <c r="H130" t="s">
        <v>125</v>
      </c>
      <c r="I130" t="s">
        <v>6</v>
      </c>
      <c r="J130" t="s">
        <v>7</v>
      </c>
      <c r="K130" t="s">
        <v>8</v>
      </c>
      <c r="L130" t="s">
        <v>126</v>
      </c>
      <c r="M130" t="s">
        <v>9</v>
      </c>
      <c r="N130" t="s">
        <v>10</v>
      </c>
      <c r="O130" t="s">
        <v>11</v>
      </c>
      <c r="P130" t="s">
        <v>12</v>
      </c>
    </row>
    <row r="131" spans="2:17" x14ac:dyDescent="0.3">
      <c r="C131" t="s">
        <v>106</v>
      </c>
      <c r="D131" s="4">
        <f>D56*-1</f>
        <v>-19154577</v>
      </c>
      <c r="E131" s="4">
        <f>E56*-1</f>
        <v>-24499953.600000001</v>
      </c>
      <c r="F131" s="4">
        <f>F56*-1</f>
        <v>-42990555</v>
      </c>
      <c r="G131" s="4">
        <f>G56*-1</f>
        <v>-34848771.799999997</v>
      </c>
      <c r="H131" s="4">
        <f>H56*-1</f>
        <v>-12287278.800000001</v>
      </c>
      <c r="I131" s="4">
        <f>I56*-1</f>
        <v>-529067.30000000005</v>
      </c>
      <c r="J131" s="4">
        <f>J56*-1</f>
        <v>-163542.6</v>
      </c>
      <c r="K131" s="4">
        <f>K56*-1</f>
        <v>-3300.9</v>
      </c>
      <c r="L131" s="4">
        <f>L56*-1</f>
        <v>-25966.6</v>
      </c>
      <c r="M131" s="4">
        <f>M56*-1</f>
        <v>-22336.6</v>
      </c>
      <c r="N131" s="4">
        <f>N56*-1</f>
        <v>-440.15000000000003</v>
      </c>
      <c r="O131" s="4">
        <f>O56*-1</f>
        <v>-440.15000000000003</v>
      </c>
      <c r="P131" s="4">
        <f>P56*-1</f>
        <v>-440.15000000000003</v>
      </c>
    </row>
    <row r="132" spans="2:17" x14ac:dyDescent="0.3">
      <c r="C132">
        <v>1</v>
      </c>
      <c r="D132" s="4">
        <f>D95-D88</f>
        <v>5139475.4951473894</v>
      </c>
      <c r="E132" s="4">
        <f>E95-E88</f>
        <v>6080928.9626734275</v>
      </c>
      <c r="F132" s="4">
        <f>F95-F88</f>
        <v>3026142.4672976937</v>
      </c>
      <c r="G132" s="4">
        <f>G95-G88</f>
        <v>3627985.6007332597</v>
      </c>
      <c r="H132" s="4">
        <f>H95-H88</f>
        <v>1766940.8628267767</v>
      </c>
      <c r="I132" s="4">
        <f>I95-I88</f>
        <v>6098676.4262659252</v>
      </c>
      <c r="J132" s="4">
        <f>J95-J88</f>
        <v>1878806.9756224921</v>
      </c>
      <c r="K132" s="4">
        <f>K95-K88</f>
        <v>52029.676298012615</v>
      </c>
      <c r="L132" s="4">
        <f>L95-L88</f>
        <v>32436.159518759174</v>
      </c>
      <c r="M132" s="4">
        <f>M95-M88</f>
        <v>263637.59999999998</v>
      </c>
      <c r="N132" s="4">
        <f>N95-N88</f>
        <v>714.9</v>
      </c>
      <c r="O132" s="4">
        <f>O95-O88</f>
        <v>834.9</v>
      </c>
      <c r="P132" s="4">
        <f>P95-P88</f>
        <v>1194.9000000000001</v>
      </c>
      <c r="Q132" s="4"/>
    </row>
    <row r="133" spans="2:17" x14ac:dyDescent="0.3">
      <c r="C133">
        <v>2</v>
      </c>
      <c r="D133" s="4">
        <f>D132</f>
        <v>5139475.4951473894</v>
      </c>
      <c r="E133" s="4">
        <f t="shared" ref="E133:P136" si="58">E132</f>
        <v>6080928.9626734275</v>
      </c>
      <c r="F133" s="4">
        <f t="shared" si="58"/>
        <v>3026142.4672976937</v>
      </c>
      <c r="G133" s="4">
        <f t="shared" si="58"/>
        <v>3627985.6007332597</v>
      </c>
      <c r="H133" s="4">
        <f t="shared" si="58"/>
        <v>1766940.8628267767</v>
      </c>
      <c r="I133" s="4">
        <f t="shared" si="58"/>
        <v>6098676.4262659252</v>
      </c>
      <c r="J133" s="4">
        <f t="shared" si="58"/>
        <v>1878806.9756224921</v>
      </c>
      <c r="K133" s="4">
        <f t="shared" si="58"/>
        <v>52029.676298012615</v>
      </c>
      <c r="L133" s="4">
        <f t="shared" si="58"/>
        <v>32436.159518759174</v>
      </c>
      <c r="M133" s="4">
        <f t="shared" si="58"/>
        <v>263637.59999999998</v>
      </c>
      <c r="N133" s="4">
        <f t="shared" si="58"/>
        <v>714.9</v>
      </c>
      <c r="O133" s="4">
        <f t="shared" si="58"/>
        <v>834.9</v>
      </c>
      <c r="P133" s="4">
        <f t="shared" si="58"/>
        <v>1194.9000000000001</v>
      </c>
    </row>
    <row r="134" spans="2:17" x14ac:dyDescent="0.3">
      <c r="C134">
        <v>3</v>
      </c>
      <c r="D134" s="4">
        <f t="shared" ref="D134:D136" si="59">D133</f>
        <v>5139475.4951473894</v>
      </c>
      <c r="E134" s="4">
        <f t="shared" si="58"/>
        <v>6080928.9626734275</v>
      </c>
      <c r="F134" s="4">
        <f t="shared" si="58"/>
        <v>3026142.4672976937</v>
      </c>
      <c r="G134" s="4">
        <f t="shared" si="58"/>
        <v>3627985.6007332597</v>
      </c>
      <c r="H134" s="4">
        <f t="shared" si="58"/>
        <v>1766940.8628267767</v>
      </c>
      <c r="I134" s="4">
        <f t="shared" si="58"/>
        <v>6098676.4262659252</v>
      </c>
      <c r="J134" s="4">
        <f t="shared" si="58"/>
        <v>1878806.9756224921</v>
      </c>
      <c r="K134" s="4">
        <f t="shared" si="58"/>
        <v>52029.676298012615</v>
      </c>
      <c r="L134" s="4">
        <f t="shared" si="58"/>
        <v>32436.159518759174</v>
      </c>
      <c r="M134" s="4">
        <f t="shared" si="58"/>
        <v>263637.59999999998</v>
      </c>
      <c r="N134" s="4">
        <f t="shared" si="58"/>
        <v>714.9</v>
      </c>
      <c r="O134" s="4">
        <f t="shared" si="58"/>
        <v>834.9</v>
      </c>
      <c r="P134" s="4">
        <f t="shared" si="58"/>
        <v>1194.9000000000001</v>
      </c>
    </row>
    <row r="135" spans="2:17" x14ac:dyDescent="0.3">
      <c r="C135">
        <v>4</v>
      </c>
      <c r="D135" s="4">
        <f t="shared" si="59"/>
        <v>5139475.4951473894</v>
      </c>
      <c r="E135" s="4">
        <f t="shared" si="58"/>
        <v>6080928.9626734275</v>
      </c>
      <c r="F135" s="4">
        <f t="shared" si="58"/>
        <v>3026142.4672976937</v>
      </c>
      <c r="G135" s="4">
        <f t="shared" si="58"/>
        <v>3627985.6007332597</v>
      </c>
      <c r="H135" s="4">
        <f t="shared" si="58"/>
        <v>1766940.8628267767</v>
      </c>
      <c r="I135" s="4">
        <f t="shared" si="58"/>
        <v>6098676.4262659252</v>
      </c>
      <c r="J135" s="4">
        <f t="shared" si="58"/>
        <v>1878806.9756224921</v>
      </c>
      <c r="K135" s="4">
        <f t="shared" si="58"/>
        <v>52029.676298012615</v>
      </c>
      <c r="L135" s="4">
        <f t="shared" si="58"/>
        <v>32436.159518759174</v>
      </c>
      <c r="M135" s="4">
        <f t="shared" si="58"/>
        <v>263637.59999999998</v>
      </c>
      <c r="N135" s="4">
        <f t="shared" si="58"/>
        <v>714.9</v>
      </c>
      <c r="O135" s="4">
        <f t="shared" si="58"/>
        <v>834.9</v>
      </c>
      <c r="P135" s="4">
        <f t="shared" si="58"/>
        <v>1194.9000000000001</v>
      </c>
    </row>
    <row r="136" spans="2:17" x14ac:dyDescent="0.3">
      <c r="C136">
        <v>5</v>
      </c>
      <c r="D136" s="4">
        <f t="shared" si="59"/>
        <v>5139475.4951473894</v>
      </c>
      <c r="E136" s="4">
        <f t="shared" si="58"/>
        <v>6080928.9626734275</v>
      </c>
      <c r="F136" s="4">
        <f t="shared" si="58"/>
        <v>3026142.4672976937</v>
      </c>
      <c r="G136" s="4">
        <f t="shared" si="58"/>
        <v>3627985.6007332597</v>
      </c>
      <c r="H136" s="4">
        <f t="shared" si="58"/>
        <v>1766940.8628267767</v>
      </c>
      <c r="I136" s="4">
        <f t="shared" si="58"/>
        <v>6098676.4262659252</v>
      </c>
      <c r="J136" s="4">
        <f t="shared" si="58"/>
        <v>1878806.9756224921</v>
      </c>
      <c r="K136" s="4">
        <f t="shared" si="58"/>
        <v>52029.676298012615</v>
      </c>
      <c r="L136" s="4">
        <f t="shared" si="58"/>
        <v>32436.159518759174</v>
      </c>
      <c r="M136" s="4">
        <f t="shared" si="58"/>
        <v>263637.59999999998</v>
      </c>
      <c r="N136" s="4">
        <f t="shared" si="58"/>
        <v>714.9</v>
      </c>
      <c r="O136" s="4">
        <f t="shared" si="58"/>
        <v>834.9</v>
      </c>
      <c r="P136" s="4">
        <f t="shared" si="58"/>
        <v>1194.9000000000001</v>
      </c>
    </row>
    <row r="137" spans="2:17" x14ac:dyDescent="0.3">
      <c r="C137" t="s">
        <v>105</v>
      </c>
      <c r="D137" s="4">
        <f>NPV(5%,D132:D136)+D131</f>
        <v>3096662.2555193976</v>
      </c>
      <c r="E137" s="4">
        <f t="shared" ref="E137:P137" si="60">NPV(5%,E132:E136)+E131</f>
        <v>1827286.4796578698</v>
      </c>
      <c r="F137" s="4">
        <f t="shared" si="60"/>
        <v>-29888941.785829451</v>
      </c>
      <c r="G137" s="4">
        <f t="shared" si="60"/>
        <v>-19141492.780240811</v>
      </c>
      <c r="H137" s="4">
        <f t="shared" si="60"/>
        <v>-4637349.5560071804</v>
      </c>
      <c r="I137" s="4">
        <f t="shared" si="60"/>
        <v>25875010.009244457</v>
      </c>
      <c r="J137" s="4">
        <f t="shared" si="60"/>
        <v>7970708.3695760248</v>
      </c>
      <c r="K137" s="4">
        <f t="shared" si="60"/>
        <v>221960.36971271888</v>
      </c>
      <c r="L137" s="4">
        <f t="shared" si="60"/>
        <v>114464.99592132762</v>
      </c>
      <c r="M137" s="4">
        <f t="shared" si="60"/>
        <v>1119076.2387010995</v>
      </c>
      <c r="N137" s="4">
        <f t="shared" si="60"/>
        <v>2654.992871833972</v>
      </c>
      <c r="O137" s="4">
        <f t="shared" si="60"/>
        <v>3174.5300723096707</v>
      </c>
      <c r="P137" s="4">
        <f t="shared" si="60"/>
        <v>4733.1416737367672</v>
      </c>
    </row>
    <row r="138" spans="2:17" x14ac:dyDescent="0.3">
      <c r="C138" t="s">
        <v>107</v>
      </c>
      <c r="D138" s="3">
        <f>IRR(D131:D136)</f>
        <v>0.10668221901287689</v>
      </c>
      <c r="E138" s="3">
        <f t="shared" ref="E138:P138" si="61">IRR(E131:E136)</f>
        <v>7.6577951458738802E-2</v>
      </c>
      <c r="F138" s="3">
        <f t="shared" si="61"/>
        <v>-0.27063241690407669</v>
      </c>
      <c r="G138" s="3">
        <f t="shared" si="61"/>
        <v>-0.18445503437156274</v>
      </c>
      <c r="H138" s="3">
        <f t="shared" si="61"/>
        <v>-0.10076245547392171</v>
      </c>
      <c r="I138" s="3">
        <f t="shared" si="61"/>
        <v>11.527185025459222</v>
      </c>
      <c r="J138" s="3">
        <f t="shared" si="61"/>
        <v>11.488143088502992</v>
      </c>
      <c r="K138" s="3">
        <f t="shared" si="61"/>
        <v>15.762257863022867</v>
      </c>
      <c r="L138" s="3">
        <f t="shared" si="61"/>
        <v>1.2263097852560723</v>
      </c>
      <c r="M138" s="3">
        <f t="shared" si="61"/>
        <v>11.802907944098639</v>
      </c>
      <c r="N138" s="3">
        <f t="shared" si="61"/>
        <v>1.6108299066400402</v>
      </c>
      <c r="O138" s="3">
        <f t="shared" si="61"/>
        <v>1.8874019147516958</v>
      </c>
      <c r="P138" s="3">
        <f t="shared" si="61"/>
        <v>2.7108985710346958</v>
      </c>
    </row>
    <row r="144" spans="2:17" x14ac:dyDescent="0.3">
      <c r="D144" t="s">
        <v>21</v>
      </c>
      <c r="E144" t="s">
        <v>22</v>
      </c>
      <c r="F144" t="s">
        <v>110</v>
      </c>
    </row>
    <row r="145" spans="3:6" x14ac:dyDescent="0.3">
      <c r="C145">
        <v>0</v>
      </c>
      <c r="D145">
        <f>0.84-(0.56*COS((2*PI()/24)*C145))</f>
        <v>0.27999999999999992</v>
      </c>
      <c r="E145">
        <f>2.19-(1.31*COS((2*PI()/24)*C145))</f>
        <v>0.87999999999999989</v>
      </c>
      <c r="F145">
        <f>2.99-(2.66*COS((2*PI()/24)*C145))</f>
        <v>0.33000000000000007</v>
      </c>
    </row>
    <row r="146" spans="3:6" x14ac:dyDescent="0.3">
      <c r="C146">
        <v>1</v>
      </c>
      <c r="D146">
        <f t="shared" ref="D146:D169" si="62">0.84-(0.56*COS((2*PI()/24)*C146))</f>
        <v>0.2990815372781217</v>
      </c>
      <c r="E146">
        <f t="shared" ref="E146:E169" si="63">2.19-(1.31*COS((2*PI()/24)*C146))</f>
        <v>0.92463716756132031</v>
      </c>
      <c r="F146">
        <f t="shared" ref="F146:F169" si="64">2.99-(2.66*COS((2*PI()/24)*C146))</f>
        <v>0.42063730207107852</v>
      </c>
    </row>
    <row r="147" spans="3:6" x14ac:dyDescent="0.3">
      <c r="C147">
        <v>2</v>
      </c>
      <c r="D147">
        <f t="shared" si="62"/>
        <v>0.35502577388071427</v>
      </c>
      <c r="E147">
        <f t="shared" si="63"/>
        <v>1.0555067210423852</v>
      </c>
      <c r="F147">
        <f t="shared" si="64"/>
        <v>0.68637242593339298</v>
      </c>
    </row>
    <row r="148" spans="3:6" x14ac:dyDescent="0.3">
      <c r="C148">
        <v>3</v>
      </c>
      <c r="D148">
        <f t="shared" si="62"/>
        <v>0.44402020253553331</v>
      </c>
      <c r="E148">
        <f t="shared" si="63"/>
        <v>1.2636901166456225</v>
      </c>
      <c r="F148">
        <f t="shared" si="64"/>
        <v>1.1090959620437835</v>
      </c>
    </row>
    <row r="149" spans="3:6" x14ac:dyDescent="0.3">
      <c r="C149">
        <v>4</v>
      </c>
      <c r="D149">
        <f t="shared" si="62"/>
        <v>0.55999999999999983</v>
      </c>
      <c r="E149">
        <f t="shared" si="63"/>
        <v>1.5349999999999997</v>
      </c>
      <c r="F149">
        <f t="shared" si="64"/>
        <v>1.66</v>
      </c>
    </row>
    <row r="150" spans="3:6" x14ac:dyDescent="0.3">
      <c r="C150">
        <v>5</v>
      </c>
      <c r="D150">
        <f t="shared" si="62"/>
        <v>0.69506133474258824</v>
      </c>
      <c r="E150">
        <f t="shared" si="63"/>
        <v>1.8509470509156976</v>
      </c>
      <c r="F150">
        <f t="shared" si="64"/>
        <v>2.3015413400272946</v>
      </c>
    </row>
    <row r="151" spans="3:6" x14ac:dyDescent="0.3">
      <c r="C151">
        <v>6</v>
      </c>
      <c r="D151">
        <f t="shared" si="62"/>
        <v>0.84</v>
      </c>
      <c r="E151">
        <f t="shared" si="63"/>
        <v>2.19</v>
      </c>
      <c r="F151">
        <f t="shared" si="64"/>
        <v>2.99</v>
      </c>
    </row>
    <row r="152" spans="3:6" x14ac:dyDescent="0.3">
      <c r="C152">
        <v>7</v>
      </c>
      <c r="D152">
        <f t="shared" si="62"/>
        <v>0.98493866525741147</v>
      </c>
      <c r="E152">
        <f t="shared" si="63"/>
        <v>2.5290529490843019</v>
      </c>
      <c r="F152">
        <f t="shared" si="64"/>
        <v>3.6784586599727049</v>
      </c>
    </row>
    <row r="153" spans="3:6" x14ac:dyDescent="0.3">
      <c r="C153">
        <v>8</v>
      </c>
      <c r="D153">
        <f t="shared" si="62"/>
        <v>1.1199999999999999</v>
      </c>
      <c r="E153">
        <f t="shared" si="63"/>
        <v>2.8449999999999998</v>
      </c>
      <c r="F153">
        <f t="shared" si="64"/>
        <v>4.3199999999999994</v>
      </c>
    </row>
    <row r="154" spans="3:6" x14ac:dyDescent="0.3">
      <c r="C154">
        <v>9</v>
      </c>
      <c r="D154">
        <f t="shared" si="62"/>
        <v>1.2359797974644666</v>
      </c>
      <c r="E154">
        <f t="shared" si="63"/>
        <v>3.1163098833543774</v>
      </c>
      <c r="F154">
        <f t="shared" si="64"/>
        <v>4.8709040379562163</v>
      </c>
    </row>
    <row r="155" spans="3:6" x14ac:dyDescent="0.3">
      <c r="C155">
        <v>10</v>
      </c>
      <c r="D155">
        <f t="shared" si="62"/>
        <v>1.3249742261192856</v>
      </c>
      <c r="E155">
        <f t="shared" si="63"/>
        <v>3.3244932789576147</v>
      </c>
      <c r="F155">
        <f t="shared" si="64"/>
        <v>5.2936275740666066</v>
      </c>
    </row>
    <row r="156" spans="3:6" x14ac:dyDescent="0.3">
      <c r="C156">
        <v>11</v>
      </c>
      <c r="D156">
        <f t="shared" si="62"/>
        <v>1.3809184627218782</v>
      </c>
      <c r="E156">
        <f t="shared" si="63"/>
        <v>3.4553628324386794</v>
      </c>
      <c r="F156">
        <f t="shared" si="64"/>
        <v>5.5593626979289219</v>
      </c>
    </row>
    <row r="157" spans="3:6" x14ac:dyDescent="0.3">
      <c r="C157">
        <v>12</v>
      </c>
      <c r="D157">
        <f t="shared" si="62"/>
        <v>1.4</v>
      </c>
      <c r="E157">
        <f t="shared" si="63"/>
        <v>3.5</v>
      </c>
      <c r="F157">
        <f t="shared" si="64"/>
        <v>5.65</v>
      </c>
    </row>
    <row r="158" spans="3:6" x14ac:dyDescent="0.3">
      <c r="C158">
        <v>13</v>
      </c>
      <c r="D158">
        <f t="shared" si="62"/>
        <v>1.3809184627218785</v>
      </c>
      <c r="E158">
        <f t="shared" si="63"/>
        <v>3.4553628324386798</v>
      </c>
      <c r="F158">
        <f t="shared" si="64"/>
        <v>5.5593626979289219</v>
      </c>
    </row>
    <row r="159" spans="3:6" x14ac:dyDescent="0.3">
      <c r="C159">
        <v>14</v>
      </c>
      <c r="D159">
        <f t="shared" si="62"/>
        <v>1.3249742261192858</v>
      </c>
      <c r="E159">
        <f t="shared" si="63"/>
        <v>3.3244932789576147</v>
      </c>
      <c r="F159">
        <f t="shared" si="64"/>
        <v>5.2936275740666074</v>
      </c>
    </row>
    <row r="160" spans="3:6" x14ac:dyDescent="0.3">
      <c r="C160">
        <v>15</v>
      </c>
      <c r="D160">
        <f t="shared" si="62"/>
        <v>1.2359797974644668</v>
      </c>
      <c r="E160">
        <f t="shared" si="63"/>
        <v>3.1163098833543779</v>
      </c>
      <c r="F160">
        <f t="shared" si="64"/>
        <v>4.8709040379562181</v>
      </c>
    </row>
    <row r="161" spans="1:16" x14ac:dyDescent="0.3">
      <c r="C161">
        <v>16</v>
      </c>
      <c r="D161">
        <f t="shared" si="62"/>
        <v>1.1200000000000001</v>
      </c>
      <c r="E161">
        <f t="shared" si="63"/>
        <v>2.8450000000000006</v>
      </c>
      <c r="F161">
        <f t="shared" si="64"/>
        <v>4.3200000000000012</v>
      </c>
    </row>
    <row r="162" spans="1:16" x14ac:dyDescent="0.3">
      <c r="C162">
        <v>17</v>
      </c>
      <c r="D162">
        <f t="shared" si="62"/>
        <v>0.98493866525741203</v>
      </c>
      <c r="E162">
        <f t="shared" si="63"/>
        <v>2.5290529490843032</v>
      </c>
      <c r="F162">
        <f t="shared" si="64"/>
        <v>3.6784586599727076</v>
      </c>
    </row>
    <row r="163" spans="1:16" x14ac:dyDescent="0.3">
      <c r="C163">
        <v>18</v>
      </c>
      <c r="D163">
        <f t="shared" si="62"/>
        <v>0.84000000000000008</v>
      </c>
      <c r="E163">
        <f t="shared" si="63"/>
        <v>2.1900000000000004</v>
      </c>
      <c r="F163">
        <f t="shared" si="64"/>
        <v>2.9900000000000007</v>
      </c>
    </row>
    <row r="164" spans="1:16" x14ac:dyDescent="0.3">
      <c r="C164">
        <v>19</v>
      </c>
      <c r="D164">
        <f t="shared" si="62"/>
        <v>0.69506133474258858</v>
      </c>
      <c r="E164">
        <f t="shared" si="63"/>
        <v>1.8509470509156984</v>
      </c>
      <c r="F164">
        <f t="shared" si="64"/>
        <v>2.3015413400272964</v>
      </c>
    </row>
    <row r="165" spans="1:16" x14ac:dyDescent="0.3">
      <c r="C165">
        <v>20</v>
      </c>
      <c r="D165">
        <f t="shared" si="62"/>
        <v>0.56000000000000028</v>
      </c>
      <c r="E165">
        <f t="shared" si="63"/>
        <v>1.5350000000000008</v>
      </c>
      <c r="F165">
        <f t="shared" si="64"/>
        <v>1.6600000000000019</v>
      </c>
    </row>
    <row r="166" spans="1:16" x14ac:dyDescent="0.3">
      <c r="C166">
        <v>21</v>
      </c>
      <c r="D166">
        <f t="shared" si="62"/>
        <v>0.44402020253553343</v>
      </c>
      <c r="E166">
        <f t="shared" si="63"/>
        <v>1.2636901166456229</v>
      </c>
      <c r="F166">
        <f t="shared" si="64"/>
        <v>1.1090959620437841</v>
      </c>
    </row>
    <row r="167" spans="1:16" x14ac:dyDescent="0.3">
      <c r="C167">
        <v>22</v>
      </c>
      <c r="D167">
        <f t="shared" si="62"/>
        <v>0.35502577388071443</v>
      </c>
      <c r="E167">
        <f t="shared" si="63"/>
        <v>1.0555067210423856</v>
      </c>
      <c r="F167">
        <f t="shared" si="64"/>
        <v>0.68637242593339387</v>
      </c>
    </row>
    <row r="168" spans="1:16" x14ac:dyDescent="0.3">
      <c r="C168">
        <v>23</v>
      </c>
      <c r="D168">
        <f t="shared" si="62"/>
        <v>0.29908153727812181</v>
      </c>
      <c r="E168">
        <f t="shared" si="63"/>
        <v>0.92463716756132075</v>
      </c>
      <c r="F168">
        <f t="shared" si="64"/>
        <v>0.42063730207107897</v>
      </c>
    </row>
    <row r="169" spans="1:16" x14ac:dyDescent="0.3">
      <c r="C169">
        <v>24</v>
      </c>
      <c r="D169">
        <f t="shared" si="62"/>
        <v>0.27999999999999992</v>
      </c>
      <c r="E169">
        <f t="shared" si="63"/>
        <v>0.87999999999999989</v>
      </c>
      <c r="F169">
        <f t="shared" si="64"/>
        <v>0.33000000000000007</v>
      </c>
    </row>
    <row r="175" spans="1:16" x14ac:dyDescent="0.3">
      <c r="D175" t="s">
        <v>4</v>
      </c>
      <c r="E175" t="s">
        <v>5</v>
      </c>
      <c r="F175" t="s">
        <v>123</v>
      </c>
      <c r="G175" t="s">
        <v>124</v>
      </c>
      <c r="H175" t="s">
        <v>125</v>
      </c>
      <c r="I175" t="s">
        <v>6</v>
      </c>
      <c r="J175" t="s">
        <v>7</v>
      </c>
      <c r="K175" t="s">
        <v>8</v>
      </c>
      <c r="L175" t="s">
        <v>126</v>
      </c>
      <c r="M175" t="s">
        <v>9</v>
      </c>
      <c r="N175" t="s">
        <v>10</v>
      </c>
      <c r="O175" t="s">
        <v>11</v>
      </c>
      <c r="P175" t="s">
        <v>12</v>
      </c>
    </row>
    <row r="176" spans="1:16" x14ac:dyDescent="0.3">
      <c r="A176" t="s">
        <v>112</v>
      </c>
      <c r="B176" t="s">
        <v>21</v>
      </c>
      <c r="C176" t="s">
        <v>119</v>
      </c>
      <c r="D176">
        <v>6351</v>
      </c>
      <c r="E176">
        <v>7527</v>
      </c>
      <c r="F176">
        <v>3949</v>
      </c>
      <c r="G176">
        <v>4624</v>
      </c>
      <c r="H176">
        <v>2222</v>
      </c>
      <c r="I176">
        <v>23654</v>
      </c>
      <c r="J176">
        <v>7287</v>
      </c>
      <c r="K176">
        <v>127</v>
      </c>
      <c r="L176">
        <v>85</v>
      </c>
      <c r="M176">
        <v>1364</v>
      </c>
      <c r="N176">
        <v>3</v>
      </c>
      <c r="O176">
        <v>3</v>
      </c>
      <c r="P176">
        <v>5</v>
      </c>
    </row>
    <row r="177" spans="1:16" x14ac:dyDescent="0.3">
      <c r="B177" t="s">
        <v>22</v>
      </c>
      <c r="C177" t="s">
        <v>120</v>
      </c>
      <c r="D177">
        <v>2117</v>
      </c>
      <c r="E177">
        <v>2509</v>
      </c>
      <c r="F177">
        <v>1317</v>
      </c>
      <c r="G177">
        <v>1542</v>
      </c>
      <c r="H177">
        <v>741</v>
      </c>
      <c r="I177">
        <v>7885</v>
      </c>
      <c r="J177">
        <v>2429</v>
      </c>
      <c r="K177">
        <v>43</v>
      </c>
      <c r="L177">
        <v>29</v>
      </c>
      <c r="M177">
        <v>455</v>
      </c>
      <c r="N177">
        <v>1</v>
      </c>
      <c r="O177">
        <v>1</v>
      </c>
      <c r="P177">
        <v>2</v>
      </c>
    </row>
    <row r="178" spans="1:16" x14ac:dyDescent="0.3">
      <c r="B178" t="s">
        <v>110</v>
      </c>
      <c r="C178" t="s">
        <v>121</v>
      </c>
      <c r="D178">
        <v>407</v>
      </c>
      <c r="E178">
        <v>482</v>
      </c>
      <c r="F178">
        <v>253</v>
      </c>
      <c r="G178">
        <v>296</v>
      </c>
      <c r="H178">
        <v>143</v>
      </c>
      <c r="I178">
        <v>1514</v>
      </c>
      <c r="J178">
        <v>467</v>
      </c>
      <c r="K178">
        <v>9</v>
      </c>
      <c r="L178">
        <v>6</v>
      </c>
      <c r="M178">
        <v>88</v>
      </c>
      <c r="N178">
        <v>1</v>
      </c>
      <c r="O178">
        <v>1</v>
      </c>
      <c r="P178">
        <v>1</v>
      </c>
    </row>
    <row r="179" spans="1:16" x14ac:dyDescent="0.3">
      <c r="A179" t="s">
        <v>113</v>
      </c>
      <c r="B179" t="s">
        <v>21</v>
      </c>
      <c r="C179" t="s">
        <v>116</v>
      </c>
      <c r="D179">
        <v>30809</v>
      </c>
      <c r="E179">
        <v>39408</v>
      </c>
      <c r="F179">
        <v>69149</v>
      </c>
      <c r="G179">
        <v>56053</v>
      </c>
      <c r="H179">
        <v>19763</v>
      </c>
      <c r="I179">
        <v>308</v>
      </c>
      <c r="J179">
        <v>60</v>
      </c>
      <c r="K179">
        <v>11</v>
      </c>
      <c r="L179">
        <v>88</v>
      </c>
      <c r="M179">
        <v>18</v>
      </c>
      <c r="N179" t="e">
        <v>#VALUE!</v>
      </c>
      <c r="O179" t="e">
        <v>#VALUE!</v>
      </c>
      <c r="P179" t="e">
        <v>#VALUE!</v>
      </c>
    </row>
    <row r="180" spans="1:16" x14ac:dyDescent="0.3">
      <c r="B180" t="s">
        <v>22</v>
      </c>
      <c r="C180" t="s">
        <v>117</v>
      </c>
      <c r="D180">
        <v>78</v>
      </c>
      <c r="E180">
        <v>99</v>
      </c>
      <c r="F180">
        <v>173</v>
      </c>
      <c r="G180">
        <v>141</v>
      </c>
      <c r="H180">
        <v>50</v>
      </c>
      <c r="I180">
        <v>1</v>
      </c>
      <c r="J180">
        <v>1</v>
      </c>
      <c r="K180">
        <v>1</v>
      </c>
      <c r="L180">
        <v>1</v>
      </c>
      <c r="M180">
        <v>1</v>
      </c>
      <c r="N180" t="e">
        <v>#VALUE!</v>
      </c>
      <c r="O180" t="e">
        <v>#VALUE!</v>
      </c>
      <c r="P180" t="e">
        <v>#VALUE!</v>
      </c>
    </row>
    <row r="181" spans="1:16" x14ac:dyDescent="0.3">
      <c r="B181" t="s">
        <v>110</v>
      </c>
      <c r="C181" t="s">
        <v>118</v>
      </c>
      <c r="D181">
        <v>30809</v>
      </c>
      <c r="E181">
        <v>39408</v>
      </c>
      <c r="F181">
        <v>69149</v>
      </c>
      <c r="G181">
        <v>56053</v>
      </c>
      <c r="H181">
        <v>19763</v>
      </c>
      <c r="I181">
        <v>308</v>
      </c>
      <c r="J181">
        <v>60</v>
      </c>
      <c r="K181">
        <v>11</v>
      </c>
      <c r="L181">
        <v>88</v>
      </c>
      <c r="M181">
        <v>18</v>
      </c>
      <c r="N181" t="e">
        <v>#VALUE!</v>
      </c>
      <c r="O181" t="e">
        <v>#VALUE!</v>
      </c>
      <c r="P181" t="e">
        <v>#VALUE!</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RAN</vt:lpstr>
      <vt:lpstr>V-RAN</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2019-09-19T03:29:40Z</dcterms:modified>
</cp:coreProperties>
</file>