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"/>
    </mc:Choice>
  </mc:AlternateContent>
  <xr:revisionPtr revIDLastSave="0" documentId="8_{19D7F082-8869-40D4-96F2-829C5AEC33E2}" xr6:coauthVersionLast="47" xr6:coauthVersionMax="47" xr10:uidLastSave="{00000000-0000-0000-0000-000000000000}"/>
  <bookViews>
    <workbookView xWindow="-108" yWindow="-108" windowWidth="23256" windowHeight="12456" activeTab="1" xr2:uid="{B60915FE-F48F-4AB7-A80A-64D601A4843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9" i="9" l="1"/>
  <c r="N109" i="9" s="1"/>
  <c r="G109" i="9"/>
  <c r="M109" i="9" s="1"/>
  <c r="F109" i="9"/>
  <c r="L109" i="9" s="1"/>
  <c r="E109" i="9"/>
  <c r="K109" i="9" s="1"/>
  <c r="D109" i="9"/>
  <c r="J109" i="9" s="1"/>
  <c r="H108" i="9"/>
  <c r="N108" i="9" s="1"/>
  <c r="G108" i="9"/>
  <c r="M108" i="9" s="1"/>
  <c r="F108" i="9"/>
  <c r="L108" i="9" s="1"/>
  <c r="E108" i="9"/>
  <c r="K108" i="9" s="1"/>
  <c r="D108" i="9"/>
  <c r="J108" i="9" s="1"/>
  <c r="H107" i="9"/>
  <c r="N107" i="9" s="1"/>
  <c r="G107" i="9"/>
  <c r="M107" i="9" s="1"/>
  <c r="F107" i="9"/>
  <c r="L107" i="9" s="1"/>
  <c r="E107" i="9"/>
  <c r="K107" i="9" s="1"/>
  <c r="D107" i="9"/>
  <c r="J107" i="9" s="1"/>
  <c r="H106" i="9"/>
  <c r="N106" i="9" s="1"/>
  <c r="G106" i="9"/>
  <c r="M106" i="9" s="1"/>
  <c r="F106" i="9"/>
  <c r="L106" i="9" s="1"/>
  <c r="E106" i="9"/>
  <c r="K106" i="9" s="1"/>
  <c r="D106" i="9"/>
  <c r="J106" i="9" s="1"/>
  <c r="H105" i="9"/>
  <c r="N105" i="9" s="1"/>
  <c r="G105" i="9"/>
  <c r="M105" i="9" s="1"/>
  <c r="F105" i="9"/>
  <c r="L105" i="9" s="1"/>
  <c r="E105" i="9"/>
  <c r="K105" i="9" s="1"/>
  <c r="D105" i="9"/>
  <c r="J105" i="9" s="1"/>
  <c r="H104" i="9"/>
  <c r="N104" i="9" s="1"/>
  <c r="G104" i="9"/>
  <c r="M104" i="9" s="1"/>
  <c r="F104" i="9"/>
  <c r="L104" i="9" s="1"/>
  <c r="E104" i="9"/>
  <c r="K104" i="9" s="1"/>
  <c r="D104" i="9"/>
  <c r="J104" i="9" s="1"/>
  <c r="H103" i="9"/>
  <c r="N103" i="9" s="1"/>
  <c r="G103" i="9"/>
  <c r="M103" i="9" s="1"/>
  <c r="F103" i="9"/>
  <c r="L103" i="9" s="1"/>
  <c r="E103" i="9"/>
  <c r="K103" i="9" s="1"/>
  <c r="D103" i="9"/>
  <c r="J103" i="9" s="1"/>
  <c r="H102" i="9"/>
  <c r="N102" i="9" s="1"/>
  <c r="G102" i="9"/>
  <c r="M102" i="9" s="1"/>
  <c r="F102" i="9"/>
  <c r="L102" i="9" s="1"/>
  <c r="E102" i="9"/>
  <c r="K102" i="9" s="1"/>
  <c r="D102" i="9"/>
  <c r="J102" i="9" s="1"/>
  <c r="H101" i="9"/>
  <c r="N101" i="9" s="1"/>
  <c r="G101" i="9"/>
  <c r="M101" i="9" s="1"/>
  <c r="F101" i="9"/>
  <c r="L101" i="9" s="1"/>
  <c r="E101" i="9"/>
  <c r="K101" i="9" s="1"/>
  <c r="D101" i="9"/>
  <c r="J101" i="9" s="1"/>
  <c r="H100" i="9"/>
  <c r="N100" i="9" s="1"/>
  <c r="G100" i="9"/>
  <c r="M100" i="9" s="1"/>
  <c r="F100" i="9"/>
  <c r="L100" i="9" s="1"/>
  <c r="E100" i="9"/>
  <c r="K100" i="9" s="1"/>
  <c r="D100" i="9"/>
  <c r="J100" i="9" s="1"/>
  <c r="H99" i="9"/>
  <c r="N99" i="9" s="1"/>
  <c r="G99" i="9"/>
  <c r="M99" i="9" s="1"/>
  <c r="F99" i="9"/>
  <c r="L99" i="9" s="1"/>
  <c r="E99" i="9"/>
  <c r="K99" i="9" s="1"/>
  <c r="D99" i="9"/>
  <c r="J99" i="9" s="1"/>
  <c r="H98" i="9"/>
  <c r="N98" i="9" s="1"/>
  <c r="G98" i="9"/>
  <c r="M98" i="9" s="1"/>
  <c r="F98" i="9"/>
  <c r="L98" i="9" s="1"/>
  <c r="E98" i="9"/>
  <c r="K98" i="9" s="1"/>
  <c r="D98" i="9"/>
  <c r="J98" i="9" s="1"/>
  <c r="B98" i="9"/>
  <c r="B100" i="9" s="1"/>
  <c r="H97" i="9"/>
  <c r="N97" i="9" s="1"/>
  <c r="G97" i="9"/>
  <c r="M97" i="9" s="1"/>
  <c r="F97" i="9"/>
  <c r="L97" i="9" s="1"/>
  <c r="E97" i="9"/>
  <c r="K97" i="9" s="1"/>
  <c r="D97" i="9"/>
  <c r="J97" i="9" s="1"/>
  <c r="H96" i="9"/>
  <c r="N96" i="9" s="1"/>
  <c r="G96" i="9"/>
  <c r="M96" i="9" s="1"/>
  <c r="F96" i="9"/>
  <c r="L96" i="9" s="1"/>
  <c r="E96" i="9"/>
  <c r="K96" i="9" s="1"/>
  <c r="D96" i="9"/>
  <c r="J96" i="9" s="1"/>
  <c r="B96" i="9"/>
  <c r="B97" i="9" s="1"/>
  <c r="B99" i="9" s="1"/>
  <c r="B101" i="9" s="1"/>
  <c r="H95" i="9"/>
  <c r="N95" i="9" s="1"/>
  <c r="G95" i="9"/>
  <c r="M95" i="9" s="1"/>
  <c r="F95" i="9"/>
  <c r="L95" i="9" s="1"/>
  <c r="E95" i="9"/>
  <c r="K95" i="9" s="1"/>
  <c r="D95" i="9"/>
  <c r="J95" i="9" s="1"/>
  <c r="H94" i="9"/>
  <c r="N94" i="9" s="1"/>
  <c r="G94" i="9"/>
  <c r="M94" i="9" s="1"/>
  <c r="F94" i="9"/>
  <c r="L94" i="9" s="1"/>
  <c r="E94" i="9"/>
  <c r="K94" i="9" s="1"/>
  <c r="D94" i="9"/>
  <c r="J94" i="9" s="1"/>
  <c r="B94" i="9"/>
  <c r="H93" i="9"/>
  <c r="N93" i="9" s="1"/>
  <c r="G93" i="9"/>
  <c r="M93" i="9" s="1"/>
  <c r="F93" i="9"/>
  <c r="L93" i="9" s="1"/>
  <c r="E93" i="9"/>
  <c r="K93" i="9" s="1"/>
  <c r="D93" i="9"/>
  <c r="J93" i="9" s="1"/>
  <c r="H92" i="9"/>
  <c r="N92" i="9" s="1"/>
  <c r="G92" i="9"/>
  <c r="M92" i="9" s="1"/>
  <c r="F92" i="9"/>
  <c r="L92" i="9" s="1"/>
  <c r="E92" i="9"/>
  <c r="K92" i="9" s="1"/>
  <c r="D92" i="9"/>
  <c r="J92" i="9" s="1"/>
  <c r="H91" i="9"/>
  <c r="N91" i="9" s="1"/>
  <c r="G91" i="9"/>
  <c r="M91" i="9" s="1"/>
  <c r="F91" i="9"/>
  <c r="L91" i="9" s="1"/>
  <c r="E91" i="9"/>
  <c r="K91" i="9" s="1"/>
  <c r="D91" i="9"/>
  <c r="J91" i="9" s="1"/>
  <c r="H90" i="9"/>
  <c r="N90" i="9" s="1"/>
  <c r="G90" i="9"/>
  <c r="M90" i="9" s="1"/>
  <c r="F90" i="9"/>
  <c r="L90" i="9" s="1"/>
  <c r="E90" i="9"/>
  <c r="K90" i="9" s="1"/>
  <c r="D90" i="9"/>
  <c r="J90" i="9" s="1"/>
  <c r="H84" i="9"/>
  <c r="N84" i="9" s="1"/>
  <c r="G84" i="9"/>
  <c r="M84" i="9" s="1"/>
  <c r="F84" i="9"/>
  <c r="L84" i="9" s="1"/>
  <c r="E84" i="9"/>
  <c r="K84" i="9" s="1"/>
  <c r="D84" i="9"/>
  <c r="J84" i="9" s="1"/>
  <c r="H83" i="9"/>
  <c r="N83" i="9" s="1"/>
  <c r="G83" i="9"/>
  <c r="M83" i="9" s="1"/>
  <c r="F83" i="9"/>
  <c r="L83" i="9" s="1"/>
  <c r="E83" i="9"/>
  <c r="K83" i="9" s="1"/>
  <c r="D83" i="9"/>
  <c r="J83" i="9" s="1"/>
  <c r="H82" i="9"/>
  <c r="N82" i="9" s="1"/>
  <c r="G82" i="9"/>
  <c r="M82" i="9" s="1"/>
  <c r="F82" i="9"/>
  <c r="L82" i="9" s="1"/>
  <c r="E82" i="9"/>
  <c r="K82" i="9" s="1"/>
  <c r="D82" i="9"/>
  <c r="J82" i="9" s="1"/>
  <c r="H81" i="9"/>
  <c r="N81" i="9" s="1"/>
  <c r="G81" i="9"/>
  <c r="M81" i="9" s="1"/>
  <c r="F81" i="9"/>
  <c r="L81" i="9" s="1"/>
  <c r="E81" i="9"/>
  <c r="K81" i="9" s="1"/>
  <c r="D81" i="9"/>
  <c r="J81" i="9" s="1"/>
  <c r="H80" i="9"/>
  <c r="N80" i="9" s="1"/>
  <c r="G80" i="9"/>
  <c r="M80" i="9" s="1"/>
  <c r="F80" i="9"/>
  <c r="L80" i="9" s="1"/>
  <c r="E80" i="9"/>
  <c r="K80" i="9" s="1"/>
  <c r="D80" i="9"/>
  <c r="J80" i="9" s="1"/>
  <c r="H79" i="9"/>
  <c r="N79" i="9" s="1"/>
  <c r="G79" i="9"/>
  <c r="M79" i="9" s="1"/>
  <c r="F79" i="9"/>
  <c r="L79" i="9" s="1"/>
  <c r="E79" i="9"/>
  <c r="K79" i="9" s="1"/>
  <c r="D79" i="9"/>
  <c r="J79" i="9" s="1"/>
  <c r="H78" i="9"/>
  <c r="N78" i="9" s="1"/>
  <c r="G78" i="9"/>
  <c r="M78" i="9" s="1"/>
  <c r="F78" i="9"/>
  <c r="L78" i="9" s="1"/>
  <c r="E78" i="9"/>
  <c r="K78" i="9" s="1"/>
  <c r="D78" i="9"/>
  <c r="J78" i="9" s="1"/>
  <c r="H77" i="9"/>
  <c r="N77" i="9" s="1"/>
  <c r="G77" i="9"/>
  <c r="M77" i="9" s="1"/>
  <c r="F77" i="9"/>
  <c r="L77" i="9" s="1"/>
  <c r="E77" i="9"/>
  <c r="K77" i="9" s="1"/>
  <c r="D77" i="9"/>
  <c r="J77" i="9" s="1"/>
  <c r="H76" i="9"/>
  <c r="N76" i="9" s="1"/>
  <c r="G76" i="9"/>
  <c r="M76" i="9" s="1"/>
  <c r="F76" i="9"/>
  <c r="L76" i="9" s="1"/>
  <c r="E76" i="9"/>
  <c r="K76" i="9" s="1"/>
  <c r="D76" i="9"/>
  <c r="J76" i="9" s="1"/>
  <c r="H75" i="9"/>
  <c r="N75" i="9" s="1"/>
  <c r="G75" i="9"/>
  <c r="M75" i="9" s="1"/>
  <c r="F75" i="9"/>
  <c r="L75" i="9" s="1"/>
  <c r="E75" i="9"/>
  <c r="K75" i="9" s="1"/>
  <c r="D75" i="9"/>
  <c r="J75" i="9" s="1"/>
  <c r="H74" i="9"/>
  <c r="N74" i="9" s="1"/>
  <c r="G74" i="9"/>
  <c r="M74" i="9" s="1"/>
  <c r="F74" i="9"/>
  <c r="L74" i="9" s="1"/>
  <c r="E74" i="9"/>
  <c r="K74" i="9" s="1"/>
  <c r="D74" i="9"/>
  <c r="J74" i="9" s="1"/>
  <c r="H73" i="9"/>
  <c r="N73" i="9" s="1"/>
  <c r="G73" i="9"/>
  <c r="M73" i="9" s="1"/>
  <c r="F73" i="9"/>
  <c r="L73" i="9" s="1"/>
  <c r="E73" i="9"/>
  <c r="K73" i="9" s="1"/>
  <c r="D73" i="9"/>
  <c r="J73" i="9" s="1"/>
  <c r="H72" i="9"/>
  <c r="N72" i="9" s="1"/>
  <c r="G72" i="9"/>
  <c r="M72" i="9" s="1"/>
  <c r="F72" i="9"/>
  <c r="L72" i="9" s="1"/>
  <c r="E72" i="9"/>
  <c r="K72" i="9" s="1"/>
  <c r="D72" i="9"/>
  <c r="J72" i="9" s="1"/>
  <c r="H71" i="9"/>
  <c r="N71" i="9" s="1"/>
  <c r="G71" i="9"/>
  <c r="M71" i="9" s="1"/>
  <c r="F71" i="9"/>
  <c r="L71" i="9" s="1"/>
  <c r="E71" i="9"/>
  <c r="K71" i="9" s="1"/>
  <c r="D71" i="9"/>
  <c r="J71" i="9" s="1"/>
  <c r="H70" i="9"/>
  <c r="N70" i="9" s="1"/>
  <c r="G70" i="9"/>
  <c r="M70" i="9" s="1"/>
  <c r="F70" i="9"/>
  <c r="L70" i="9" s="1"/>
  <c r="E70" i="9"/>
  <c r="K70" i="9" s="1"/>
  <c r="D70" i="9"/>
  <c r="J70" i="9" s="1"/>
  <c r="H69" i="9"/>
  <c r="N69" i="9" s="1"/>
  <c r="G69" i="9"/>
  <c r="M69" i="9" s="1"/>
  <c r="F69" i="9"/>
  <c r="L69" i="9" s="1"/>
  <c r="E69" i="9"/>
  <c r="K69" i="9" s="1"/>
  <c r="D69" i="9"/>
  <c r="J69" i="9" s="1"/>
  <c r="B69" i="9"/>
  <c r="B71" i="9" s="1"/>
  <c r="B72" i="9" s="1"/>
  <c r="B74" i="9" s="1"/>
  <c r="B76" i="9" s="1"/>
  <c r="H68" i="9"/>
  <c r="N68" i="9" s="1"/>
  <c r="G68" i="9"/>
  <c r="M68" i="9" s="1"/>
  <c r="F68" i="9"/>
  <c r="L68" i="9" s="1"/>
  <c r="E68" i="9"/>
  <c r="K68" i="9" s="1"/>
  <c r="D68" i="9"/>
  <c r="J68" i="9" s="1"/>
  <c r="H67" i="9"/>
  <c r="N67" i="9" s="1"/>
  <c r="G67" i="9"/>
  <c r="M67" i="9" s="1"/>
  <c r="F67" i="9"/>
  <c r="L67" i="9" s="1"/>
  <c r="E67" i="9"/>
  <c r="K67" i="9" s="1"/>
  <c r="D67" i="9"/>
  <c r="J67" i="9" s="1"/>
  <c r="H66" i="9"/>
  <c r="N66" i="9" s="1"/>
  <c r="G66" i="9"/>
  <c r="M66" i="9" s="1"/>
  <c r="F66" i="9"/>
  <c r="L66" i="9" s="1"/>
  <c r="E66" i="9"/>
  <c r="K66" i="9" s="1"/>
  <c r="D66" i="9"/>
  <c r="J66" i="9" s="1"/>
  <c r="H65" i="9"/>
  <c r="N65" i="9" s="1"/>
  <c r="G65" i="9"/>
  <c r="M65" i="9" s="1"/>
  <c r="F65" i="9"/>
  <c r="L65" i="9" s="1"/>
  <c r="E65" i="9"/>
  <c r="K65" i="9" s="1"/>
  <c r="D65" i="9"/>
  <c r="J65" i="9" s="1"/>
  <c r="H58" i="9"/>
  <c r="G58" i="9"/>
  <c r="F58" i="9"/>
  <c r="E58" i="9"/>
  <c r="D58" i="9"/>
  <c r="H57" i="9"/>
  <c r="G57" i="9"/>
  <c r="F57" i="9"/>
  <c r="E57" i="9"/>
  <c r="D57" i="9"/>
  <c r="H56" i="9"/>
  <c r="G56" i="9"/>
  <c r="F56" i="9"/>
  <c r="E56" i="9"/>
  <c r="D56" i="9"/>
  <c r="H55" i="9"/>
  <c r="G55" i="9"/>
  <c r="F55" i="9"/>
  <c r="E55" i="9"/>
  <c r="D55" i="9"/>
  <c r="H54" i="9"/>
  <c r="G54" i="9"/>
  <c r="F54" i="9"/>
  <c r="E54" i="9"/>
  <c r="D54" i="9"/>
  <c r="H53" i="9"/>
  <c r="G53" i="9"/>
  <c r="F53" i="9"/>
  <c r="E53" i="9"/>
  <c r="D53" i="9"/>
  <c r="H52" i="9"/>
  <c r="G52" i="9"/>
  <c r="F52" i="9"/>
  <c r="E52" i="9"/>
  <c r="D52" i="9"/>
  <c r="H51" i="9"/>
  <c r="G51" i="9"/>
  <c r="F51" i="9"/>
  <c r="E51" i="9"/>
  <c r="D51" i="9"/>
  <c r="H50" i="9"/>
  <c r="G50" i="9"/>
  <c r="F50" i="9"/>
  <c r="E50" i="9"/>
  <c r="D50" i="9"/>
  <c r="H49" i="9"/>
  <c r="G49" i="9"/>
  <c r="F49" i="9"/>
  <c r="E49" i="9"/>
  <c r="D49" i="9"/>
  <c r="H48" i="9"/>
  <c r="G48" i="9"/>
  <c r="F48" i="9"/>
  <c r="E48" i="9"/>
  <c r="D48" i="9"/>
  <c r="H47" i="9"/>
  <c r="G47" i="9"/>
  <c r="F47" i="9"/>
  <c r="E47" i="9"/>
  <c r="D47" i="9"/>
  <c r="H46" i="9"/>
  <c r="G46" i="9"/>
  <c r="F46" i="9"/>
  <c r="E46" i="9"/>
  <c r="D46" i="9"/>
  <c r="H45" i="9"/>
  <c r="G45" i="9"/>
  <c r="F45" i="9"/>
  <c r="E45" i="9"/>
  <c r="D45" i="9"/>
  <c r="H44" i="9"/>
  <c r="G44" i="9"/>
  <c r="F44" i="9"/>
  <c r="E44" i="9"/>
  <c r="D44" i="9"/>
  <c r="H43" i="9"/>
  <c r="G43" i="9"/>
  <c r="F43" i="9"/>
  <c r="E43" i="9"/>
  <c r="D43" i="9"/>
  <c r="B43" i="9"/>
  <c r="H42" i="9"/>
  <c r="G42" i="9"/>
  <c r="F42" i="9"/>
  <c r="E42" i="9"/>
  <c r="D42" i="9"/>
  <c r="H41" i="9"/>
  <c r="G41" i="9"/>
  <c r="F41" i="9"/>
  <c r="E41" i="9"/>
  <c r="D41" i="9"/>
  <c r="H40" i="9"/>
  <c r="G40" i="9"/>
  <c r="F40" i="9"/>
  <c r="E40" i="9"/>
  <c r="D40" i="9"/>
  <c r="H39" i="9"/>
  <c r="G39" i="9"/>
  <c r="F39" i="9"/>
  <c r="E39" i="9"/>
  <c r="D39" i="9"/>
  <c r="C26" i="9"/>
  <c r="C27" i="9" s="1"/>
  <c r="C29" i="9" s="1"/>
  <c r="C31" i="9" s="1"/>
  <c r="C24" i="9"/>
  <c r="B103" i="9" l="1"/>
  <c r="B106" i="9"/>
  <c r="B105" i="9"/>
  <c r="B108" i="9" s="1"/>
  <c r="B45" i="9"/>
  <c r="B73" i="9"/>
  <c r="B78" i="9" s="1"/>
  <c r="B81" i="9"/>
  <c r="B80" i="9"/>
  <c r="B83" i="9" s="1"/>
  <c r="B75" i="9"/>
  <c r="C28" i="9"/>
  <c r="C33" i="9" l="1"/>
  <c r="C30" i="9"/>
  <c r="C35" i="9" s="1"/>
  <c r="B263" i="8"/>
  <c r="C263" i="8" s="1"/>
  <c r="B262" i="8"/>
  <c r="C262" i="8" s="1"/>
  <c r="B261" i="8"/>
  <c r="C261" i="8" s="1"/>
  <c r="B260" i="8"/>
  <c r="C260" i="8" s="1"/>
  <c r="B259" i="8"/>
  <c r="C259" i="8" s="1"/>
  <c r="B258" i="8"/>
  <c r="C258" i="8" s="1"/>
  <c r="B257" i="8"/>
  <c r="C257" i="8" s="1"/>
  <c r="B256" i="8"/>
  <c r="C256" i="8" s="1"/>
  <c r="B255" i="8"/>
  <c r="C255" i="8" s="1"/>
  <c r="B254" i="8"/>
  <c r="C254" i="8" s="1"/>
  <c r="B253" i="8"/>
  <c r="C253" i="8" s="1"/>
  <c r="B252" i="8"/>
  <c r="C252" i="8" s="1"/>
  <c r="B251" i="8"/>
  <c r="C251" i="8" s="1"/>
  <c r="B250" i="8"/>
  <c r="C250" i="8" s="1"/>
  <c r="B249" i="8"/>
  <c r="C249" i="8" s="1"/>
  <c r="B248" i="8"/>
  <c r="C248" i="8" s="1"/>
  <c r="B247" i="8"/>
  <c r="C247" i="8" s="1"/>
  <c r="B246" i="8"/>
  <c r="C246" i="8" s="1"/>
  <c r="B245" i="8"/>
  <c r="C245" i="8" s="1"/>
  <c r="B244" i="8"/>
  <c r="C244" i="8" s="1"/>
  <c r="B243" i="8"/>
  <c r="C243" i="8" s="1"/>
  <c r="B242" i="8"/>
  <c r="C242" i="8" s="1"/>
  <c r="B241" i="8"/>
  <c r="C241" i="8" s="1"/>
  <c r="B240" i="8"/>
  <c r="C240" i="8" s="1"/>
  <c r="B239" i="8"/>
  <c r="C239" i="8" s="1"/>
  <c r="B238" i="8"/>
  <c r="C238" i="8" s="1"/>
  <c r="B237" i="8"/>
  <c r="C237" i="8" s="1"/>
  <c r="B236" i="8"/>
  <c r="C236" i="8" s="1"/>
  <c r="B235" i="8"/>
  <c r="C235" i="8" s="1"/>
  <c r="B234" i="8"/>
  <c r="C234" i="8" s="1"/>
  <c r="B233" i="8"/>
  <c r="C233" i="8" s="1"/>
  <c r="B232" i="8"/>
  <c r="C232" i="8" s="1"/>
  <c r="B231" i="8"/>
  <c r="C231" i="8" s="1"/>
  <c r="B230" i="8"/>
  <c r="C230" i="8" s="1"/>
  <c r="B229" i="8"/>
  <c r="C229" i="8" s="1"/>
  <c r="B228" i="8"/>
  <c r="C228" i="8" s="1"/>
  <c r="B227" i="8"/>
  <c r="C227" i="8" s="1"/>
  <c r="B226" i="8"/>
  <c r="C226" i="8" s="1"/>
  <c r="B225" i="8"/>
  <c r="C225" i="8" s="1"/>
  <c r="B224" i="8"/>
  <c r="C224" i="8" s="1"/>
  <c r="B223" i="8"/>
  <c r="C223" i="8" s="1"/>
  <c r="B222" i="8"/>
  <c r="C222" i="8" s="1"/>
  <c r="B221" i="8"/>
  <c r="C221" i="8" s="1"/>
  <c r="B220" i="8"/>
  <c r="C220" i="8" s="1"/>
  <c r="B219" i="8"/>
  <c r="C219" i="8" s="1"/>
  <c r="B218" i="8"/>
  <c r="C218" i="8" s="1"/>
  <c r="B217" i="8"/>
  <c r="C217" i="8" s="1"/>
  <c r="B216" i="8"/>
  <c r="C216" i="8" s="1"/>
  <c r="B215" i="8"/>
  <c r="C215" i="8" s="1"/>
  <c r="B214" i="8"/>
  <c r="C214" i="8" s="1"/>
  <c r="B213" i="8"/>
  <c r="C213" i="8" s="1"/>
  <c r="B212" i="8"/>
  <c r="C212" i="8" s="1"/>
  <c r="B211" i="8"/>
  <c r="C211" i="8" s="1"/>
  <c r="B210" i="8"/>
  <c r="C210" i="8" s="1"/>
  <c r="B209" i="8"/>
  <c r="C209" i="8" s="1"/>
  <c r="B208" i="8"/>
  <c r="C208" i="8" s="1"/>
  <c r="B207" i="8"/>
  <c r="C207" i="8" s="1"/>
  <c r="B206" i="8"/>
  <c r="C206" i="8" s="1"/>
  <c r="B205" i="8"/>
  <c r="C205" i="8" s="1"/>
  <c r="B204" i="8"/>
  <c r="C204" i="8" s="1"/>
  <c r="B203" i="8"/>
  <c r="C203" i="8" s="1"/>
  <c r="B202" i="8"/>
  <c r="C202" i="8" s="1"/>
  <c r="B201" i="8"/>
  <c r="C201" i="8" s="1"/>
  <c r="B200" i="8"/>
  <c r="C200" i="8" s="1"/>
  <c r="B199" i="8"/>
  <c r="C199" i="8" s="1"/>
  <c r="B198" i="8"/>
  <c r="C198" i="8" s="1"/>
  <c r="B197" i="8"/>
  <c r="C197" i="8" s="1"/>
  <c r="B196" i="8"/>
  <c r="C196" i="8" s="1"/>
  <c r="B195" i="8"/>
  <c r="C195" i="8" s="1"/>
  <c r="B194" i="8"/>
  <c r="C194" i="8" s="1"/>
  <c r="B193" i="8"/>
  <c r="C193" i="8" s="1"/>
  <c r="B192" i="8"/>
  <c r="C192" i="8" s="1"/>
  <c r="B191" i="8"/>
  <c r="C191" i="8" s="1"/>
  <c r="B190" i="8"/>
  <c r="C190" i="8" s="1"/>
  <c r="B189" i="8"/>
  <c r="C189" i="8" s="1"/>
  <c r="B188" i="8"/>
  <c r="C188" i="8" s="1"/>
  <c r="B187" i="8"/>
  <c r="C187" i="8" s="1"/>
  <c r="B186" i="8"/>
  <c r="C186" i="8" s="1"/>
  <c r="B185" i="8"/>
  <c r="C185" i="8" s="1"/>
  <c r="B184" i="8"/>
  <c r="C184" i="8" s="1"/>
  <c r="B183" i="8"/>
  <c r="C183" i="8" s="1"/>
  <c r="B182" i="8"/>
  <c r="C182" i="8" s="1"/>
  <c r="B181" i="8"/>
  <c r="C181" i="8" s="1"/>
  <c r="B180" i="8"/>
  <c r="C180" i="8" s="1"/>
  <c r="B179" i="8"/>
  <c r="C179" i="8" s="1"/>
  <c r="B178" i="8"/>
  <c r="C178" i="8" s="1"/>
  <c r="B177" i="8"/>
  <c r="C177" i="8" s="1"/>
  <c r="B176" i="8"/>
  <c r="C176" i="8" s="1"/>
  <c r="B175" i="8"/>
  <c r="C175" i="8" s="1"/>
  <c r="B174" i="8"/>
  <c r="C174" i="8" s="1"/>
  <c r="B173" i="8"/>
  <c r="C173" i="8" s="1"/>
  <c r="B172" i="8"/>
  <c r="C172" i="8" s="1"/>
  <c r="B171" i="8"/>
  <c r="C171" i="8" s="1"/>
  <c r="B170" i="8"/>
  <c r="C170" i="8" s="1"/>
  <c r="B169" i="8"/>
  <c r="C169" i="8" s="1"/>
  <c r="B168" i="8"/>
  <c r="C168" i="8" s="1"/>
  <c r="B167" i="8"/>
  <c r="C167" i="8" s="1"/>
  <c r="B166" i="8"/>
  <c r="C166" i="8" s="1"/>
  <c r="B165" i="8"/>
  <c r="C165" i="8" s="1"/>
  <c r="B164" i="8"/>
  <c r="C164" i="8" s="1"/>
  <c r="B163" i="8"/>
  <c r="C163" i="8" s="1"/>
  <c r="B162" i="8"/>
  <c r="C162" i="8" s="1"/>
  <c r="B161" i="8"/>
  <c r="C161" i="8" s="1"/>
  <c r="B160" i="8"/>
  <c r="C160" i="8" s="1"/>
  <c r="B159" i="8"/>
  <c r="C159" i="8" s="1"/>
  <c r="B158" i="8"/>
  <c r="C158" i="8" s="1"/>
  <c r="B157" i="8"/>
  <c r="C157" i="8" s="1"/>
  <c r="B156" i="8"/>
  <c r="C156" i="8" s="1"/>
  <c r="B155" i="8"/>
  <c r="C155" i="8" s="1"/>
  <c r="B154" i="8"/>
  <c r="C154" i="8" s="1"/>
  <c r="B153" i="8"/>
  <c r="C153" i="8" s="1"/>
  <c r="B152" i="8"/>
  <c r="C152" i="8" s="1"/>
  <c r="B151" i="8"/>
  <c r="C151" i="8" s="1"/>
  <c r="B150" i="8"/>
  <c r="C150" i="8" s="1"/>
  <c r="B149" i="8"/>
  <c r="C149" i="8" s="1"/>
  <c r="B148" i="8"/>
  <c r="C148" i="8" s="1"/>
  <c r="B147" i="8"/>
  <c r="C147" i="8" s="1"/>
  <c r="B146" i="8"/>
  <c r="C146" i="8" s="1"/>
  <c r="B145" i="8"/>
  <c r="C145" i="8" s="1"/>
  <c r="B144" i="8"/>
  <c r="C144" i="8" s="1"/>
  <c r="B143" i="8"/>
  <c r="C143" i="8" s="1"/>
  <c r="B142" i="8"/>
  <c r="C142" i="8" s="1"/>
  <c r="B141" i="8"/>
  <c r="C141" i="8" s="1"/>
  <c r="B140" i="8"/>
  <c r="C140" i="8" s="1"/>
  <c r="B139" i="8"/>
  <c r="C139" i="8" s="1"/>
  <c r="B138" i="8"/>
  <c r="C138" i="8" s="1"/>
  <c r="B137" i="8"/>
  <c r="C137" i="8" s="1"/>
  <c r="B136" i="8"/>
  <c r="C136" i="8" s="1"/>
  <c r="B135" i="8"/>
  <c r="C135" i="8" s="1"/>
  <c r="B134" i="8"/>
  <c r="C134" i="8" s="1"/>
  <c r="B133" i="8"/>
  <c r="C133" i="8" s="1"/>
  <c r="B132" i="8"/>
  <c r="C132" i="8" s="1"/>
  <c r="B131" i="8"/>
  <c r="C131" i="8" s="1"/>
  <c r="B130" i="8"/>
  <c r="C130" i="8" s="1"/>
  <c r="B129" i="8"/>
  <c r="C129" i="8" s="1"/>
  <c r="B128" i="8"/>
  <c r="C128" i="8" s="1"/>
  <c r="B127" i="8"/>
  <c r="C127" i="8" s="1"/>
  <c r="B126" i="8"/>
  <c r="C126" i="8" s="1"/>
  <c r="B125" i="8"/>
  <c r="C125" i="8" s="1"/>
  <c r="B124" i="8"/>
  <c r="C124" i="8" s="1"/>
  <c r="B123" i="8"/>
  <c r="C123" i="8" s="1"/>
  <c r="B122" i="8"/>
  <c r="C122" i="8" s="1"/>
  <c r="B121" i="8"/>
  <c r="C121" i="8" s="1"/>
  <c r="B120" i="8"/>
  <c r="C120" i="8" s="1"/>
  <c r="B119" i="8"/>
  <c r="C119" i="8" s="1"/>
  <c r="B118" i="8"/>
  <c r="C118" i="8" s="1"/>
  <c r="B117" i="8"/>
  <c r="C117" i="8" s="1"/>
  <c r="B116" i="8"/>
  <c r="C116" i="8" s="1"/>
  <c r="B115" i="8"/>
  <c r="C115" i="8" s="1"/>
  <c r="B114" i="8"/>
  <c r="C114" i="8" s="1"/>
  <c r="B113" i="8"/>
  <c r="C113" i="8" s="1"/>
  <c r="B112" i="8"/>
  <c r="C112" i="8" s="1"/>
  <c r="B111" i="8"/>
  <c r="C111" i="8" s="1"/>
  <c r="B110" i="8"/>
  <c r="C110" i="8" s="1"/>
  <c r="B109" i="8"/>
  <c r="C109" i="8" s="1"/>
  <c r="B108" i="8"/>
  <c r="C108" i="8" s="1"/>
  <c r="B107" i="8"/>
  <c r="C107" i="8" s="1"/>
  <c r="B106" i="8"/>
  <c r="C106" i="8" s="1"/>
  <c r="B105" i="8"/>
  <c r="C105" i="8" s="1"/>
  <c r="B104" i="8"/>
  <c r="C104" i="8" s="1"/>
  <c r="B103" i="8"/>
  <c r="C103" i="8" s="1"/>
  <c r="B102" i="8"/>
  <c r="C102" i="8" s="1"/>
  <c r="B101" i="8"/>
  <c r="C101" i="8" s="1"/>
  <c r="B100" i="8"/>
  <c r="C100" i="8" s="1"/>
  <c r="B99" i="8"/>
  <c r="C99" i="8" s="1"/>
  <c r="B98" i="8"/>
  <c r="C98" i="8" s="1"/>
  <c r="B97" i="8"/>
  <c r="C97" i="8" s="1"/>
  <c r="B96" i="8"/>
  <c r="C96" i="8" s="1"/>
  <c r="B95" i="8"/>
  <c r="C95" i="8" s="1"/>
  <c r="B94" i="8"/>
  <c r="C94" i="8" s="1"/>
  <c r="B93" i="8"/>
  <c r="C93" i="8" s="1"/>
  <c r="B92" i="8"/>
  <c r="C92" i="8" s="1"/>
  <c r="B91" i="8"/>
  <c r="C91" i="8" s="1"/>
  <c r="B90" i="8"/>
  <c r="C90" i="8" s="1"/>
  <c r="B89" i="8"/>
  <c r="C89" i="8" s="1"/>
  <c r="B88" i="8"/>
  <c r="C88" i="8" s="1"/>
  <c r="B87" i="8"/>
  <c r="C87" i="8" s="1"/>
  <c r="B86" i="8"/>
  <c r="C86" i="8" s="1"/>
  <c r="B85" i="8"/>
  <c r="C85" i="8" s="1"/>
  <c r="B84" i="8"/>
  <c r="C84" i="8" s="1"/>
  <c r="B83" i="8"/>
  <c r="C83" i="8" s="1"/>
  <c r="B82" i="8"/>
  <c r="C82" i="8" s="1"/>
  <c r="B81" i="8"/>
  <c r="C81" i="8" s="1"/>
  <c r="B80" i="8"/>
  <c r="C80" i="8" s="1"/>
  <c r="B79" i="8"/>
  <c r="C79" i="8" s="1"/>
  <c r="B78" i="8"/>
  <c r="C78" i="8" s="1"/>
  <c r="B77" i="8"/>
  <c r="C77" i="8" s="1"/>
  <c r="B76" i="8"/>
  <c r="C76" i="8" s="1"/>
  <c r="B75" i="8"/>
  <c r="C75" i="8" s="1"/>
  <c r="B74" i="8"/>
  <c r="C74" i="8" s="1"/>
  <c r="B73" i="8"/>
  <c r="C73" i="8" s="1"/>
  <c r="B72" i="8"/>
  <c r="C72" i="8" s="1"/>
  <c r="B71" i="8"/>
  <c r="C71" i="8" s="1"/>
  <c r="B70" i="8"/>
  <c r="C70" i="8" s="1"/>
  <c r="B69" i="8"/>
  <c r="C69" i="8" s="1"/>
  <c r="B68" i="8"/>
  <c r="C68" i="8" s="1"/>
  <c r="B67" i="8"/>
  <c r="C67" i="8" s="1"/>
  <c r="B66" i="8"/>
  <c r="C66" i="8" s="1"/>
  <c r="B65" i="8"/>
  <c r="C65" i="8" s="1"/>
  <c r="B64" i="8"/>
  <c r="C64" i="8" s="1"/>
  <c r="B63" i="8"/>
  <c r="C63" i="8" s="1"/>
  <c r="B62" i="8"/>
  <c r="C62" i="8" s="1"/>
  <c r="B61" i="8"/>
  <c r="C61" i="8" s="1"/>
  <c r="B60" i="8"/>
  <c r="C60" i="8" s="1"/>
  <c r="B59" i="8"/>
  <c r="C59" i="8" s="1"/>
  <c r="B58" i="8"/>
  <c r="C58" i="8" s="1"/>
  <c r="B57" i="8"/>
  <c r="C57" i="8" s="1"/>
  <c r="B56" i="8"/>
  <c r="C56" i="8" s="1"/>
  <c r="B55" i="8"/>
  <c r="C55" i="8" s="1"/>
  <c r="B54" i="8"/>
  <c r="C54" i="8" s="1"/>
  <c r="B53" i="8"/>
  <c r="C53" i="8" s="1"/>
  <c r="B52" i="8"/>
  <c r="C52" i="8" s="1"/>
  <c r="B51" i="8"/>
  <c r="C51" i="8" s="1"/>
  <c r="B50" i="8"/>
  <c r="C50" i="8" s="1"/>
  <c r="B49" i="8"/>
  <c r="C49" i="8" s="1"/>
  <c r="B48" i="8"/>
  <c r="C48" i="8" s="1"/>
  <c r="B47" i="8"/>
  <c r="C47" i="8" s="1"/>
  <c r="B46" i="8"/>
  <c r="C46" i="8" s="1"/>
  <c r="B45" i="8"/>
  <c r="C45" i="8" s="1"/>
  <c r="B44" i="8"/>
  <c r="C44" i="8" s="1"/>
  <c r="B43" i="8"/>
  <c r="C43" i="8" s="1"/>
  <c r="B42" i="8"/>
  <c r="C42" i="8" s="1"/>
  <c r="B41" i="8"/>
  <c r="C41" i="8" s="1"/>
  <c r="B40" i="8"/>
  <c r="C40" i="8" s="1"/>
  <c r="B39" i="8"/>
  <c r="C39" i="8" s="1"/>
  <c r="B38" i="8"/>
  <c r="C38" i="8" s="1"/>
  <c r="B37" i="8"/>
  <c r="C37" i="8" s="1"/>
  <c r="B36" i="8"/>
  <c r="C36" i="8" s="1"/>
  <c r="B35" i="8"/>
  <c r="C35" i="8" s="1"/>
  <c r="B34" i="8"/>
  <c r="C34" i="8" s="1"/>
  <c r="B33" i="8"/>
  <c r="C33" i="8" s="1"/>
  <c r="B32" i="8"/>
  <c r="C32" i="8" s="1"/>
  <c r="B31" i="8"/>
  <c r="C31" i="8" s="1"/>
  <c r="B30" i="8"/>
  <c r="C30" i="8" s="1"/>
  <c r="B29" i="8"/>
  <c r="C29" i="8" s="1"/>
  <c r="B28" i="8"/>
  <c r="C28" i="8" s="1"/>
  <c r="B27" i="8"/>
  <c r="C27" i="8" s="1"/>
  <c r="B26" i="8"/>
  <c r="C26" i="8" s="1"/>
  <c r="B25" i="8"/>
  <c r="C25" i="8" s="1"/>
  <c r="B24" i="8"/>
  <c r="C24" i="8" s="1"/>
  <c r="B23" i="8"/>
  <c r="C23" i="8" s="1"/>
  <c r="B22" i="8"/>
  <c r="C22" i="8" s="1"/>
  <c r="B21" i="8"/>
  <c r="C21" i="8" s="1"/>
  <c r="B20" i="8"/>
  <c r="C20" i="8" s="1"/>
  <c r="B19" i="8"/>
  <c r="C19" i="8" s="1"/>
  <c r="B18" i="8"/>
  <c r="C18" i="8" s="1"/>
  <c r="B17" i="8"/>
  <c r="C17" i="8" s="1"/>
  <c r="B16" i="8"/>
  <c r="C16" i="8" s="1"/>
  <c r="B15" i="8"/>
  <c r="C15" i="8" s="1"/>
  <c r="B14" i="8"/>
  <c r="C14" i="8" s="1"/>
  <c r="B13" i="8"/>
  <c r="C13" i="8" s="1"/>
  <c r="B12" i="8"/>
  <c r="C7" i="8"/>
  <c r="C4" i="8"/>
  <c r="D12" i="8" s="1"/>
  <c r="B30" i="7"/>
  <c r="B31" i="7" s="1"/>
  <c r="C25" i="7"/>
  <c r="D25" i="7" s="1"/>
  <c r="E25" i="7" s="1"/>
  <c r="D24" i="7"/>
  <c r="E24" i="7" s="1"/>
  <c r="C24" i="7"/>
  <c r="D23" i="7"/>
  <c r="E23" i="7" s="1"/>
  <c r="C23" i="7"/>
  <c r="D22" i="7"/>
  <c r="E22" i="7" s="1"/>
  <c r="C22" i="7"/>
  <c r="C21" i="7"/>
  <c r="D21" i="7" s="1"/>
  <c r="E21" i="7" s="1"/>
  <c r="E20" i="7"/>
  <c r="D20" i="7"/>
  <c r="C20" i="7"/>
  <c r="C19" i="7"/>
  <c r="D19" i="7" s="1"/>
  <c r="E19" i="7" s="1"/>
  <c r="C18" i="7"/>
  <c r="D18" i="7" s="1"/>
  <c r="E18" i="7" s="1"/>
  <c r="C17" i="7"/>
  <c r="D17" i="7" s="1"/>
  <c r="E17" i="7" s="1"/>
  <c r="D16" i="7"/>
  <c r="E16" i="7" s="1"/>
  <c r="C16" i="7"/>
  <c r="D15" i="7"/>
  <c r="E15" i="7" s="1"/>
  <c r="C15" i="7"/>
  <c r="D14" i="7"/>
  <c r="E14" i="7" s="1"/>
  <c r="C14" i="7"/>
  <c r="C13" i="7"/>
  <c r="D13" i="7" s="1"/>
  <c r="E13" i="7" s="1"/>
  <c r="E12" i="7"/>
  <c r="D12" i="7"/>
  <c r="C12" i="7"/>
  <c r="C11" i="7"/>
  <c r="D11" i="7" s="1"/>
  <c r="E11" i="7" s="1"/>
  <c r="C10" i="7"/>
  <c r="D10" i="7" s="1"/>
  <c r="E10" i="7" s="1"/>
  <c r="C9" i="7"/>
  <c r="D9" i="7" s="1"/>
  <c r="E9" i="7" s="1"/>
  <c r="D8" i="7"/>
  <c r="E8" i="7" s="1"/>
  <c r="C8" i="7"/>
  <c r="C7" i="7"/>
  <c r="D7" i="7" s="1"/>
  <c r="D6" i="7"/>
  <c r="E6" i="7" s="1"/>
  <c r="C6" i="7"/>
  <c r="C38" i="4"/>
  <c r="C31" i="4"/>
  <c r="D31" i="4" s="1"/>
  <c r="E31" i="4" s="1"/>
  <c r="C30" i="4"/>
  <c r="D30" i="4" s="1"/>
  <c r="E30" i="4" s="1"/>
  <c r="C29" i="4"/>
  <c r="D29" i="4" s="1"/>
  <c r="E29" i="4" s="1"/>
  <c r="C28" i="4"/>
  <c r="D28" i="4" s="1"/>
  <c r="E28" i="4" s="1"/>
  <c r="C27" i="4"/>
  <c r="D27" i="4" s="1"/>
  <c r="E27" i="4" s="1"/>
  <c r="C26" i="4"/>
  <c r="D26" i="4" s="1"/>
  <c r="D18" i="4"/>
  <c r="D11" i="4"/>
  <c r="E11" i="4" s="1"/>
  <c r="F11" i="4" s="1"/>
  <c r="D10" i="4"/>
  <c r="E10" i="4" s="1"/>
  <c r="F10" i="4" s="1"/>
  <c r="D9" i="4"/>
  <c r="E9" i="4" s="1"/>
  <c r="F9" i="4" s="1"/>
  <c r="D8" i="4"/>
  <c r="E8" i="4" s="1"/>
  <c r="F8" i="4" s="1"/>
  <c r="D7" i="4"/>
  <c r="E7" i="4" s="1"/>
  <c r="D6" i="4"/>
  <c r="E6" i="4" s="1"/>
  <c r="F6" i="4" s="1"/>
  <c r="D10" i="3"/>
  <c r="D9" i="3"/>
  <c r="D8" i="3"/>
  <c r="D7" i="3"/>
  <c r="D6" i="3"/>
  <c r="G9" i="2"/>
  <c r="H9" i="2" s="1"/>
  <c r="G8" i="2"/>
  <c r="H8" i="2" s="1"/>
  <c r="G7" i="2"/>
  <c r="H7" i="2" s="1"/>
  <c r="G6" i="2"/>
  <c r="H6" i="2" s="1"/>
  <c r="H10" i="2" s="1"/>
  <c r="C5" i="2"/>
  <c r="D13" i="8" l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" i="7"/>
  <c r="D27" i="7" s="1"/>
  <c r="E7" i="7"/>
  <c r="E26" i="7" s="1"/>
  <c r="B32" i="7" s="1"/>
  <c r="B34" i="7" s="1"/>
  <c r="B36" i="7" s="1"/>
  <c r="D33" i="4"/>
  <c r="E26" i="4"/>
  <c r="E33" i="4" s="1"/>
  <c r="C36" i="4" s="1"/>
  <c r="F7" i="4"/>
  <c r="F13" i="4" s="1"/>
  <c r="E13" i="4"/>
  <c r="D16" i="4" l="1"/>
  <c r="D19" i="4"/>
  <c r="D20" i="4" s="1"/>
  <c r="C40" i="4"/>
  <c r="C41" i="4" s="1"/>
</calcChain>
</file>

<file path=xl/sharedStrings.xml><?xml version="1.0" encoding="utf-8"?>
<sst xmlns="http://schemas.openxmlformats.org/spreadsheetml/2006/main" count="288" uniqueCount="223">
  <si>
    <t>Computing simple, nominal, and effective rates. Conversion and comparison.</t>
  </si>
  <si>
    <t>Compounding frequency (m)</t>
  </si>
  <si>
    <t>Amount Invested:(A)</t>
  </si>
  <si>
    <t>A</t>
  </si>
  <si>
    <t>Annually</t>
  </si>
  <si>
    <t>Rate of interest (R):</t>
  </si>
  <si>
    <t>R</t>
  </si>
  <si>
    <t>per annum</t>
  </si>
  <si>
    <t>Semiannually</t>
  </si>
  <si>
    <t>Number of compounding</t>
  </si>
  <si>
    <t>m</t>
  </si>
  <si>
    <t>Quarterly</t>
  </si>
  <si>
    <t>Monthly</t>
  </si>
  <si>
    <t>Terminal Value of investment:</t>
  </si>
  <si>
    <t>A(1+(R/m))^(mn)</t>
  </si>
  <si>
    <t xml:space="preserve"> Compounding m times a year</t>
  </si>
  <si>
    <t>Weekly</t>
  </si>
  <si>
    <t>Continuous Compunding</t>
  </si>
  <si>
    <t>Ae^(Rn)</t>
  </si>
  <si>
    <t>Daily</t>
  </si>
  <si>
    <t>R_m to R_c conversion</t>
  </si>
  <si>
    <t>R_c = m ln(1+(R_m/m))</t>
  </si>
  <si>
    <t>R_c to R_m conversion</t>
  </si>
  <si>
    <t>R_m = m (e^(R_c/m) -1)</t>
  </si>
  <si>
    <t>Simple Interest</t>
  </si>
  <si>
    <t>Interest is calculated only on the original principal amount.  Simple Interest = Principal × Rate × Time</t>
  </si>
  <si>
    <t>Nominal rate of interest</t>
  </si>
  <si>
    <t>The nominal rate of interest is the interest rate stated on a loan, investment, or financial product, without taking into account the effects of inflation or compounding over time.</t>
  </si>
  <si>
    <t>R% per annum is nominal rate of interest</t>
  </si>
  <si>
    <t>Effective Interest Rate</t>
  </si>
  <si>
    <t>The formula for the effective annual rate (EAR) when you know the nominal rate and the frequency of compounding is: EAR = (1+r/m)^m-1</t>
  </si>
  <si>
    <t>R_1 is effective rate of interest</t>
  </si>
  <si>
    <t>Amount A is invested at R% per annum compounded m times per year. What is effective interest rate (Re)?</t>
  </si>
  <si>
    <t>Nominal interest rate is R% per annum</t>
  </si>
  <si>
    <t>Consider r = R%</t>
  </si>
  <si>
    <t>The value of A at the end of one year with r per annum compounded m times per year = A(1+r/m)^m</t>
  </si>
  <si>
    <t>The value of A at the end of one year with effective interest rate (Re) per annum = A(1+Re)</t>
  </si>
  <si>
    <t>Now,</t>
  </si>
  <si>
    <t>A(1+r/m)^m = A(1+Re)</t>
  </si>
  <si>
    <t>Re = (1+r/m)^m - 1  [Formula used to find effective interest rate from nominal interset rate]</t>
  </si>
  <si>
    <t>r = m((1+Re)^(1/m) - 1)  [Formula used to find nomial interest rate from effective interset rate]</t>
  </si>
  <si>
    <t>Qus: Amount A is invested at 10% per annum compounded m times per year. What is effective interest rate (Re)?</t>
  </si>
  <si>
    <t>Nominal interest rate is 10% per annum</t>
  </si>
  <si>
    <t>Number of Compounding 
Per Year m</t>
  </si>
  <si>
    <t>Effective 
Interest rate Re</t>
  </si>
  <si>
    <t>Effective 
Interest Rate in %</t>
  </si>
  <si>
    <t>From Effective
to Nominal</t>
  </si>
  <si>
    <t>Nominal 
Interest Rate in %</t>
  </si>
  <si>
    <t>Annual Compounding</t>
  </si>
  <si>
    <t>Semiannual Compounding</t>
  </si>
  <si>
    <t>Quaterly Compounding</t>
  </si>
  <si>
    <t>Monthly Compounding</t>
  </si>
  <si>
    <t>Weekly Compounding</t>
  </si>
  <si>
    <t>Daily Compounding</t>
  </si>
  <si>
    <t>PRACTICAL 1</t>
  </si>
  <si>
    <t>Computing price and yield of a bond.</t>
  </si>
  <si>
    <t>Bond Price Using Yield</t>
  </si>
  <si>
    <t>Part B</t>
  </si>
  <si>
    <t>Using Zero coupon Rate</t>
  </si>
  <si>
    <t>04/28/2025</t>
  </si>
  <si>
    <t>Year</t>
  </si>
  <si>
    <t>Cash Flow</t>
  </si>
  <si>
    <t>Zero rates</t>
  </si>
  <si>
    <t>Discount factor</t>
  </si>
  <si>
    <t>Present Value</t>
  </si>
  <si>
    <t>04/28/2030</t>
  </si>
  <si>
    <t>Bond Price</t>
  </si>
  <si>
    <t>PRACTICAL 2</t>
  </si>
  <si>
    <t>Comparing spot and forward rates.</t>
  </si>
  <si>
    <t>Zero Rates</t>
  </si>
  <si>
    <t>Forward Rates</t>
  </si>
  <si>
    <t>PRACTICAL 3</t>
  </si>
  <si>
    <t>Computing bond duration and convexity Using zero rates</t>
  </si>
  <si>
    <t>Duration Using Zero rates</t>
  </si>
  <si>
    <t>Weighted mean</t>
  </si>
  <si>
    <t>Duration</t>
  </si>
  <si>
    <t>Let change in Bond yield</t>
  </si>
  <si>
    <t>Change in Bond Price</t>
  </si>
  <si>
    <t>Example 4.4</t>
  </si>
  <si>
    <t>Duration using Bond Yield 12%</t>
  </si>
  <si>
    <t>Weighted Mean</t>
  </si>
  <si>
    <t>PRACTICAL 4</t>
  </si>
  <si>
    <t>Trading strategies involving options.</t>
  </si>
  <si>
    <t>Q.1 Let stock be purchased at Rs 120, call option is excercised at a strike price of Rs 150 and premium is Rs 20. Find the profit when price of share ranges between 60 to 250 when covered call strategy is used.</t>
  </si>
  <si>
    <t>Current Stock Price(Sₒ)=</t>
  </si>
  <si>
    <t>Strike Price(K)=</t>
  </si>
  <si>
    <t>Stock Price(S_T)</t>
  </si>
  <si>
    <t>LongStock</t>
  </si>
  <si>
    <t>ShortCall Profit</t>
  </si>
  <si>
    <t>Total Profit</t>
  </si>
  <si>
    <t>Q.1 Let a share of Reliance be purchased at Rs 170, put option is excercised at a strike price of Rs 150 and premium is Rs 45. Find the profit when price of share ranges between 30 to 250 when protective put strategy is used.</t>
  </si>
  <si>
    <t>Long in put = max(K-S_T,0)- 45  Short in put = min( S_t -K, 0)+45</t>
  </si>
  <si>
    <t>Put Price(p)=</t>
  </si>
  <si>
    <t>LongPut Profit</t>
  </si>
  <si>
    <t>Q.1 (using calls) An investor buys for $3 a call with strike price of $30 sells for $1 a call with a strike price of $35, Find profit from bull spread if stock prices are 20,30,31,32,33,34,35,40,45,50.</t>
  </si>
  <si>
    <t>Long Call Price(c1)=</t>
  </si>
  <si>
    <t>with Strike Price(K1)=</t>
  </si>
  <si>
    <t>Short Call Price(c2)=</t>
  </si>
  <si>
    <t>with Strike Price(K2)=</t>
  </si>
  <si>
    <t>LongCall Profit</t>
  </si>
  <si>
    <t>Q.2 (using put) An investor sells a put option for $28 with strike price 100 and buys a put option for $12 with strike price $70. Create a bull spread if stock price ranges between 0 to 120.</t>
  </si>
  <si>
    <t>Short put Price(c1)=</t>
  </si>
  <si>
    <t>Long Put Price(c2)=</t>
  </si>
  <si>
    <t>Short in put Profit</t>
  </si>
  <si>
    <t>Long put Profit</t>
  </si>
  <si>
    <t>Q.1(using put) An investor buys a put option for $3 with strike price $35 and sells a put option for $1 with strike price $30. Create a bull spread if stock price ranges between 15 to 60. Find profit from bear spread if stock prices ranges from 10 to 60.</t>
  </si>
  <si>
    <t>Long put Price(c1)</t>
  </si>
  <si>
    <t>Short Put Price(c2)</t>
  </si>
  <si>
    <t>Long in put Profit</t>
  </si>
  <si>
    <t>Short put Profit</t>
  </si>
  <si>
    <t>Q.1 Call options on a stock are available with strike price of $15, $17.5, $20 and expiration dates in 3 months. Their prices are $4, $2, $0.5 respectively. Create butterfly spread using calls and show profit that would occur when stock prices are 10,15,15.5.16.5,17.5.18,19,19.5,20,21,22,23,24,25.</t>
  </si>
  <si>
    <t>Long call Price(c1)</t>
  </si>
  <si>
    <t>2 Short call Price(c2)</t>
  </si>
  <si>
    <t>Long in call c3</t>
  </si>
  <si>
    <t>K3</t>
  </si>
  <si>
    <t>Cost of stra</t>
  </si>
  <si>
    <t>Long in call at k1 Profit</t>
  </si>
  <si>
    <t>2 short in call at k2</t>
  </si>
  <si>
    <t>Long in call at k3 Profit</t>
  </si>
  <si>
    <t>PRACTICAL 5</t>
  </si>
  <si>
    <t>Simulating a binomial price path.</t>
  </si>
  <si>
    <t>Assumptions</t>
  </si>
  <si>
    <t>Formulas</t>
  </si>
  <si>
    <t>Stock Price</t>
  </si>
  <si>
    <t>Strike Price</t>
  </si>
  <si>
    <t>Up factor</t>
  </si>
  <si>
    <t>Time to Maturity</t>
  </si>
  <si>
    <t>Risk free rate</t>
  </si>
  <si>
    <t>Down factor</t>
  </si>
  <si>
    <t>Volatility</t>
  </si>
  <si>
    <t>Number of steps</t>
  </si>
  <si>
    <t>Riskless probability</t>
  </si>
  <si>
    <t>Option Type</t>
  </si>
  <si>
    <t>Call</t>
  </si>
  <si>
    <t>Up</t>
  </si>
  <si>
    <t>Down</t>
  </si>
  <si>
    <t>Option price</t>
  </si>
  <si>
    <t>dt</t>
  </si>
  <si>
    <t>PRACTICAL 6</t>
  </si>
  <si>
    <t>Estimating volatility from historical data of stock prices.</t>
  </si>
  <si>
    <t>DAY(i)</t>
  </si>
  <si>
    <t>Closing stock price(Si)</t>
  </si>
  <si>
    <t>Si/S(i-1)</t>
  </si>
  <si>
    <t>ui</t>
  </si>
  <si>
    <t>Ui^2</t>
  </si>
  <si>
    <t>Sum</t>
  </si>
  <si>
    <t>sum u_0</t>
  </si>
  <si>
    <t>(u_i)^2</t>
  </si>
  <si>
    <t>n</t>
  </si>
  <si>
    <t>T</t>
  </si>
  <si>
    <t>SQRT(T)</t>
  </si>
  <si>
    <t>S</t>
  </si>
  <si>
    <t>volatility</t>
  </si>
  <si>
    <t>standard error</t>
  </si>
  <si>
    <t>PRACTICAL 8</t>
  </si>
  <si>
    <t>PRACTICAL 9</t>
  </si>
  <si>
    <t>Simulating lognormal price path.</t>
  </si>
  <si>
    <t>S_0</t>
  </si>
  <si>
    <t>MU</t>
  </si>
  <si>
    <t>SIGMA</t>
  </si>
  <si>
    <t>DELTA_T</t>
  </si>
  <si>
    <t>DATE</t>
  </si>
  <si>
    <t>Uniformly Distributed Random Number</t>
  </si>
  <si>
    <t>Normally Distributed Random Number</t>
  </si>
  <si>
    <t>LogNormal Stock Price</t>
  </si>
  <si>
    <t>PRACTICAL 10</t>
  </si>
  <si>
    <t>Qus: Consider the stock price is Rs 1225, the strike price is Rs 1250, the risk-free interest rate is 5% per annum, the stock price 
volatility is 20% per annum and the time to maturity is 20 weeks.  Find the value for European call option and European put option by BSM equation.</t>
  </si>
  <si>
    <t>Stock Price Current So =</t>
  </si>
  <si>
    <t>Strike Price K =</t>
  </si>
  <si>
    <t>Risk-free interest rate r =</t>
  </si>
  <si>
    <t>Stock price volatility =</t>
  </si>
  <si>
    <t>Time to maturity T =</t>
  </si>
  <si>
    <t>d1=</t>
  </si>
  <si>
    <t>d2=</t>
  </si>
  <si>
    <t>N(d1)=</t>
  </si>
  <si>
    <t>N(d2)=</t>
  </si>
  <si>
    <t>N(-d1)= 1 - N(d1)</t>
  </si>
  <si>
    <t>N(-d2)= 1 - N(d2)</t>
  </si>
  <si>
    <t>European Call Option Price c=</t>
  </si>
  <si>
    <t>European Put Option Price p=</t>
  </si>
  <si>
    <t>Qus: Consider the stock price is Rs 1225, the strike price is Rs 1250, the risk-free interest rate is 5% per annum, the stock price 
volatility is 20% per annum and the time to maturity is 20 weeks.  Find the Monte Carlo Simulation for stock price at time to maturity.</t>
  </si>
  <si>
    <t>Monte Carlo Simulation for stock price at time T</t>
  </si>
  <si>
    <t>Mean =</t>
  </si>
  <si>
    <t>Qus: Consider the stock price is Rs 1225, the strike price is Rs 1250, the risk-free interest rate is 5% per annum, the stock price 
volatility is 20% per annum and the time to maturity is 20 weeks.  Find the value for European call option using the Monte Carlo Simulation.</t>
  </si>
  <si>
    <t>Present value of Payoff from call option</t>
  </si>
  <si>
    <t>European Call Option Price by BSM (c)=</t>
  </si>
  <si>
    <t>Mean call option payoff =</t>
  </si>
  <si>
    <t>SD call option payoff =</t>
  </si>
  <si>
    <t>Value of Euro Call Option by Simulation c=</t>
  </si>
  <si>
    <t>Qus: Consider the stock price is Rs 1225, the strike price is Rs 1250, the risk-free interest rate is 5% per annum, the stock price 
volatility is 20% per annum and the time to maturity is 20 weeks.  Find the value for European put option using the Monte Carlo Simulation.</t>
  </si>
  <si>
    <t>Present value of Payoff from Put option</t>
  </si>
  <si>
    <t>European Put Option Price by BSM (p)=</t>
  </si>
  <si>
    <t>Mean Put option payoff =</t>
  </si>
  <si>
    <t>SD Put option payoff =</t>
  </si>
  <si>
    <t>Value of Euro Put Option by Simulation p=</t>
  </si>
  <si>
    <t>PRACTICAL 11-12</t>
  </si>
  <si>
    <r>
      <t>r:</t>
    </r>
    <r>
      <rPr>
        <sz val="14"/>
        <color rgb="FF000000"/>
        <rFont val="Calibri"/>
        <family val="2"/>
        <scheme val="minor"/>
      </rPr>
      <t> Risk-Free Interest Rate</t>
    </r>
  </si>
  <si>
    <r>
      <t>σ (sigma):</t>
    </r>
    <r>
      <rPr>
        <sz val="14"/>
        <color rgb="FF000000"/>
        <rFont val="Calibri"/>
        <family val="2"/>
        <scheme val="minor"/>
      </rPr>
      <t> Volatility of the underlying stock</t>
    </r>
  </si>
  <si>
    <t>₹  0.20</t>
  </si>
  <si>
    <t>Delta(put)=N(d1)-1</t>
  </si>
  <si>
    <t>Intermediate Calculations (d1 and d2)</t>
  </si>
  <si>
    <t>d1</t>
  </si>
  <si>
    <t>d_2</t>
  </si>
  <si>
    <t>N(x): Standard Normal Cumulative Distribution Function (CDF)</t>
  </si>
  <si>
    <t xml:space="preserve">Excel: </t>
  </si>
  <si>
    <t>NORM.S.DIST(x, TRUE)</t>
  </si>
  <si>
    <t>Excel:</t>
  </si>
  <si>
    <t>NORM.S.DIST(x, FALSE)</t>
  </si>
  <si>
    <t>1. Call Option Price (C):</t>
  </si>
  <si>
    <t>2. Put Option(P)</t>
  </si>
  <si>
    <t>N'(x): Standard Normal Probability Density Function (PDF)</t>
  </si>
  <si>
    <t>Delta</t>
  </si>
  <si>
    <t>Delta Call</t>
  </si>
  <si>
    <t>Delta Put</t>
  </si>
  <si>
    <t>Gamma</t>
  </si>
  <si>
    <t>Vega</t>
  </si>
  <si>
    <t>Theta</t>
  </si>
  <si>
    <t>Theta_call</t>
  </si>
  <si>
    <t>Theta_put</t>
  </si>
  <si>
    <t xml:space="preserve">Nominal interest rate 10% </t>
  </si>
  <si>
    <t>Current Stock Price(Sₒ) =</t>
  </si>
  <si>
    <t>Strike Price(K) =</t>
  </si>
  <si>
    <t>Call Price©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</si>
</sst>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Helvetica"/>
      <family val="2"/>
    </font>
    <font>
      <sz val="14"/>
      <color rgb="FF000000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rgb="FF000000"/>
      <name val="Helvetica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5"/>
      <color theme="1"/>
      <name val="Calibri"/>
      <family val="2"/>
    </font>
    <font>
      <b/>
      <sz val="15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 Light"/>
      <family val="2"/>
      <scheme val="major"/>
    </font>
    <font>
      <b/>
      <sz val="48"/>
      <color theme="2"/>
      <name val="OCR A Extended"/>
      <family val="3"/>
    </font>
    <font>
      <b/>
      <sz val="14"/>
      <color theme="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7">
    <xf numFmtId="0" fontId="0" fillId="0" borderId="0" xfId="0"/>
    <xf numFmtId="0" fontId="7" fillId="0" borderId="0" xfId="0" applyFont="1"/>
    <xf numFmtId="0" fontId="5" fillId="0" borderId="0" xfId="0" applyFont="1"/>
    <xf numFmtId="0" fontId="18" fillId="0" borderId="0" xfId="0" applyFont="1"/>
    <xf numFmtId="0" fontId="10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4" fillId="0" borderId="0" xfId="0" applyFont="1" applyFill="1" applyAlignment="1">
      <alignment wrapText="1"/>
    </xf>
    <xf numFmtId="0" fontId="26" fillId="3" borderId="1" xfId="0" applyFont="1" applyFill="1" applyBorder="1" applyAlignment="1">
      <alignment horizontal="center" vertical="center"/>
    </xf>
    <xf numFmtId="0" fontId="0" fillId="3" borderId="12" xfId="0" applyFill="1" applyBorder="1"/>
    <xf numFmtId="0" fontId="0" fillId="3" borderId="0" xfId="0" applyFill="1"/>
    <xf numFmtId="0" fontId="0" fillId="3" borderId="13" xfId="0" applyFill="1" applyBorder="1"/>
    <xf numFmtId="0" fontId="0" fillId="3" borderId="9" xfId="0" applyFill="1" applyBorder="1"/>
    <xf numFmtId="0" fontId="0" fillId="3" borderId="14" xfId="0" applyFill="1" applyBorder="1"/>
    <xf numFmtId="0" fontId="0" fillId="3" borderId="15" xfId="0" applyFill="1" applyBorder="1"/>
    <xf numFmtId="0" fontId="3" fillId="4" borderId="2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2" fillId="5" borderId="1" xfId="0" applyFont="1" applyFill="1" applyBorder="1"/>
    <xf numFmtId="0" fontId="0" fillId="5" borderId="1" xfId="0" applyFill="1" applyBorder="1" applyAlignment="1">
      <alignment horizontal="left"/>
    </xf>
    <xf numFmtId="0" fontId="24" fillId="5" borderId="1" xfId="0" applyFont="1" applyFill="1" applyBorder="1" applyAlignment="1">
      <alignment horizontal="left"/>
    </xf>
    <xf numFmtId="0" fontId="2" fillId="6" borderId="1" xfId="0" applyFont="1" applyFill="1" applyBorder="1"/>
    <xf numFmtId="0" fontId="21" fillId="5" borderId="2" xfId="0" applyFont="1" applyFill="1" applyBorder="1" applyAlignment="1">
      <alignment horizontal="center"/>
    </xf>
    <xf numFmtId="0" fontId="21" fillId="5" borderId="10" xfId="0" applyFont="1" applyFill="1" applyBorder="1" applyAlignment="1">
      <alignment horizontal="center"/>
    </xf>
    <xf numFmtId="0" fontId="21" fillId="5" borderId="11" xfId="0" applyFont="1" applyFill="1" applyBorder="1" applyAlignment="1">
      <alignment horizontal="center"/>
    </xf>
    <xf numFmtId="0" fontId="0" fillId="5" borderId="2" xfId="0" applyFill="1" applyBorder="1" applyAlignment="1">
      <alignment horizontal="left" indent="1"/>
    </xf>
    <xf numFmtId="0" fontId="0" fillId="5" borderId="10" xfId="0" applyFill="1" applyBorder="1" applyAlignment="1">
      <alignment horizontal="left" indent="1"/>
    </xf>
    <xf numFmtId="0" fontId="0" fillId="5" borderId="11" xfId="0" applyFill="1" applyBorder="1" applyAlignment="1">
      <alignment horizontal="left" indent="1"/>
    </xf>
    <xf numFmtId="0" fontId="0" fillId="5" borderId="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6" fillId="3" borderId="16" xfId="0" applyFont="1" applyFill="1" applyBorder="1" applyAlignment="1">
      <alignment horizontal="center"/>
    </xf>
    <xf numFmtId="0" fontId="26" fillId="3" borderId="17" xfId="0" applyFont="1" applyFill="1" applyBorder="1" applyAlignment="1">
      <alignment horizontal="center"/>
    </xf>
    <xf numFmtId="0" fontId="26" fillId="3" borderId="1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9" fontId="4" fillId="5" borderId="1" xfId="0" applyNumberFormat="1" applyFont="1" applyFill="1" applyBorder="1" applyAlignment="1">
      <alignment horizontal="center" vertical="center"/>
    </xf>
    <xf numFmtId="9" fontId="5" fillId="5" borderId="23" xfId="0" applyNumberFormat="1" applyFont="1" applyFill="1" applyBorder="1" applyAlignment="1">
      <alignment horizontal="center" vertical="center"/>
    </xf>
    <xf numFmtId="10" fontId="4" fillId="5" borderId="1" xfId="0" applyNumberFormat="1" applyFont="1" applyFill="1" applyBorder="1" applyAlignment="1">
      <alignment horizontal="center" vertical="center"/>
    </xf>
    <xf numFmtId="10" fontId="5" fillId="5" borderId="23" xfId="0" applyNumberFormat="1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0" fontId="5" fillId="5" borderId="26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27" fillId="3" borderId="26" xfId="0" applyFont="1" applyFill="1" applyBorder="1" applyAlignment="1">
      <alignment horizontal="center" vertical="center" wrapText="1"/>
    </xf>
    <xf numFmtId="0" fontId="26" fillId="3" borderId="32" xfId="0" applyFont="1" applyFill="1" applyBorder="1" applyAlignment="1">
      <alignment horizontal="center"/>
    </xf>
    <xf numFmtId="0" fontId="26" fillId="3" borderId="33" xfId="0" applyFont="1" applyFill="1" applyBorder="1" applyAlignment="1">
      <alignment horizontal="center"/>
    </xf>
    <xf numFmtId="0" fontId="26" fillId="3" borderId="34" xfId="0" applyFont="1" applyFill="1" applyBorder="1" applyAlignment="1">
      <alignment horizontal="center"/>
    </xf>
    <xf numFmtId="0" fontId="6" fillId="5" borderId="23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24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9" fontId="7" fillId="5" borderId="1" xfId="0" applyNumberFormat="1" applyFont="1" applyFill="1" applyBorder="1" applyAlignment="1">
      <alignment horizontal="center"/>
    </xf>
    <xf numFmtId="10" fontId="7" fillId="5" borderId="1" xfId="0" applyNumberFormat="1" applyFont="1" applyFill="1" applyBorder="1" applyAlignment="1">
      <alignment horizontal="center"/>
    </xf>
    <xf numFmtId="0" fontId="7" fillId="5" borderId="26" xfId="0" applyFont="1" applyFill="1" applyBorder="1" applyAlignment="1">
      <alignment horizontal="center"/>
    </xf>
    <xf numFmtId="10" fontId="7" fillId="5" borderId="26" xfId="0" applyNumberFormat="1" applyFont="1" applyFill="1" applyBorder="1" applyAlignment="1">
      <alignment horizontal="center"/>
    </xf>
    <xf numFmtId="0" fontId="7" fillId="3" borderId="21" xfId="0" applyFont="1" applyFill="1" applyBorder="1"/>
    <xf numFmtId="0" fontId="7" fillId="3" borderId="0" xfId="0" applyFont="1" applyFill="1"/>
    <xf numFmtId="0" fontId="7" fillId="3" borderId="22" xfId="0" applyFont="1" applyFill="1" applyBorder="1"/>
    <xf numFmtId="0" fontId="7" fillId="3" borderId="29" xfId="0" applyFont="1" applyFill="1" applyBorder="1"/>
    <xf numFmtId="0" fontId="0" fillId="3" borderId="21" xfId="0" applyFill="1" applyBorder="1"/>
    <xf numFmtId="0" fontId="0" fillId="3" borderId="28" xfId="0" applyFill="1" applyBorder="1"/>
    <xf numFmtId="0" fontId="26" fillId="3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5" fillId="3" borderId="12" xfId="0" applyFont="1" applyFill="1" applyBorder="1"/>
    <xf numFmtId="0" fontId="5" fillId="3" borderId="0" xfId="0" applyFont="1" applyFill="1"/>
    <xf numFmtId="0" fontId="5" fillId="3" borderId="13" xfId="0" applyFont="1" applyFill="1" applyBorder="1"/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5" fillId="5" borderId="1" xfId="0" applyFont="1" applyFill="1" applyBorder="1"/>
    <xf numFmtId="0" fontId="4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vertical="center" wrapText="1"/>
    </xf>
    <xf numFmtId="0" fontId="4" fillId="3" borderId="13" xfId="0" applyFont="1" applyFill="1" applyBorder="1" applyAlignment="1">
      <alignment horizontal="center" vertical="center"/>
    </xf>
    <xf numFmtId="0" fontId="5" fillId="3" borderId="15" xfId="0" applyFont="1" applyFill="1" applyBorder="1"/>
    <xf numFmtId="0" fontId="5" fillId="3" borderId="14" xfId="0" applyFont="1" applyFill="1" applyBorder="1"/>
    <xf numFmtId="0" fontId="26" fillId="3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 vertical="top" wrapText="1"/>
    </xf>
    <xf numFmtId="0" fontId="0" fillId="5" borderId="0" xfId="0" applyFill="1" applyAlignment="1">
      <alignment horizontal="center"/>
    </xf>
    <xf numFmtId="0" fontId="11" fillId="5" borderId="1" xfId="0" applyFont="1" applyFill="1" applyBorder="1"/>
    <xf numFmtId="0" fontId="11" fillId="5" borderId="1" xfId="0" applyFont="1" applyFill="1" applyBorder="1" applyAlignment="1">
      <alignment horizontal="right"/>
    </xf>
    <xf numFmtId="0" fontId="13" fillId="5" borderId="3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6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16" fillId="5" borderId="1" xfId="0" applyFont="1" applyFill="1" applyBorder="1"/>
    <xf numFmtId="0" fontId="16" fillId="5" borderId="1" xfId="0" applyFont="1" applyFill="1" applyBorder="1" applyAlignment="1">
      <alignment horizontal="right"/>
    </xf>
    <xf numFmtId="0" fontId="13" fillId="5" borderId="3" xfId="0" applyFont="1" applyFill="1" applyBorder="1"/>
    <xf numFmtId="0" fontId="13" fillId="5" borderId="4" xfId="0" applyFont="1" applyFill="1" applyBorder="1"/>
    <xf numFmtId="0" fontId="12" fillId="5" borderId="5" xfId="0" applyFont="1" applyFill="1" applyBorder="1" applyAlignment="1">
      <alignment horizontal="right"/>
    </xf>
    <xf numFmtId="0" fontId="12" fillId="5" borderId="6" xfId="0" applyFont="1" applyFill="1" applyBorder="1" applyAlignment="1">
      <alignment horizontal="right"/>
    </xf>
    <xf numFmtId="0" fontId="25" fillId="5" borderId="1" xfId="0" applyFont="1" applyFill="1" applyBorder="1" applyAlignment="1">
      <alignment horizontal="center" wrapText="1"/>
    </xf>
    <xf numFmtId="0" fontId="13" fillId="5" borderId="3" xfId="0" applyFont="1" applyFill="1" applyBorder="1" applyAlignment="1">
      <alignment wrapText="1"/>
    </xf>
    <xf numFmtId="0" fontId="13" fillId="5" borderId="4" xfId="0" applyFont="1" applyFill="1" applyBorder="1" applyAlignment="1">
      <alignment wrapText="1"/>
    </xf>
    <xf numFmtId="0" fontId="12" fillId="5" borderId="5" xfId="0" applyFont="1" applyFill="1" applyBorder="1" applyAlignment="1">
      <alignment horizontal="right" wrapText="1"/>
    </xf>
    <xf numFmtId="0" fontId="12" fillId="5" borderId="6" xfId="0" applyFont="1" applyFill="1" applyBorder="1" applyAlignment="1">
      <alignment horizontal="right" wrapText="1"/>
    </xf>
    <xf numFmtId="0" fontId="12" fillId="5" borderId="30" xfId="0" applyFont="1" applyFill="1" applyBorder="1" applyAlignment="1">
      <alignment horizontal="right" wrapText="1"/>
    </xf>
    <xf numFmtId="0" fontId="12" fillId="5" borderId="31" xfId="0" applyFont="1" applyFill="1" applyBorder="1" applyAlignment="1">
      <alignment horizontal="right" wrapText="1"/>
    </xf>
    <xf numFmtId="0" fontId="11" fillId="5" borderId="1" xfId="0" applyFont="1" applyFill="1" applyBorder="1" applyAlignment="1">
      <alignment horizontal="center" wrapText="1"/>
    </xf>
    <xf numFmtId="0" fontId="14" fillId="5" borderId="0" xfId="0" applyFont="1" applyFill="1" applyAlignment="1">
      <alignment horizontal="center" vertical="top" wrapText="1"/>
    </xf>
    <xf numFmtId="0" fontId="14" fillId="5" borderId="1" xfId="0" applyFont="1" applyFill="1" applyBorder="1" applyAlignment="1">
      <alignment horizontal="center" wrapText="1"/>
    </xf>
    <xf numFmtId="0" fontId="15" fillId="5" borderId="3" xfId="0" applyFont="1" applyFill="1" applyBorder="1" applyAlignment="1">
      <alignment horizontal="center" wrapText="1"/>
    </xf>
    <xf numFmtId="0" fontId="15" fillId="5" borderId="4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0" fontId="14" fillId="5" borderId="6" xfId="0" applyFont="1" applyFill="1" applyBorder="1" applyAlignment="1">
      <alignment horizontal="center" wrapText="1"/>
    </xf>
    <xf numFmtId="0" fontId="15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wrapText="1"/>
    </xf>
    <xf numFmtId="0" fontId="12" fillId="3" borderId="0" xfId="0" applyFont="1" applyFill="1"/>
    <xf numFmtId="0" fontId="12" fillId="3" borderId="7" xfId="0" applyFont="1" applyFill="1" applyBorder="1"/>
    <xf numFmtId="0" fontId="12" fillId="3" borderId="0" xfId="0" applyFont="1" applyFill="1" applyAlignment="1">
      <alignment wrapText="1"/>
    </xf>
    <xf numFmtId="0" fontId="14" fillId="3" borderId="0" xfId="0" applyFont="1" applyFill="1" applyAlignment="1">
      <alignment wrapText="1"/>
    </xf>
    <xf numFmtId="0" fontId="0" fillId="3" borderId="0" xfId="0" applyFill="1" applyAlignment="1">
      <alignment horizontal="center" vertical="center"/>
    </xf>
    <xf numFmtId="0" fontId="17" fillId="5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9" fontId="19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0" fontId="5" fillId="5" borderId="1" xfId="0" applyNumberFormat="1" applyFont="1" applyFill="1" applyBorder="1" applyAlignment="1">
      <alignment horizontal="center"/>
    </xf>
    <xf numFmtId="0" fontId="7" fillId="5" borderId="1" xfId="0" applyFont="1" applyFill="1" applyBorder="1"/>
    <xf numFmtId="0" fontId="1" fillId="5" borderId="1" xfId="1" applyFill="1" applyBorder="1" applyAlignment="1">
      <alignment horizontal="center" vertical="center"/>
    </xf>
    <xf numFmtId="0" fontId="1" fillId="5" borderId="1" xfId="1" applyFill="1" applyBorder="1" applyAlignment="1">
      <alignment horizontal="center" vertical="center" wrapText="1"/>
    </xf>
    <xf numFmtId="0" fontId="8" fillId="3" borderId="0" xfId="0" applyFont="1" applyFill="1"/>
    <xf numFmtId="0" fontId="4" fillId="3" borderId="0" xfId="0" applyFont="1" applyFill="1"/>
    <xf numFmtId="0" fontId="2" fillId="3" borderId="0" xfId="0" applyFont="1" applyFill="1"/>
    <xf numFmtId="0" fontId="3" fillId="5" borderId="0" xfId="0" applyFont="1" applyFill="1" applyAlignment="1">
      <alignment horizontal="center" vertical="center" wrapText="1"/>
    </xf>
    <xf numFmtId="0" fontId="3" fillId="5" borderId="1" xfId="0" applyFont="1" applyFill="1" applyBorder="1"/>
    <xf numFmtId="9" fontId="3" fillId="5" borderId="1" xfId="0" applyNumberFormat="1" applyFont="1" applyFill="1" applyBorder="1"/>
    <xf numFmtId="164" fontId="3" fillId="5" borderId="1" xfId="0" applyNumberFormat="1" applyFont="1" applyFill="1" applyBorder="1"/>
    <xf numFmtId="165" fontId="3" fillId="5" borderId="1" xfId="0" applyNumberFormat="1" applyFont="1" applyFill="1" applyBorder="1"/>
    <xf numFmtId="2" fontId="3" fillId="5" borderId="1" xfId="0" applyNumberFormat="1" applyFont="1" applyFill="1" applyBorder="1"/>
    <xf numFmtId="0" fontId="9" fillId="5" borderId="12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 wrapText="1"/>
    </xf>
    <xf numFmtId="0" fontId="3" fillId="3" borderId="0" xfId="0" applyFont="1" applyFill="1"/>
    <xf numFmtId="0" fontId="20" fillId="3" borderId="0" xfId="0" applyFont="1" applyFill="1"/>
    <xf numFmtId="165" fontId="20" fillId="3" borderId="0" xfId="0" applyNumberFormat="1" applyFont="1" applyFill="1"/>
    <xf numFmtId="164" fontId="0" fillId="3" borderId="0" xfId="0" applyNumberFormat="1" applyFill="1"/>
    <xf numFmtId="2" fontId="0" fillId="3" borderId="0" xfId="0" applyNumberFormat="1" applyFill="1"/>
    <xf numFmtId="0" fontId="20" fillId="5" borderId="1" xfId="0" applyFont="1" applyFill="1" applyBorder="1"/>
    <xf numFmtId="9" fontId="20" fillId="5" borderId="1" xfId="0" applyNumberFormat="1" applyFont="1" applyFill="1" applyBorder="1"/>
    <xf numFmtId="164" fontId="20" fillId="5" borderId="1" xfId="0" applyNumberFormat="1" applyFont="1" applyFill="1" applyBorder="1"/>
    <xf numFmtId="0" fontId="2" fillId="5" borderId="8" xfId="0" applyFont="1" applyFill="1" applyBorder="1" applyAlignment="1">
      <alignment horizontal="center"/>
    </xf>
    <xf numFmtId="2" fontId="0" fillId="5" borderId="1" xfId="0" applyNumberFormat="1" applyFill="1" applyBorder="1"/>
    <xf numFmtId="0" fontId="9" fillId="5" borderId="12" xfId="0" applyFont="1" applyFill="1" applyBorder="1" applyAlignment="1">
      <alignment horizontal="center" wrapText="1"/>
    </xf>
    <xf numFmtId="0" fontId="9" fillId="5" borderId="0" xfId="0" applyFont="1" applyFill="1" applyAlignment="1">
      <alignment horizontal="center" wrapText="1"/>
    </xf>
    <xf numFmtId="0" fontId="9" fillId="5" borderId="1" xfId="0" applyFont="1" applyFill="1" applyBorder="1"/>
    <xf numFmtId="0" fontId="21" fillId="5" borderId="1" xfId="0" applyFont="1" applyFill="1" applyBorder="1"/>
    <xf numFmtId="9" fontId="21" fillId="5" borderId="1" xfId="0" applyNumberFormat="1" applyFont="1" applyFill="1" applyBorder="1"/>
    <xf numFmtId="164" fontId="21" fillId="5" borderId="1" xfId="0" applyNumberFormat="1" applyFont="1" applyFill="1" applyBorder="1"/>
    <xf numFmtId="165" fontId="21" fillId="5" borderId="1" xfId="0" applyNumberFormat="1" applyFont="1" applyFill="1" applyBorder="1"/>
    <xf numFmtId="2" fontId="21" fillId="5" borderId="1" xfId="0" applyNumberFormat="1" applyFont="1" applyFill="1" applyBorder="1"/>
    <xf numFmtId="0" fontId="9" fillId="5" borderId="1" xfId="0" applyFont="1" applyFill="1" applyBorder="1" applyAlignment="1">
      <alignment wrapText="1"/>
    </xf>
    <xf numFmtId="0" fontId="9" fillId="5" borderId="8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3" borderId="0" xfId="0" applyFont="1" applyFill="1" applyAlignment="1">
      <alignment horizontal="left" wrapText="1"/>
    </xf>
    <xf numFmtId="0" fontId="9" fillId="3" borderId="0" xfId="0" applyFont="1" applyFill="1" applyAlignment="1">
      <alignment horizontal="left"/>
    </xf>
    <xf numFmtId="0" fontId="21" fillId="3" borderId="0" xfId="0" applyFont="1" applyFill="1"/>
    <xf numFmtId="0" fontId="9" fillId="3" borderId="0" xfId="0" applyFont="1" applyFill="1"/>
    <xf numFmtId="0" fontId="22" fillId="5" borderId="1" xfId="0" applyFont="1" applyFill="1" applyBorder="1"/>
    <xf numFmtId="9" fontId="5" fillId="5" borderId="1" xfId="0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right"/>
    </xf>
    <xf numFmtId="0" fontId="5" fillId="5" borderId="1" xfId="0" applyFont="1" applyFill="1" applyBorder="1"/>
    <xf numFmtId="0" fontId="0" fillId="5" borderId="0" xfId="0" applyFill="1"/>
  </cellXfs>
  <cellStyles count="2">
    <cellStyle name="40% - Accent1" xfId="1" builtinId="31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Sheet5!$D$12</c:f>
              <c:strCache>
                <c:ptCount val="1"/>
                <c:pt idx="0">
                  <c:v>Total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Sheet5!$A$13:$A$32</c:f>
              <c:numCache>
                <c:formatCode>General</c:formatCode>
                <c:ptCount val="20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250</c:v>
                </c:pt>
              </c:numCache>
            </c:numRef>
          </c:cat>
          <c:val>
            <c:numRef>
              <c:f>Sheet5!$D$13:$D$32</c:f>
              <c:numCache>
                <c:formatCode>General</c:formatCode>
                <c:ptCount val="20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0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40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D8-4201-948D-E78BF64AD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905103"/>
        <c:axId val="335904623"/>
      </c:lineChart>
      <c:catAx>
        <c:axId val="33590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04623"/>
        <c:crosses val="autoZero"/>
        <c:auto val="1"/>
        <c:lblAlgn val="ctr"/>
        <c:lblOffset val="100"/>
        <c:noMultiLvlLbl val="0"/>
      </c:catAx>
      <c:valAx>
        <c:axId val="3359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0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Sheet5!$D$43</c:f>
              <c:strCache>
                <c:ptCount val="1"/>
                <c:pt idx="0">
                  <c:v>Total 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Sheet5!$A$44:$A$66</c:f>
              <c:numCache>
                <c:formatCode>General</c:formatCode>
                <c:ptCount val="23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  <c:pt idx="18">
                  <c:v>210</c:v>
                </c:pt>
                <c:pt idx="19">
                  <c:v>220</c:v>
                </c:pt>
                <c:pt idx="20">
                  <c:v>230</c:v>
                </c:pt>
                <c:pt idx="21">
                  <c:v>240</c:v>
                </c:pt>
                <c:pt idx="22">
                  <c:v>250</c:v>
                </c:pt>
              </c:numCache>
            </c:numRef>
          </c:xVal>
          <c:yVal>
            <c:numRef>
              <c:f>Sheet5!$D$44:$D$66</c:f>
              <c:numCache>
                <c:formatCode>General</c:formatCode>
                <c:ptCount val="23"/>
                <c:pt idx="0">
                  <c:v>-65</c:v>
                </c:pt>
                <c:pt idx="1">
                  <c:v>-65</c:v>
                </c:pt>
                <c:pt idx="2">
                  <c:v>-65</c:v>
                </c:pt>
                <c:pt idx="3">
                  <c:v>-65</c:v>
                </c:pt>
                <c:pt idx="4">
                  <c:v>-65</c:v>
                </c:pt>
                <c:pt idx="5">
                  <c:v>-65</c:v>
                </c:pt>
                <c:pt idx="6">
                  <c:v>-65</c:v>
                </c:pt>
                <c:pt idx="7">
                  <c:v>-65</c:v>
                </c:pt>
                <c:pt idx="8">
                  <c:v>-65</c:v>
                </c:pt>
                <c:pt idx="9">
                  <c:v>-65</c:v>
                </c:pt>
                <c:pt idx="10">
                  <c:v>-65</c:v>
                </c:pt>
                <c:pt idx="11">
                  <c:v>-65</c:v>
                </c:pt>
                <c:pt idx="12">
                  <c:v>-65</c:v>
                </c:pt>
                <c:pt idx="13">
                  <c:v>-55</c:v>
                </c:pt>
                <c:pt idx="14">
                  <c:v>-45</c:v>
                </c:pt>
                <c:pt idx="15">
                  <c:v>-35</c:v>
                </c:pt>
                <c:pt idx="16">
                  <c:v>-25</c:v>
                </c:pt>
                <c:pt idx="17">
                  <c:v>-15</c:v>
                </c:pt>
                <c:pt idx="18">
                  <c:v>-5</c:v>
                </c:pt>
                <c:pt idx="19">
                  <c:v>5</c:v>
                </c:pt>
                <c:pt idx="20">
                  <c:v>15</c:v>
                </c:pt>
                <c:pt idx="21">
                  <c:v>25</c:v>
                </c:pt>
                <c:pt idx="22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B-4B02-803B-91DCFA085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947103"/>
        <c:axId val="342934143"/>
      </c:scatterChart>
      <c:valAx>
        <c:axId val="34294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34143"/>
        <c:crosses val="autoZero"/>
        <c:crossBetween val="midCat"/>
      </c:valAx>
      <c:valAx>
        <c:axId val="34293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4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Sheet5!$D$108</c:f>
              <c:strCache>
                <c:ptCount val="1"/>
                <c:pt idx="0">
                  <c:v>Total 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Sheet5!$A$109:$A$119</c:f>
              <c:numCache>
                <c:formatCode>General</c:formatCode>
                <c:ptCount val="11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Sheet5!$D$109:$D$119</c:f>
              <c:numCache>
                <c:formatCode>General</c:formatCode>
                <c:ptCount val="11"/>
                <c:pt idx="0">
                  <c:v>-14</c:v>
                </c:pt>
                <c:pt idx="1">
                  <c:v>-14</c:v>
                </c:pt>
                <c:pt idx="2">
                  <c:v>-14</c:v>
                </c:pt>
                <c:pt idx="3">
                  <c:v>-14</c:v>
                </c:pt>
                <c:pt idx="4">
                  <c:v>-14</c:v>
                </c:pt>
                <c:pt idx="5">
                  <c:v>-4</c:v>
                </c:pt>
                <c:pt idx="6">
                  <c:v>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09-4E80-8EE6-6206C71DE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623583"/>
        <c:axId val="315973647"/>
      </c:scatterChart>
      <c:valAx>
        <c:axId val="31362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973647"/>
        <c:crosses val="autoZero"/>
        <c:crossBetween val="midCat"/>
      </c:valAx>
      <c:valAx>
        <c:axId val="3159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62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776377952755906"/>
          <c:y val="5.79322638146167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011592300962372E-2"/>
          <c:y val="0.17167219044000198"/>
          <c:w val="0.89521062992125988"/>
          <c:h val="0.7533846153846154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Sheet5!$D$78</c:f>
              <c:strCache>
                <c:ptCount val="1"/>
                <c:pt idx="0">
                  <c:v>Total 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Sheet5!$A$79:$A$93</c:f>
              <c:numCache>
                <c:formatCode>General</c:formatCode>
                <c:ptCount val="15"/>
                <c:pt idx="0">
                  <c:v>20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37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</c:numCache>
            </c:numRef>
          </c:xVal>
          <c:yVal>
            <c:numRef>
              <c:f>Sheet5!$D$79:$D$93</c:f>
              <c:numCache>
                <c:formatCode>General</c:formatCode>
                <c:ptCount val="15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F-4643-8BFC-721F62C95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56175"/>
        <c:axId val="335902223"/>
      </c:scatterChart>
      <c:valAx>
        <c:axId val="47165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902223"/>
        <c:crosses val="autoZero"/>
        <c:crossBetween val="midCat"/>
      </c:valAx>
      <c:valAx>
        <c:axId val="3359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5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Sheet5!$D$132</c:f>
              <c:strCache>
                <c:ptCount val="1"/>
                <c:pt idx="0">
                  <c:v>Total 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Sheet5!$A$133:$A$143</c:f>
              <c:numCache>
                <c:formatCode>General</c:formatCode>
                <c:ptCount val="11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</c:numCache>
            </c:numRef>
          </c:xVal>
          <c:yVal>
            <c:numRef>
              <c:f>Sheet5!$D$133:$D$143</c:f>
              <c:numCache>
                <c:formatCode>General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4-47BF-9534-261EFFCB4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942303"/>
        <c:axId val="342925503"/>
      </c:scatterChart>
      <c:valAx>
        <c:axId val="342942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25503"/>
        <c:crosses val="autoZero"/>
        <c:crossBetween val="midCat"/>
      </c:valAx>
      <c:valAx>
        <c:axId val="34292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42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Sheet5!$E$158</c:f>
              <c:strCache>
                <c:ptCount val="1"/>
                <c:pt idx="0">
                  <c:v>Total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Sheet5!$A$159:$A$187</c:f>
              <c:numCache>
                <c:formatCode>General</c:formatCode>
                <c:ptCount val="29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</c:numCache>
            </c:numRef>
          </c:cat>
          <c:val>
            <c:numRef>
              <c:f>Sheet5!$E$159:$E$187</c:f>
              <c:numCache>
                <c:formatCode>General</c:formatCode>
                <c:ptCount val="29"/>
                <c:pt idx="0">
                  <c:v>3</c:v>
                </c:pt>
                <c:pt idx="1">
                  <c:v>-0.5</c:v>
                </c:pt>
                <c:pt idx="2">
                  <c:v>-0.5</c:v>
                </c:pt>
                <c:pt idx="3">
                  <c:v>-0.5</c:v>
                </c:pt>
                <c:pt idx="4">
                  <c:v>-0.5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-0.5</c:v>
                </c:pt>
                <c:pt idx="11">
                  <c:v>0</c:v>
                </c:pt>
                <c:pt idx="12">
                  <c:v>0.5</c:v>
                </c:pt>
                <c:pt idx="13">
                  <c:v>1</c:v>
                </c:pt>
                <c:pt idx="14">
                  <c:v>1.5</c:v>
                </c:pt>
                <c:pt idx="15">
                  <c:v>2</c:v>
                </c:pt>
                <c:pt idx="16">
                  <c:v>1.5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  <c:pt idx="20">
                  <c:v>-0.5</c:v>
                </c:pt>
                <c:pt idx="21">
                  <c:v>-0.5</c:v>
                </c:pt>
                <c:pt idx="22">
                  <c:v>-0.5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-0.5</c:v>
                </c:pt>
                <c:pt idx="27">
                  <c:v>-0.5</c:v>
                </c:pt>
                <c:pt idx="28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E-438E-8219-9E80E6B21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399231"/>
        <c:axId val="930397311"/>
      </c:lineChart>
      <c:catAx>
        <c:axId val="93039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97311"/>
        <c:crosses val="autoZero"/>
        <c:auto val="1"/>
        <c:lblAlgn val="ctr"/>
        <c:lblOffset val="100"/>
        <c:noMultiLvlLbl val="0"/>
      </c:catAx>
      <c:valAx>
        <c:axId val="93039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99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15</xdr:row>
      <xdr:rowOff>45720</xdr:rowOff>
    </xdr:from>
    <xdr:to>
      <xdr:col>12</xdr:col>
      <xdr:colOff>556260</xdr:colOff>
      <xdr:row>29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B05EA-3415-0587-4D86-795503734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312420</xdr:colOff>
      <xdr:row>45</xdr:row>
      <xdr:rowOff>0</xdr:rowOff>
    </xdr:from>
    <xdr:to>
      <xdr:col>12</xdr:col>
      <xdr:colOff>160020</xdr:colOff>
      <xdr:row>61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04A378-30FF-32C1-4A3A-E982FDEC3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762000</xdr:colOff>
      <xdr:row>108</xdr:row>
      <xdr:rowOff>45720</xdr:rowOff>
    </xdr:from>
    <xdr:to>
      <xdr:col>11</xdr:col>
      <xdr:colOff>388620</xdr:colOff>
      <xdr:row>117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04BB69-62E9-A4F4-9D9A-E2AFE7F8F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182880</xdr:colOff>
      <xdr:row>79</xdr:row>
      <xdr:rowOff>68580</xdr:rowOff>
    </xdr:from>
    <xdr:to>
      <xdr:col>12</xdr:col>
      <xdr:colOff>411480</xdr:colOff>
      <xdr:row>90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76916A-8FDB-8F36-E9DC-B0D964C8E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373380</xdr:colOff>
      <xdr:row>132</xdr:row>
      <xdr:rowOff>167640</xdr:rowOff>
    </xdr:from>
    <xdr:to>
      <xdr:col>12</xdr:col>
      <xdr:colOff>167640</xdr:colOff>
      <xdr:row>141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5863975-DB34-36D8-FE6C-F396E54D0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396240</xdr:colOff>
      <xdr:row>159</xdr:row>
      <xdr:rowOff>34290</xdr:rowOff>
    </xdr:from>
    <xdr:to>
      <xdr:col>11</xdr:col>
      <xdr:colOff>548640</xdr:colOff>
      <xdr:row>170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4BB2E0-B7B8-B301-90AE-32002BB2E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2</xdr:row>
      <xdr:rowOff>205740</xdr:rowOff>
    </xdr:from>
    <xdr:to>
      <xdr:col>11</xdr:col>
      <xdr:colOff>548640</xdr:colOff>
      <xdr:row>5</xdr:row>
      <xdr:rowOff>62255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7E264D-41CF-5B48-46F4-05D21DC6C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44140" y="1013460"/>
          <a:ext cx="5372100" cy="542315"/>
        </a:xfrm>
        <a:prstGeom prst="rect">
          <a:avLst/>
        </a:prstGeom>
      </xdr:spPr>
    </xdr:pic>
    <xdr:clientData/>
  </xdr:twoCellAnchor>
  <xdr:twoCellAnchor editAs="oneCell">
    <xdr:from>
      <xdr:col>4</xdr:col>
      <xdr:colOff>312420</xdr:colOff>
      <xdr:row>10</xdr:row>
      <xdr:rowOff>175260</xdr:rowOff>
    </xdr:from>
    <xdr:to>
      <xdr:col>11</xdr:col>
      <xdr:colOff>239632</xdr:colOff>
      <xdr:row>23</xdr:row>
      <xdr:rowOff>157272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CAEBD1-6D57-4C39-4D47-434AE3B20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12820" y="2453640"/>
          <a:ext cx="4194412" cy="34567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297180</xdr:colOff>
      <xdr:row>2</xdr:row>
      <xdr:rowOff>24554</xdr:rowOff>
    </xdr:from>
    <xdr:to>
      <xdr:col>7</xdr:col>
      <xdr:colOff>677333</xdr:colOff>
      <xdr:row>16</xdr:row>
      <xdr:rowOff>105720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D84F65-9D32-0642-D38C-94E9622DA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1180" y="938954"/>
          <a:ext cx="3538220" cy="2688899"/>
        </a:xfrm>
        <a:prstGeom prst="rect">
          <a:avLst/>
        </a:prstGeom>
      </xdr:spPr>
    </xdr:pic>
    <xdr:clientData/>
  </xdr:twoCellAnchor>
  <xdr:twoCellAnchor editAs="oneCell">
    <xdr:from>
      <xdr:col>5</xdr:col>
      <xdr:colOff>4109</xdr:colOff>
      <xdr:row>19</xdr:row>
      <xdr:rowOff>54185</xdr:rowOff>
    </xdr:from>
    <xdr:to>
      <xdr:col>13</xdr:col>
      <xdr:colOff>171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BE480D-8322-060B-8D4A-E62B879321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6976" y="4431452"/>
          <a:ext cx="5296195" cy="360341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1</xdr:row>
      <xdr:rowOff>68580</xdr:rowOff>
    </xdr:from>
    <xdr:to>
      <xdr:col>10</xdr:col>
      <xdr:colOff>472440</xdr:colOff>
      <xdr:row>8</xdr:row>
      <xdr:rowOff>144780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9C2A645-85C1-D6ED-B58F-337225CDD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56020" y="647700"/>
          <a:ext cx="3794760" cy="1539240"/>
        </a:xfrm>
        <a:prstGeom prst="rect">
          <a:avLst/>
        </a:prstGeom>
      </xdr:spPr>
    </xdr:pic>
    <xdr:clientData/>
  </xdr:twoCellAnchor>
  <xdr:twoCellAnchor editAs="oneCell">
    <xdr:from>
      <xdr:col>5</xdr:col>
      <xdr:colOff>175260</xdr:colOff>
      <xdr:row>9</xdr:row>
      <xdr:rowOff>7619</xdr:rowOff>
    </xdr:from>
    <xdr:to>
      <xdr:col>10</xdr:col>
      <xdr:colOff>495300</xdr:colOff>
      <xdr:row>18</xdr:row>
      <xdr:rowOff>30480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DDCB195-71FD-83C6-E380-96031455C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02680" y="2278379"/>
          <a:ext cx="3870960" cy="1805941"/>
        </a:xfrm>
        <a:prstGeom prst="rect">
          <a:avLst/>
        </a:prstGeom>
      </xdr:spPr>
    </xdr:pic>
    <xdr:clientData/>
  </xdr:twoCellAnchor>
  <xdr:twoCellAnchor editAs="oneCell">
    <xdr:from>
      <xdr:col>5</xdr:col>
      <xdr:colOff>228600</xdr:colOff>
      <xdr:row>18</xdr:row>
      <xdr:rowOff>99061</xdr:rowOff>
    </xdr:from>
    <xdr:to>
      <xdr:col>10</xdr:col>
      <xdr:colOff>495300</xdr:colOff>
      <xdr:row>20</xdr:row>
      <xdr:rowOff>144780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D9A4CF-5E59-421F-C467-2A4F14952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56020" y="4152901"/>
          <a:ext cx="3817620" cy="426719"/>
        </a:xfrm>
        <a:prstGeom prst="rect">
          <a:avLst/>
        </a:prstGeom>
      </xdr:spPr>
    </xdr:pic>
    <xdr:clientData/>
  </xdr:twoCellAnchor>
  <xdr:twoCellAnchor editAs="oneCell">
    <xdr:from>
      <xdr:col>5</xdr:col>
      <xdr:colOff>312421</xdr:colOff>
      <xdr:row>21</xdr:row>
      <xdr:rowOff>30480</xdr:rowOff>
    </xdr:from>
    <xdr:to>
      <xdr:col>10</xdr:col>
      <xdr:colOff>304801</xdr:colOff>
      <xdr:row>23</xdr:row>
      <xdr:rowOff>137160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E8E1C2A-6F2B-A16C-70AD-D01B0FA04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39841" y="4648200"/>
          <a:ext cx="3543300" cy="502920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24</xdr:row>
      <xdr:rowOff>15241</xdr:rowOff>
    </xdr:from>
    <xdr:to>
      <xdr:col>11</xdr:col>
      <xdr:colOff>137160</xdr:colOff>
      <xdr:row>28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270B39F-162F-0512-BC66-C9B1DF8DC6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65520" y="5227321"/>
          <a:ext cx="4259580" cy="777240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</xdr:colOff>
      <xdr:row>28</xdr:row>
      <xdr:rowOff>76201</xdr:rowOff>
    </xdr:from>
    <xdr:to>
      <xdr:col>11</xdr:col>
      <xdr:colOff>76200</xdr:colOff>
      <xdr:row>32</xdr:row>
      <xdr:rowOff>22861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EB45560-5D0A-88DC-56C8-63DB7A2F1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57900" y="6080761"/>
          <a:ext cx="4206240" cy="739140"/>
        </a:xfrm>
        <a:prstGeom prst="rect">
          <a:avLst/>
        </a:prstGeom>
      </xdr:spPr>
    </xdr:pic>
    <xdr:clientData/>
  </xdr:twoCellAnchor>
  <xdr:twoCellAnchor editAs="oneCell">
    <xdr:from>
      <xdr:col>4</xdr:col>
      <xdr:colOff>541020</xdr:colOff>
      <xdr:row>32</xdr:row>
      <xdr:rowOff>60961</xdr:rowOff>
    </xdr:from>
    <xdr:to>
      <xdr:col>11</xdr:col>
      <xdr:colOff>160020</xdr:colOff>
      <xdr:row>35</xdr:row>
      <xdr:rowOff>160021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F35EBA6-BA92-09BB-8B9E-3CFFC3F6D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58840" y="6858001"/>
          <a:ext cx="4389120" cy="6934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510541</xdr:colOff>
      <xdr:row>36</xdr:row>
      <xdr:rowOff>30481</xdr:rowOff>
    </xdr:from>
    <xdr:to>
      <xdr:col>11</xdr:col>
      <xdr:colOff>236221</xdr:colOff>
      <xdr:row>39</xdr:row>
      <xdr:rowOff>160021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74F8512-F815-5603-1E1B-9F095F028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928361" y="7604761"/>
          <a:ext cx="4495800" cy="678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C3D01-9618-43AB-9748-B7DC4D970156}">
  <dimension ref="A1:K45"/>
  <sheetViews>
    <sheetView topLeftCell="A7" zoomScaleNormal="100" workbookViewId="0">
      <selection sqref="A1:K1"/>
    </sheetView>
  </sheetViews>
  <sheetFormatPr defaultRowHeight="14.4" x14ac:dyDescent="0.3"/>
  <cols>
    <col min="1" max="1" width="24.6640625" customWidth="1"/>
    <col min="2" max="2" width="37.33203125" customWidth="1"/>
    <col min="3" max="3" width="23.109375" customWidth="1"/>
    <col min="4" max="4" width="28.44140625" customWidth="1"/>
    <col min="5" max="5" width="23.77734375" customWidth="1"/>
    <col min="6" max="6" width="17.21875" customWidth="1"/>
  </cols>
  <sheetData>
    <row r="1" spans="1:11" ht="47.4" customHeight="1" x14ac:dyDescent="0.3">
      <c r="A1" s="13" t="s">
        <v>54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5" customHeight="1" x14ac:dyDescent="0.35">
      <c r="A2" s="20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2"/>
    </row>
    <row r="3" spans="1:11" x14ac:dyDescent="0.3">
      <c r="A3" s="14"/>
      <c r="B3" s="15"/>
      <c r="C3" s="15"/>
      <c r="D3" s="15"/>
      <c r="E3" s="15"/>
      <c r="F3" s="15"/>
      <c r="G3" s="15"/>
      <c r="H3" s="15"/>
      <c r="I3" s="15"/>
      <c r="J3" s="15"/>
      <c r="K3" s="16"/>
    </row>
    <row r="4" spans="1:11" x14ac:dyDescent="0.3">
      <c r="A4" s="23" t="s">
        <v>1</v>
      </c>
      <c r="B4" s="23"/>
      <c r="C4" s="24"/>
      <c r="D4" s="23" t="s">
        <v>2</v>
      </c>
      <c r="E4" s="23" t="s">
        <v>3</v>
      </c>
      <c r="F4" s="23"/>
      <c r="G4" s="23"/>
      <c r="H4" s="15"/>
      <c r="I4" s="15"/>
      <c r="J4" s="15"/>
      <c r="K4" s="16"/>
    </row>
    <row r="5" spans="1:11" x14ac:dyDescent="0.3">
      <c r="A5" s="23" t="s">
        <v>4</v>
      </c>
      <c r="B5" s="23">
        <v>1</v>
      </c>
      <c r="C5" s="24"/>
      <c r="D5" s="23" t="s">
        <v>5</v>
      </c>
      <c r="E5" s="23" t="s">
        <v>6</v>
      </c>
      <c r="F5" s="25" t="s">
        <v>7</v>
      </c>
      <c r="G5" s="25"/>
      <c r="H5" s="15"/>
      <c r="I5" s="15"/>
      <c r="J5" s="15"/>
      <c r="K5" s="16"/>
    </row>
    <row r="6" spans="1:11" x14ac:dyDescent="0.3">
      <c r="A6" s="23" t="s">
        <v>8</v>
      </c>
      <c r="B6" s="23">
        <v>2</v>
      </c>
      <c r="C6" s="24"/>
      <c r="D6" s="23" t="s">
        <v>9</v>
      </c>
      <c r="E6" s="23" t="s">
        <v>10</v>
      </c>
      <c r="F6" s="23"/>
      <c r="G6" s="23"/>
      <c r="H6" s="15"/>
      <c r="I6" s="15"/>
      <c r="J6" s="15"/>
      <c r="K6" s="16"/>
    </row>
    <row r="7" spans="1:11" x14ac:dyDescent="0.3">
      <c r="A7" s="23" t="s">
        <v>11</v>
      </c>
      <c r="B7" s="23">
        <v>4</v>
      </c>
      <c r="C7" s="24"/>
      <c r="D7" s="23"/>
      <c r="E7" s="23"/>
      <c r="F7" s="23"/>
      <c r="G7" s="23"/>
      <c r="H7" s="15"/>
      <c r="I7" s="15"/>
      <c r="J7" s="15"/>
      <c r="K7" s="16"/>
    </row>
    <row r="8" spans="1:11" x14ac:dyDescent="0.3">
      <c r="A8" s="23" t="s">
        <v>12</v>
      </c>
      <c r="B8" s="23">
        <v>12</v>
      </c>
      <c r="C8" s="24"/>
      <c r="D8" s="23" t="s">
        <v>13</v>
      </c>
      <c r="E8" s="23" t="s">
        <v>14</v>
      </c>
      <c r="F8" s="25" t="s">
        <v>15</v>
      </c>
      <c r="G8" s="25"/>
      <c r="H8" s="15"/>
      <c r="I8" s="15"/>
      <c r="J8" s="15"/>
      <c r="K8" s="16"/>
    </row>
    <row r="9" spans="1:11" x14ac:dyDescent="0.3">
      <c r="A9" s="23" t="s">
        <v>16</v>
      </c>
      <c r="B9" s="23">
        <v>52</v>
      </c>
      <c r="C9" s="24"/>
      <c r="D9" s="23" t="s">
        <v>17</v>
      </c>
      <c r="E9" s="23" t="s">
        <v>18</v>
      </c>
      <c r="F9" s="23"/>
      <c r="G9" s="23"/>
      <c r="H9" s="15"/>
      <c r="I9" s="15"/>
      <c r="J9" s="15"/>
      <c r="K9" s="16"/>
    </row>
    <row r="10" spans="1:11" x14ac:dyDescent="0.3">
      <c r="A10" s="23" t="s">
        <v>19</v>
      </c>
      <c r="B10" s="23">
        <v>365</v>
      </c>
      <c r="C10" s="24"/>
      <c r="D10" s="23"/>
      <c r="E10" s="23"/>
      <c r="F10" s="23"/>
      <c r="G10" s="23"/>
      <c r="H10" s="15"/>
      <c r="I10" s="15"/>
      <c r="J10" s="15"/>
      <c r="K10" s="16"/>
    </row>
    <row r="11" spans="1:11" x14ac:dyDescent="0.3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6"/>
    </row>
    <row r="12" spans="1:11" x14ac:dyDescent="0.3">
      <c r="A12" s="14"/>
      <c r="B12" s="15"/>
      <c r="C12" s="15"/>
      <c r="D12" s="24" t="s">
        <v>20</v>
      </c>
      <c r="E12" s="24" t="s">
        <v>21</v>
      </c>
      <c r="F12" s="15"/>
      <c r="G12" s="15"/>
      <c r="H12" s="15"/>
      <c r="I12" s="15"/>
      <c r="J12" s="15"/>
      <c r="K12" s="16"/>
    </row>
    <row r="13" spans="1:11" x14ac:dyDescent="0.3">
      <c r="A13" s="14"/>
      <c r="B13" s="15"/>
      <c r="C13" s="15"/>
      <c r="D13" s="24" t="s">
        <v>22</v>
      </c>
      <c r="E13" s="24" t="s">
        <v>23</v>
      </c>
      <c r="F13" s="15"/>
      <c r="G13" s="15"/>
      <c r="H13" s="15"/>
      <c r="I13" s="15"/>
      <c r="J13" s="15"/>
      <c r="K13" s="16"/>
    </row>
    <row r="14" spans="1:11" x14ac:dyDescent="0.3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6"/>
    </row>
    <row r="15" spans="1:11" x14ac:dyDescent="0.3">
      <c r="A15" s="29" t="s">
        <v>24</v>
      </c>
      <c r="B15" s="27" t="s">
        <v>25</v>
      </c>
      <c r="C15" s="27"/>
      <c r="D15" s="27"/>
      <c r="E15" s="27"/>
      <c r="F15" s="27"/>
      <c r="G15" s="27"/>
      <c r="H15" s="27"/>
      <c r="I15" s="27"/>
      <c r="J15" s="27"/>
      <c r="K15" s="27"/>
    </row>
    <row r="16" spans="1:11" x14ac:dyDescent="0.3">
      <c r="A16" s="29" t="s">
        <v>26</v>
      </c>
      <c r="B16" s="28" t="s">
        <v>27</v>
      </c>
      <c r="C16" s="28"/>
      <c r="D16" s="28"/>
      <c r="E16" s="28"/>
      <c r="F16" s="28"/>
      <c r="G16" s="28"/>
      <c r="H16" s="27" t="s">
        <v>28</v>
      </c>
      <c r="I16" s="27"/>
      <c r="J16" s="27"/>
      <c r="K16" s="27"/>
    </row>
    <row r="17" spans="1:11" x14ac:dyDescent="0.3">
      <c r="A17" s="29" t="s">
        <v>29</v>
      </c>
      <c r="B17" s="27" t="s">
        <v>30</v>
      </c>
      <c r="C17" s="27"/>
      <c r="D17" s="27"/>
      <c r="E17" s="27"/>
      <c r="F17" s="27"/>
      <c r="G17" s="27"/>
      <c r="H17" s="27" t="s">
        <v>31</v>
      </c>
      <c r="I17" s="27"/>
      <c r="J17" s="27"/>
      <c r="K17" s="27"/>
    </row>
    <row r="18" spans="1:11" x14ac:dyDescent="0.3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6"/>
    </row>
    <row r="19" spans="1:11" x14ac:dyDescent="0.3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6"/>
    </row>
    <row r="20" spans="1:11" x14ac:dyDescent="0.3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6"/>
    </row>
    <row r="21" spans="1:11" x14ac:dyDescent="0.3">
      <c r="A21" s="17"/>
      <c r="B21" s="18"/>
      <c r="C21" s="18"/>
      <c r="D21" s="18"/>
      <c r="E21" s="18"/>
      <c r="F21" s="18"/>
      <c r="G21" s="18"/>
      <c r="H21" s="18"/>
      <c r="I21" s="18"/>
      <c r="J21" s="18"/>
      <c r="K21" s="19"/>
    </row>
    <row r="22" spans="1:11" ht="15.6" x14ac:dyDescent="0.3">
      <c r="A22" s="30" t="s">
        <v>32</v>
      </c>
      <c r="B22" s="31"/>
      <c r="C22" s="31"/>
      <c r="D22" s="31"/>
      <c r="E22" s="31"/>
      <c r="F22" s="31"/>
      <c r="G22" s="31"/>
      <c r="H22" s="31"/>
      <c r="I22" s="31"/>
      <c r="J22" s="31"/>
      <c r="K22" s="32"/>
    </row>
    <row r="23" spans="1:11" x14ac:dyDescent="0.3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6"/>
    </row>
    <row r="24" spans="1:11" x14ac:dyDescent="0.3">
      <c r="A24" s="25" t="s">
        <v>33</v>
      </c>
      <c r="B24" s="25"/>
      <c r="C24" s="25"/>
      <c r="D24" s="15"/>
      <c r="E24" s="15"/>
      <c r="F24" s="15"/>
      <c r="G24" s="15"/>
      <c r="H24" s="15"/>
      <c r="I24" s="15"/>
      <c r="J24" s="15"/>
      <c r="K24" s="16"/>
    </row>
    <row r="25" spans="1:11" x14ac:dyDescent="0.3">
      <c r="A25" s="33" t="s">
        <v>34</v>
      </c>
      <c r="B25" s="34"/>
      <c r="C25" s="35"/>
      <c r="D25" s="15"/>
      <c r="E25" s="15"/>
      <c r="F25" s="15"/>
      <c r="G25" s="15"/>
      <c r="H25" s="15"/>
      <c r="I25" s="15"/>
      <c r="J25" s="15"/>
      <c r="K25" s="16"/>
    </row>
    <row r="26" spans="1:11" x14ac:dyDescent="0.3">
      <c r="A26" s="33" t="s">
        <v>35</v>
      </c>
      <c r="B26" s="34"/>
      <c r="C26" s="35"/>
      <c r="D26" s="15"/>
      <c r="E26" s="15"/>
      <c r="F26" s="15"/>
      <c r="G26" s="15"/>
      <c r="H26" s="15"/>
      <c r="I26" s="15"/>
      <c r="J26" s="15"/>
      <c r="K26" s="16"/>
    </row>
    <row r="27" spans="1:11" x14ac:dyDescent="0.3">
      <c r="A27" s="33" t="s">
        <v>36</v>
      </c>
      <c r="B27" s="34"/>
      <c r="C27" s="35"/>
      <c r="D27" s="15"/>
      <c r="E27" s="15"/>
      <c r="F27" s="15"/>
      <c r="G27" s="15"/>
      <c r="H27" s="15"/>
      <c r="I27" s="15"/>
      <c r="J27" s="15"/>
      <c r="K27" s="16"/>
    </row>
    <row r="28" spans="1:11" x14ac:dyDescent="0.3">
      <c r="A28" s="33" t="s">
        <v>37</v>
      </c>
      <c r="B28" s="34"/>
      <c r="C28" s="35"/>
      <c r="D28" s="15"/>
      <c r="E28" s="15"/>
      <c r="F28" s="15"/>
      <c r="G28" s="15"/>
      <c r="H28" s="15"/>
      <c r="I28" s="15"/>
      <c r="J28" s="15"/>
      <c r="K28" s="16"/>
    </row>
    <row r="29" spans="1:11" x14ac:dyDescent="0.3">
      <c r="A29" s="36" t="s">
        <v>38</v>
      </c>
      <c r="B29" s="37"/>
      <c r="C29" s="38"/>
      <c r="D29" s="15"/>
      <c r="E29" s="15"/>
      <c r="F29" s="15"/>
      <c r="G29" s="15"/>
      <c r="H29" s="15"/>
      <c r="I29" s="15"/>
      <c r="J29" s="15"/>
      <c r="K29" s="16"/>
    </row>
    <row r="30" spans="1:11" x14ac:dyDescent="0.3">
      <c r="A30" s="33" t="s">
        <v>39</v>
      </c>
      <c r="B30" s="34"/>
      <c r="C30" s="35"/>
      <c r="D30" s="15"/>
      <c r="E30" s="15"/>
      <c r="F30" s="15"/>
      <c r="G30" s="15"/>
      <c r="H30" s="15"/>
      <c r="I30" s="15"/>
      <c r="J30" s="15"/>
      <c r="K30" s="16"/>
    </row>
    <row r="31" spans="1:11" x14ac:dyDescent="0.3">
      <c r="A31" s="33" t="s">
        <v>40</v>
      </c>
      <c r="B31" s="34"/>
      <c r="C31" s="35"/>
      <c r="D31" s="15"/>
      <c r="E31" s="15"/>
      <c r="F31" s="15"/>
      <c r="G31" s="15"/>
      <c r="H31" s="15"/>
      <c r="I31" s="15"/>
      <c r="J31" s="15"/>
      <c r="K31" s="16"/>
    </row>
    <row r="32" spans="1:11" x14ac:dyDescent="0.3">
      <c r="A32" s="14"/>
      <c r="B32" s="15"/>
      <c r="C32" s="15"/>
      <c r="D32" s="15"/>
      <c r="E32" s="15"/>
      <c r="F32" s="15"/>
      <c r="G32" s="15"/>
      <c r="H32" s="15"/>
      <c r="I32" s="15"/>
      <c r="J32" s="15"/>
      <c r="K32" s="16"/>
    </row>
    <row r="33" spans="1:11" x14ac:dyDescent="0.3">
      <c r="A33" s="14"/>
      <c r="B33" s="15"/>
      <c r="C33" s="15"/>
      <c r="D33" s="15"/>
      <c r="E33" s="15"/>
      <c r="F33" s="15"/>
      <c r="G33" s="15"/>
      <c r="H33" s="15"/>
      <c r="I33" s="15"/>
      <c r="J33" s="15"/>
      <c r="K33" s="16"/>
    </row>
    <row r="34" spans="1:11" ht="15.6" x14ac:dyDescent="0.3">
      <c r="A34" s="30" t="s">
        <v>41</v>
      </c>
      <c r="B34" s="31"/>
      <c r="C34" s="31"/>
      <c r="D34" s="31"/>
      <c r="E34" s="31"/>
      <c r="F34" s="31"/>
      <c r="G34" s="31"/>
      <c r="H34" s="31"/>
      <c r="I34" s="31"/>
      <c r="J34" s="31"/>
      <c r="K34" s="32"/>
    </row>
    <row r="35" spans="1:11" x14ac:dyDescent="0.3">
      <c r="A35" s="14"/>
      <c r="B35" s="15"/>
      <c r="C35" s="15"/>
      <c r="D35" s="15"/>
      <c r="E35" s="15"/>
      <c r="F35" s="15"/>
      <c r="G35" s="15"/>
      <c r="H35" s="15"/>
      <c r="I35" s="15"/>
      <c r="J35" s="15"/>
      <c r="K35" s="16"/>
    </row>
    <row r="36" spans="1:11" x14ac:dyDescent="0.3">
      <c r="A36" s="25" t="s">
        <v>42</v>
      </c>
      <c r="B36" s="25"/>
      <c r="C36" s="15"/>
      <c r="D36" s="15"/>
      <c r="E36" s="15"/>
      <c r="F36" s="15"/>
      <c r="G36" s="15"/>
      <c r="H36" s="15"/>
      <c r="I36" s="15"/>
      <c r="J36" s="15"/>
      <c r="K36" s="16"/>
    </row>
    <row r="37" spans="1:11" x14ac:dyDescent="0.3">
      <c r="A37" s="24" t="s">
        <v>219</v>
      </c>
      <c r="B37" s="24">
        <v>0.1</v>
      </c>
      <c r="C37" s="15"/>
      <c r="D37" s="15"/>
      <c r="E37" s="15"/>
      <c r="F37" s="15"/>
      <c r="G37" s="15"/>
      <c r="H37" s="15"/>
      <c r="I37" s="15"/>
      <c r="J37" s="15"/>
      <c r="K37" s="16"/>
    </row>
    <row r="38" spans="1:11" x14ac:dyDescent="0.3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6"/>
    </row>
    <row r="39" spans="1:11" x14ac:dyDescent="0.3">
      <c r="A39" s="24"/>
      <c r="B39" s="24" t="s">
        <v>43</v>
      </c>
      <c r="C39" s="24" t="s">
        <v>44</v>
      </c>
      <c r="D39" s="24" t="s">
        <v>45</v>
      </c>
      <c r="E39" s="24" t="s">
        <v>46</v>
      </c>
      <c r="F39" s="24" t="s">
        <v>47</v>
      </c>
      <c r="G39" s="24"/>
      <c r="H39" s="15"/>
      <c r="I39" s="15"/>
      <c r="J39" s="15"/>
      <c r="K39" s="16"/>
    </row>
    <row r="40" spans="1:11" x14ac:dyDescent="0.3">
      <c r="A40" s="24" t="s">
        <v>48</v>
      </c>
      <c r="B40" s="24">
        <v>1</v>
      </c>
      <c r="C40" s="24">
        <v>0.10000000000000009</v>
      </c>
      <c r="D40" s="24">
        <v>0.10000000000000009</v>
      </c>
      <c r="E40" s="24">
        <v>0.1</v>
      </c>
      <c r="F40" s="25">
        <v>0.1</v>
      </c>
      <c r="G40" s="25"/>
      <c r="H40" s="15"/>
      <c r="I40" s="15"/>
      <c r="J40" s="15"/>
      <c r="K40" s="16"/>
    </row>
    <row r="41" spans="1:11" x14ac:dyDescent="0.3">
      <c r="A41" s="24" t="s">
        <v>49</v>
      </c>
      <c r="B41" s="24">
        <v>2</v>
      </c>
      <c r="C41" s="24">
        <v>0.10250000000000004</v>
      </c>
      <c r="D41" s="24">
        <v>0.10250000000000004</v>
      </c>
      <c r="E41" s="24">
        <v>0.1</v>
      </c>
      <c r="F41" s="25">
        <v>0.1</v>
      </c>
      <c r="G41" s="25"/>
      <c r="H41" s="15"/>
      <c r="I41" s="15"/>
      <c r="J41" s="15"/>
      <c r="K41" s="16"/>
    </row>
    <row r="42" spans="1:11" x14ac:dyDescent="0.3">
      <c r="A42" s="24" t="s">
        <v>50</v>
      </c>
      <c r="B42" s="24">
        <v>4</v>
      </c>
      <c r="C42" s="24">
        <v>0.10381289062499977</v>
      </c>
      <c r="D42" s="24">
        <v>0.10381289062499977</v>
      </c>
      <c r="E42" s="24">
        <v>0.1</v>
      </c>
      <c r="F42" s="25">
        <v>0.1</v>
      </c>
      <c r="G42" s="25"/>
      <c r="H42" s="15"/>
      <c r="I42" s="15"/>
      <c r="J42" s="15"/>
      <c r="K42" s="16"/>
    </row>
    <row r="43" spans="1:11" x14ac:dyDescent="0.3">
      <c r="A43" s="24" t="s">
        <v>51</v>
      </c>
      <c r="B43" s="24">
        <v>12</v>
      </c>
      <c r="C43" s="24">
        <v>0.10471306744129683</v>
      </c>
      <c r="D43" s="24">
        <v>0.10471306744129683</v>
      </c>
      <c r="E43" s="24">
        <v>0.1</v>
      </c>
      <c r="F43" s="25">
        <v>0.1</v>
      </c>
      <c r="G43" s="25"/>
      <c r="H43" s="15"/>
      <c r="I43" s="15"/>
      <c r="J43" s="15"/>
      <c r="K43" s="16"/>
    </row>
    <row r="44" spans="1:11" x14ac:dyDescent="0.3">
      <c r="A44" s="24" t="s">
        <v>52</v>
      </c>
      <c r="B44" s="24">
        <v>52</v>
      </c>
      <c r="C44" s="24">
        <v>0.10506479277976588</v>
      </c>
      <c r="D44" s="24">
        <v>0.10506479277976588</v>
      </c>
      <c r="E44" s="24">
        <v>0.1</v>
      </c>
      <c r="F44" s="25">
        <v>0.1</v>
      </c>
      <c r="G44" s="25"/>
      <c r="H44" s="15"/>
      <c r="I44" s="15"/>
      <c r="J44" s="15"/>
      <c r="K44" s="16"/>
    </row>
    <row r="45" spans="1:11" x14ac:dyDescent="0.3">
      <c r="A45" s="24" t="s">
        <v>53</v>
      </c>
      <c r="B45" s="24">
        <v>365</v>
      </c>
      <c r="C45" s="24">
        <v>0.10515578161622718</v>
      </c>
      <c r="D45" s="24">
        <v>0.10515578161622718</v>
      </c>
      <c r="E45" s="24">
        <v>0.1</v>
      </c>
      <c r="F45" s="25">
        <v>0.1</v>
      </c>
      <c r="G45" s="25"/>
      <c r="H45" s="18"/>
      <c r="I45" s="18"/>
      <c r="J45" s="18"/>
      <c r="K45" s="19"/>
    </row>
  </sheetData>
  <mergeCells count="26">
    <mergeCell ref="A36:B36"/>
    <mergeCell ref="A24:C24"/>
    <mergeCell ref="A26:C26"/>
    <mergeCell ref="A27:C27"/>
    <mergeCell ref="A29:C29"/>
    <mergeCell ref="A28:C28"/>
    <mergeCell ref="A30:C30"/>
    <mergeCell ref="A31:C31"/>
    <mergeCell ref="A25:C25"/>
    <mergeCell ref="A34:K34"/>
    <mergeCell ref="F45:G45"/>
    <mergeCell ref="A1:K1"/>
    <mergeCell ref="A2:K2"/>
    <mergeCell ref="H17:K17"/>
    <mergeCell ref="B15:K15"/>
    <mergeCell ref="B16:G16"/>
    <mergeCell ref="B17:G17"/>
    <mergeCell ref="H16:K16"/>
    <mergeCell ref="F5:G5"/>
    <mergeCell ref="F8:G8"/>
    <mergeCell ref="A22:K22"/>
    <mergeCell ref="F40:G40"/>
    <mergeCell ref="F41:G41"/>
    <mergeCell ref="F42:G42"/>
    <mergeCell ref="F43:G43"/>
    <mergeCell ref="F44:G44"/>
  </mergeCells>
  <phoneticPr fontId="2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CD66C-7F94-4955-98FD-05618CFA2D9C}">
  <dimension ref="A1:L44"/>
  <sheetViews>
    <sheetView workbookViewId="0">
      <selection activeCell="F3" sqref="F3:L41"/>
    </sheetView>
  </sheetViews>
  <sheetFormatPr defaultRowHeight="14.4" x14ac:dyDescent="0.3"/>
  <cols>
    <col min="2" max="2" width="45.44140625" customWidth="1"/>
    <col min="3" max="3" width="15.77734375" customWidth="1"/>
    <col min="7" max="7" width="16.21875" customWidth="1"/>
  </cols>
  <sheetData>
    <row r="1" spans="1:12" ht="57" x14ac:dyDescent="0.75">
      <c r="A1" s="98" t="s">
        <v>195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</row>
    <row r="2" spans="1:12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ht="18" x14ac:dyDescent="0.35">
      <c r="A3" s="15"/>
      <c r="B3" s="182" t="s">
        <v>196</v>
      </c>
      <c r="C3" s="183">
        <v>0.1</v>
      </c>
      <c r="D3" s="15"/>
      <c r="E3" s="15"/>
      <c r="F3" s="15"/>
      <c r="G3" s="15"/>
      <c r="H3" s="15"/>
      <c r="I3" s="15"/>
      <c r="J3" s="15"/>
      <c r="K3" s="15"/>
      <c r="L3" s="15"/>
    </row>
    <row r="4" spans="1:12" ht="18" x14ac:dyDescent="0.35">
      <c r="A4" s="15"/>
      <c r="B4" s="182" t="s">
        <v>197</v>
      </c>
      <c r="C4" s="184" t="s">
        <v>198</v>
      </c>
      <c r="D4" s="15"/>
      <c r="E4" s="15"/>
      <c r="F4" s="15"/>
      <c r="G4" s="15"/>
      <c r="H4" s="15"/>
      <c r="I4" s="15"/>
      <c r="J4" s="15"/>
      <c r="K4" s="15"/>
      <c r="L4" s="15"/>
    </row>
    <row r="5" spans="1:12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2" ht="18" x14ac:dyDescent="0.35">
      <c r="A6" s="15"/>
      <c r="B6" s="185" t="s">
        <v>199</v>
      </c>
      <c r="C6" s="185"/>
      <c r="D6" s="15"/>
      <c r="E6" s="15"/>
      <c r="F6" s="15"/>
      <c r="G6" s="15"/>
      <c r="H6" s="15"/>
      <c r="I6" s="15"/>
      <c r="J6" s="15"/>
      <c r="K6" s="15"/>
      <c r="L6" s="15"/>
    </row>
    <row r="7" spans="1:12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2" ht="18" x14ac:dyDescent="0.35">
      <c r="A8" s="15"/>
      <c r="B8" s="150" t="s">
        <v>200</v>
      </c>
      <c r="C8" s="150"/>
      <c r="D8" s="15"/>
      <c r="E8" s="15"/>
      <c r="F8" s="15"/>
      <c r="G8" s="15"/>
      <c r="H8" s="15"/>
      <c r="I8" s="15"/>
      <c r="J8" s="15"/>
      <c r="K8" s="15"/>
      <c r="L8" s="15"/>
    </row>
    <row r="9" spans="1:12" ht="18" x14ac:dyDescent="0.35">
      <c r="A9" s="15"/>
      <c r="B9" s="150" t="s">
        <v>201</v>
      </c>
      <c r="C9" s="150">
        <v>0.76926262810603152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 ht="18" x14ac:dyDescent="0.35">
      <c r="A10" s="15"/>
      <c r="B10" s="150" t="s">
        <v>202</v>
      </c>
      <c r="C10" s="150">
        <v>0.62784127186872196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</row>
    <row r="12" spans="1:12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</row>
    <row r="13" spans="1:12" ht="15.6" x14ac:dyDescent="0.3">
      <c r="A13" s="15"/>
      <c r="B13" s="169" t="s">
        <v>203</v>
      </c>
      <c r="C13" s="169"/>
      <c r="D13" s="169"/>
      <c r="E13" s="181"/>
      <c r="F13" s="15"/>
      <c r="G13" s="15"/>
      <c r="H13" s="15"/>
      <c r="I13" s="15"/>
      <c r="J13" s="15"/>
      <c r="K13" s="15"/>
      <c r="L13" s="15"/>
    </row>
    <row r="14" spans="1:12" ht="15.6" x14ac:dyDescent="0.3">
      <c r="A14" s="15"/>
      <c r="B14" s="169" t="s">
        <v>204</v>
      </c>
      <c r="C14" s="169" t="s">
        <v>205</v>
      </c>
      <c r="D14" s="169"/>
      <c r="E14" s="181"/>
      <c r="F14" s="15"/>
      <c r="G14" s="15"/>
      <c r="H14" s="15"/>
      <c r="I14" s="15"/>
      <c r="J14" s="15"/>
      <c r="K14" s="15"/>
      <c r="L14" s="15"/>
    </row>
    <row r="15" spans="1:12" ht="15.6" x14ac:dyDescent="0.3">
      <c r="A15" s="15"/>
      <c r="B15" s="169" t="s">
        <v>210</v>
      </c>
      <c r="C15" s="169"/>
      <c r="D15" s="169"/>
      <c r="E15" s="181"/>
      <c r="F15" s="15"/>
      <c r="G15" s="15"/>
      <c r="H15" s="15"/>
      <c r="I15" s="15"/>
      <c r="J15" s="15"/>
      <c r="K15" s="15"/>
      <c r="L15" s="15"/>
    </row>
    <row r="16" spans="1:12" ht="15.6" x14ac:dyDescent="0.3">
      <c r="A16" s="15"/>
      <c r="B16" s="169" t="s">
        <v>206</v>
      </c>
      <c r="C16" s="169" t="s">
        <v>207</v>
      </c>
      <c r="D16" s="169"/>
      <c r="E16" s="181"/>
      <c r="F16" s="15"/>
      <c r="G16" s="15"/>
      <c r="H16" s="15"/>
      <c r="I16" s="15"/>
      <c r="J16" s="15"/>
      <c r="K16" s="15"/>
      <c r="L16" s="15"/>
    </row>
    <row r="17" spans="1:12" ht="15.6" x14ac:dyDescent="0.3">
      <c r="A17" s="15"/>
      <c r="B17" s="169"/>
      <c r="C17" s="169"/>
      <c r="D17" s="169"/>
      <c r="E17" s="181"/>
      <c r="F17" s="15"/>
      <c r="G17" s="15"/>
      <c r="H17" s="15"/>
      <c r="I17" s="15"/>
      <c r="J17" s="15"/>
      <c r="K17" s="15"/>
      <c r="L17" s="15"/>
    </row>
    <row r="18" spans="1:12" ht="15.6" x14ac:dyDescent="0.3">
      <c r="A18" s="15"/>
      <c r="B18" s="169" t="s">
        <v>208</v>
      </c>
      <c r="C18" s="169">
        <v>4.7594223928715316</v>
      </c>
      <c r="D18" s="169"/>
      <c r="E18" s="181"/>
      <c r="F18" s="15"/>
      <c r="G18" s="15"/>
      <c r="H18" s="15"/>
      <c r="I18" s="15"/>
      <c r="J18" s="15"/>
      <c r="K18" s="15"/>
      <c r="L18" s="15"/>
    </row>
    <row r="19" spans="1:12" ht="15.6" x14ac:dyDescent="0.3">
      <c r="A19" s="15"/>
      <c r="B19" s="169" t="s">
        <v>209</v>
      </c>
      <c r="C19" s="169">
        <v>0.80859937290009221</v>
      </c>
      <c r="D19" s="169"/>
      <c r="E19" s="181"/>
      <c r="F19" s="15"/>
      <c r="G19" s="15"/>
      <c r="H19" s="15"/>
      <c r="I19" s="15"/>
      <c r="J19" s="15"/>
      <c r="K19" s="15"/>
      <c r="L19" s="15"/>
    </row>
    <row r="20" spans="1:12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</row>
    <row r="21" spans="1:12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</row>
    <row r="22" spans="1:12" ht="15.6" x14ac:dyDescent="0.3">
      <c r="A22" s="15"/>
      <c r="B22" s="169" t="s">
        <v>211</v>
      </c>
      <c r="C22" s="169"/>
      <c r="D22" s="15"/>
      <c r="E22" s="15"/>
      <c r="F22" s="15"/>
      <c r="G22" s="15"/>
      <c r="H22" s="15"/>
      <c r="I22" s="15"/>
      <c r="J22" s="15"/>
      <c r="K22" s="15"/>
      <c r="L22" s="15"/>
    </row>
    <row r="23" spans="1:12" ht="15.6" x14ac:dyDescent="0.3">
      <c r="A23" s="15"/>
      <c r="B23" s="169" t="s">
        <v>212</v>
      </c>
      <c r="C23" s="169">
        <v>0.77913129094266897</v>
      </c>
      <c r="D23" s="15"/>
      <c r="E23" s="15"/>
      <c r="F23" s="15"/>
      <c r="G23" s="15"/>
      <c r="H23" s="15"/>
      <c r="I23" s="15"/>
      <c r="J23" s="15"/>
      <c r="K23" s="15"/>
      <c r="L23" s="15"/>
    </row>
    <row r="24" spans="1:12" ht="15.6" x14ac:dyDescent="0.3">
      <c r="A24" s="15"/>
      <c r="B24" s="169" t="s">
        <v>213</v>
      </c>
      <c r="C24" s="169">
        <v>-0.22086870905733103</v>
      </c>
      <c r="D24" s="15"/>
      <c r="E24" s="15"/>
      <c r="F24" s="15"/>
      <c r="G24" s="15"/>
      <c r="H24" s="15"/>
      <c r="I24" s="15"/>
      <c r="J24" s="15"/>
      <c r="K24" s="15"/>
      <c r="L24" s="15"/>
    </row>
    <row r="25" spans="1:12" ht="15.6" x14ac:dyDescent="0.3">
      <c r="A25" s="15"/>
      <c r="B25" s="169"/>
      <c r="C25" s="169"/>
      <c r="D25" s="15"/>
      <c r="E25" s="15"/>
      <c r="F25" s="15"/>
      <c r="G25" s="15"/>
      <c r="H25" s="15"/>
      <c r="I25" s="15"/>
      <c r="J25" s="15"/>
      <c r="K25" s="15"/>
      <c r="L25" s="15"/>
    </row>
    <row r="26" spans="1:12" ht="15.6" x14ac:dyDescent="0.3">
      <c r="A26" s="15"/>
      <c r="B26" s="169"/>
      <c r="C26" s="169"/>
      <c r="D26" s="15"/>
      <c r="E26" s="15"/>
      <c r="F26" s="15"/>
      <c r="G26" s="15"/>
      <c r="H26" s="15"/>
      <c r="I26" s="15"/>
      <c r="J26" s="15"/>
      <c r="K26" s="15"/>
      <c r="L26" s="15"/>
    </row>
    <row r="27" spans="1:12" ht="15.6" x14ac:dyDescent="0.3">
      <c r="A27" s="15"/>
      <c r="B27" s="169"/>
      <c r="C27" s="169"/>
      <c r="D27" s="15"/>
      <c r="E27" s="15"/>
      <c r="F27" s="15"/>
      <c r="G27" s="15"/>
      <c r="H27" s="15"/>
      <c r="I27" s="15"/>
      <c r="J27" s="15"/>
      <c r="K27" s="15"/>
      <c r="L27" s="15"/>
    </row>
    <row r="28" spans="1:12" ht="15.6" x14ac:dyDescent="0.3">
      <c r="A28" s="15"/>
      <c r="B28" s="169"/>
      <c r="C28" s="169"/>
      <c r="D28" s="15"/>
      <c r="E28" s="15"/>
      <c r="F28" s="15"/>
      <c r="G28" s="15"/>
      <c r="H28" s="15"/>
      <c r="I28" s="15"/>
      <c r="J28" s="15"/>
      <c r="K28" s="15"/>
      <c r="L28" s="15"/>
    </row>
    <row r="29" spans="1:12" ht="15.6" x14ac:dyDescent="0.3">
      <c r="A29" s="15"/>
      <c r="B29" s="169" t="s">
        <v>214</v>
      </c>
      <c r="C29" s="169">
        <v>4.9962670405911853E-2</v>
      </c>
      <c r="D29" s="15"/>
      <c r="E29" s="15"/>
      <c r="F29" s="15"/>
      <c r="G29" s="15"/>
      <c r="H29" s="15"/>
      <c r="I29" s="15"/>
      <c r="J29" s="15"/>
      <c r="K29" s="15"/>
      <c r="L29" s="15"/>
    </row>
    <row r="30" spans="1:12" ht="15.6" x14ac:dyDescent="0.3">
      <c r="A30" s="15"/>
      <c r="B30" s="169"/>
      <c r="C30" s="169"/>
      <c r="D30" s="15"/>
      <c r="E30" s="15"/>
      <c r="F30" s="15"/>
      <c r="G30" s="15"/>
      <c r="H30" s="15"/>
      <c r="I30" s="15"/>
      <c r="J30" s="15"/>
      <c r="K30" s="15"/>
      <c r="L30" s="15"/>
    </row>
    <row r="31" spans="1:12" ht="15.6" x14ac:dyDescent="0.3">
      <c r="A31" s="15"/>
      <c r="B31" s="169"/>
      <c r="C31" s="169"/>
      <c r="D31" s="15"/>
      <c r="E31" s="15"/>
      <c r="F31" s="15"/>
      <c r="G31" s="15"/>
      <c r="H31" s="15"/>
      <c r="I31" s="15"/>
      <c r="J31" s="15"/>
      <c r="K31" s="15"/>
      <c r="L31" s="15"/>
    </row>
    <row r="32" spans="1:12" ht="15.6" x14ac:dyDescent="0.3">
      <c r="A32" s="15"/>
      <c r="B32" s="169"/>
      <c r="C32" s="169"/>
      <c r="D32" s="15"/>
      <c r="E32" s="15"/>
      <c r="F32" s="15"/>
      <c r="G32" s="15"/>
      <c r="H32" s="15"/>
      <c r="I32" s="15"/>
      <c r="J32" s="15"/>
      <c r="K32" s="15"/>
      <c r="L32" s="15"/>
    </row>
    <row r="33" spans="1:12" ht="15.6" x14ac:dyDescent="0.3">
      <c r="A33" s="15"/>
      <c r="B33" s="169"/>
      <c r="C33" s="169"/>
      <c r="D33" s="15"/>
      <c r="E33" s="15"/>
      <c r="F33" s="15"/>
      <c r="G33" s="15"/>
      <c r="H33" s="15"/>
      <c r="I33" s="15"/>
      <c r="J33" s="15"/>
      <c r="K33" s="15"/>
      <c r="L33" s="15"/>
    </row>
    <row r="34" spans="1:12" ht="15.6" x14ac:dyDescent="0.3">
      <c r="A34" s="15"/>
      <c r="B34" s="169"/>
      <c r="C34" s="169"/>
      <c r="D34" s="15"/>
      <c r="E34" s="15"/>
      <c r="F34" s="15"/>
      <c r="G34" s="15"/>
      <c r="H34" s="15"/>
      <c r="I34" s="15"/>
      <c r="J34" s="15"/>
      <c r="K34" s="15"/>
      <c r="L34" s="15"/>
    </row>
    <row r="35" spans="1:12" ht="15.6" x14ac:dyDescent="0.3">
      <c r="A35" s="15"/>
      <c r="B35" s="169" t="s">
        <v>215</v>
      </c>
      <c r="C35" s="169">
        <v>8.8134150596028533</v>
      </c>
      <c r="D35" s="15"/>
      <c r="E35" s="15"/>
      <c r="F35" s="15"/>
      <c r="G35" s="15"/>
      <c r="H35" s="15"/>
      <c r="I35" s="15"/>
      <c r="J35" s="15"/>
      <c r="K35" s="15"/>
      <c r="L35" s="15"/>
    </row>
    <row r="36" spans="1:12" x14ac:dyDescent="0.3">
      <c r="A36" s="15"/>
      <c r="B36" s="186"/>
      <c r="C36" s="186"/>
      <c r="D36" s="15"/>
      <c r="E36" s="15"/>
      <c r="F36" s="15"/>
      <c r="G36" s="15"/>
      <c r="H36" s="15"/>
      <c r="I36" s="15"/>
      <c r="J36" s="15"/>
      <c r="K36" s="15"/>
      <c r="L36" s="15"/>
    </row>
    <row r="37" spans="1:12" x14ac:dyDescent="0.3">
      <c r="A37" s="15"/>
      <c r="B37" s="26" t="s">
        <v>216</v>
      </c>
      <c r="C37" s="26"/>
      <c r="D37" s="15"/>
      <c r="E37" s="15"/>
      <c r="F37" s="15"/>
      <c r="G37" s="15"/>
      <c r="H37" s="15"/>
      <c r="I37" s="15"/>
      <c r="J37" s="15"/>
      <c r="K37" s="15"/>
      <c r="L37" s="15"/>
    </row>
    <row r="38" spans="1:12" x14ac:dyDescent="0.3">
      <c r="A38" s="15"/>
      <c r="B38" s="26" t="s">
        <v>217</v>
      </c>
      <c r="C38" s="26">
        <v>-4.559092194592627</v>
      </c>
      <c r="D38" s="15"/>
      <c r="E38" s="15"/>
      <c r="F38" s="15"/>
      <c r="G38" s="15"/>
      <c r="H38" s="15"/>
      <c r="I38" s="15"/>
      <c r="J38" s="15"/>
      <c r="K38" s="15"/>
      <c r="L38" s="15"/>
    </row>
    <row r="39" spans="1:12" x14ac:dyDescent="0.3">
      <c r="A39" s="15"/>
      <c r="B39" s="26" t="s">
        <v>218</v>
      </c>
      <c r="C39" s="26">
        <v>1.0337261707514864</v>
      </c>
      <c r="D39" s="15"/>
      <c r="E39" s="15"/>
      <c r="F39" s="15"/>
      <c r="G39" s="15"/>
      <c r="H39" s="15"/>
      <c r="I39" s="15"/>
      <c r="J39" s="15"/>
      <c r="K39" s="15"/>
      <c r="L39" s="15"/>
    </row>
    <row r="40" spans="1:12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</row>
    <row r="41" spans="1:12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</row>
    <row r="42" spans="1:12" x14ac:dyDescent="0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2" x14ac:dyDescent="0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1:12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</row>
  </sheetData>
  <mergeCells count="2">
    <mergeCell ref="B6:C6"/>
    <mergeCell ref="A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523F0-C99F-4066-B64B-E1E3E95EC6E7}">
  <dimension ref="A1:H10"/>
  <sheetViews>
    <sheetView tabSelected="1" workbookViewId="0">
      <selection activeCell="M10" sqref="M10"/>
    </sheetView>
  </sheetViews>
  <sheetFormatPr defaultRowHeight="14.4" x14ac:dyDescent="0.3"/>
  <cols>
    <col min="1" max="1" width="17" customWidth="1"/>
    <col min="4" max="4" width="23.88671875" customWidth="1"/>
    <col min="5" max="5" width="18" customWidth="1"/>
    <col min="6" max="6" width="14.33203125" customWidth="1"/>
    <col min="7" max="7" width="24.44140625" customWidth="1"/>
    <col min="8" max="8" width="28.6640625" customWidth="1"/>
  </cols>
  <sheetData>
    <row r="1" spans="1:8" ht="57" x14ac:dyDescent="0.75">
      <c r="A1" s="39" t="s">
        <v>67</v>
      </c>
      <c r="B1" s="40"/>
      <c r="C1" s="40"/>
      <c r="D1" s="40"/>
      <c r="E1" s="40"/>
      <c r="F1" s="40"/>
      <c r="G1" s="40"/>
      <c r="H1" s="41"/>
    </row>
    <row r="2" spans="1:8" ht="18" customHeight="1" x14ac:dyDescent="0.3">
      <c r="A2" s="42" t="s">
        <v>55</v>
      </c>
      <c r="B2" s="43"/>
      <c r="C2" s="43"/>
      <c r="D2" s="43"/>
      <c r="E2" s="43"/>
      <c r="F2" s="43"/>
      <c r="G2" s="43"/>
      <c r="H2" s="44"/>
    </row>
    <row r="3" spans="1:8" ht="18" x14ac:dyDescent="0.3">
      <c r="A3" s="61"/>
      <c r="B3" s="62"/>
      <c r="C3" s="62"/>
      <c r="D3" s="62"/>
      <c r="E3" s="62"/>
      <c r="F3" s="62"/>
      <c r="G3" s="62"/>
      <c r="H3" s="63"/>
    </row>
    <row r="4" spans="1:8" ht="18" x14ac:dyDescent="0.3">
      <c r="A4" s="45" t="s">
        <v>56</v>
      </c>
      <c r="B4" s="46"/>
      <c r="C4" s="46"/>
      <c r="D4" s="47" t="s">
        <v>57</v>
      </c>
      <c r="E4" s="48" t="s">
        <v>58</v>
      </c>
      <c r="F4" s="48"/>
      <c r="G4" s="48"/>
      <c r="H4" s="49"/>
    </row>
    <row r="5" spans="1:8" ht="69.599999999999994" x14ac:dyDescent="0.3">
      <c r="A5" s="50" t="s">
        <v>59</v>
      </c>
      <c r="B5" s="51" t="s">
        <v>56</v>
      </c>
      <c r="C5" s="52">
        <f>PRICE(DATE(2025,4,28), DATE(2030,4,28), A7, A8, A9, A10, 0)</f>
        <v>92.639912948585277</v>
      </c>
      <c r="D5" s="47" t="s">
        <v>60</v>
      </c>
      <c r="E5" s="47" t="s">
        <v>61</v>
      </c>
      <c r="F5" s="47" t="s">
        <v>62</v>
      </c>
      <c r="G5" s="47" t="s">
        <v>63</v>
      </c>
      <c r="H5" s="49" t="s">
        <v>64</v>
      </c>
    </row>
    <row r="6" spans="1:8" ht="18" x14ac:dyDescent="0.3">
      <c r="A6" s="50" t="s">
        <v>65</v>
      </c>
      <c r="B6" s="53"/>
      <c r="C6" s="53"/>
      <c r="D6" s="47">
        <v>1</v>
      </c>
      <c r="E6" s="47">
        <v>5</v>
      </c>
      <c r="F6" s="54">
        <v>7.0000000000000007E-2</v>
      </c>
      <c r="G6" s="47">
        <f>EXP(-F6*D6)</f>
        <v>0.93239381990594827</v>
      </c>
      <c r="H6" s="49">
        <f>E6*G6</f>
        <v>4.6619690995297418</v>
      </c>
    </row>
    <row r="7" spans="1:8" ht="18" x14ac:dyDescent="0.3">
      <c r="A7" s="55">
        <v>0.1</v>
      </c>
      <c r="B7" s="53"/>
      <c r="C7" s="53"/>
      <c r="D7" s="47">
        <v>2</v>
      </c>
      <c r="E7" s="47">
        <v>5</v>
      </c>
      <c r="F7" s="56">
        <v>7.4999999999999997E-2</v>
      </c>
      <c r="G7" s="47">
        <f t="shared" ref="G7:G9" si="0">EXP(-F7*D7)</f>
        <v>0.86070797642505781</v>
      </c>
      <c r="H7" s="49">
        <f t="shared" ref="H7:H9" si="1">E7*G7</f>
        <v>4.303539882125289</v>
      </c>
    </row>
    <row r="8" spans="1:8" ht="18" x14ac:dyDescent="0.3">
      <c r="A8" s="57">
        <v>0.12</v>
      </c>
      <c r="B8" s="53"/>
      <c r="C8" s="53"/>
      <c r="D8" s="47">
        <v>3</v>
      </c>
      <c r="E8" s="47">
        <v>5</v>
      </c>
      <c r="F8" s="54">
        <v>0.08</v>
      </c>
      <c r="G8" s="47">
        <f t="shared" si="0"/>
        <v>0.78662786106655347</v>
      </c>
      <c r="H8" s="49">
        <f t="shared" si="1"/>
        <v>3.9331393053327672</v>
      </c>
    </row>
    <row r="9" spans="1:8" ht="18" x14ac:dyDescent="0.3">
      <c r="A9" s="50">
        <v>100</v>
      </c>
      <c r="B9" s="53"/>
      <c r="C9" s="53"/>
      <c r="D9" s="47">
        <v>4</v>
      </c>
      <c r="E9" s="47">
        <v>105</v>
      </c>
      <c r="F9" s="56">
        <v>8.5000000000000006E-2</v>
      </c>
      <c r="G9" s="47">
        <f t="shared" si="0"/>
        <v>0.71177032276260965</v>
      </c>
      <c r="H9" s="49">
        <f t="shared" si="1"/>
        <v>74.735883890074007</v>
      </c>
    </row>
    <row r="10" spans="1:8" ht="18.600000000000001" thickBot="1" x14ac:dyDescent="0.35">
      <c r="A10" s="58">
        <v>2</v>
      </c>
      <c r="B10" s="59"/>
      <c r="C10" s="59"/>
      <c r="D10" s="64" t="s">
        <v>66</v>
      </c>
      <c r="E10" s="64"/>
      <c r="F10" s="64"/>
      <c r="G10" s="64"/>
      <c r="H10" s="60">
        <f>SUM(H6:H9)</f>
        <v>87.6345321770618</v>
      </c>
    </row>
  </sheetData>
  <mergeCells count="6">
    <mergeCell ref="D10:G10"/>
    <mergeCell ref="A1:H1"/>
    <mergeCell ref="A2:H2"/>
    <mergeCell ref="A3:G3"/>
    <mergeCell ref="A4:C4"/>
    <mergeCell ref="E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0C08B-0E2E-41B1-A90F-1F443B447F21}">
  <dimension ref="A1:H10"/>
  <sheetViews>
    <sheetView workbookViewId="0">
      <selection activeCell="E17" sqref="E17"/>
    </sheetView>
  </sheetViews>
  <sheetFormatPr defaultRowHeight="14.4" x14ac:dyDescent="0.3"/>
  <cols>
    <col min="2" max="2" width="13" customWidth="1"/>
    <col min="3" max="3" width="14.6640625" customWidth="1"/>
    <col min="4" max="4" width="17.77734375" customWidth="1"/>
    <col min="5" max="5" width="58.77734375" customWidth="1"/>
  </cols>
  <sheetData>
    <row r="1" spans="1:8" ht="57" x14ac:dyDescent="0.75">
      <c r="A1" s="65" t="s">
        <v>71</v>
      </c>
      <c r="B1" s="66"/>
      <c r="C1" s="66"/>
      <c r="D1" s="66"/>
      <c r="E1" s="67"/>
      <c r="G1" s="1"/>
      <c r="H1" s="1"/>
    </row>
    <row r="2" spans="1:8" ht="18" x14ac:dyDescent="0.35">
      <c r="A2" s="68" t="s">
        <v>68</v>
      </c>
      <c r="B2" s="69"/>
      <c r="C2" s="69"/>
      <c r="D2" s="69"/>
      <c r="E2" s="70"/>
      <c r="F2" s="1"/>
      <c r="G2" s="1"/>
      <c r="H2" s="1"/>
    </row>
    <row r="3" spans="1:8" ht="18" x14ac:dyDescent="0.35">
      <c r="A3" s="76"/>
      <c r="B3" s="77"/>
      <c r="C3" s="77"/>
      <c r="D3" s="77"/>
      <c r="E3" s="78"/>
      <c r="F3" s="1"/>
      <c r="G3" s="1"/>
      <c r="H3" s="1"/>
    </row>
    <row r="4" spans="1:8" ht="18" x14ac:dyDescent="0.35">
      <c r="A4" s="80"/>
      <c r="B4" s="71" t="s">
        <v>60</v>
      </c>
      <c r="C4" s="71" t="s">
        <v>69</v>
      </c>
      <c r="D4" s="71" t="s">
        <v>70</v>
      </c>
      <c r="E4" s="78"/>
      <c r="F4" s="1"/>
      <c r="G4" s="1"/>
      <c r="H4" s="1"/>
    </row>
    <row r="5" spans="1:8" ht="18" x14ac:dyDescent="0.35">
      <c r="A5" s="80"/>
      <c r="B5" s="71">
        <v>1</v>
      </c>
      <c r="C5" s="72">
        <v>0.04</v>
      </c>
      <c r="D5" s="71"/>
      <c r="E5" s="78"/>
      <c r="F5" s="1"/>
      <c r="G5" s="1"/>
      <c r="H5" s="1"/>
    </row>
    <row r="6" spans="1:8" ht="18" x14ac:dyDescent="0.35">
      <c r="A6" s="80"/>
      <c r="B6" s="71">
        <v>2</v>
      </c>
      <c r="C6" s="73">
        <v>4.3999999999999997E-2</v>
      </c>
      <c r="D6" s="73">
        <f>(C6*B6-C5*B5)/(B6-B5)</f>
        <v>4.7999999999999994E-2</v>
      </c>
      <c r="E6" s="78"/>
      <c r="F6" s="1"/>
      <c r="G6" s="1"/>
      <c r="H6" s="1"/>
    </row>
    <row r="7" spans="1:8" ht="18" x14ac:dyDescent="0.35">
      <c r="A7" s="80"/>
      <c r="B7" s="71">
        <v>3</v>
      </c>
      <c r="C7" s="72">
        <v>0.05</v>
      </c>
      <c r="D7" s="73">
        <f t="shared" ref="D7:D10" si="0">(C7*B7-C6*B6)/(B7-B6)</f>
        <v>6.2000000000000027E-2</v>
      </c>
      <c r="E7" s="78"/>
      <c r="F7" s="1"/>
      <c r="G7" s="1"/>
      <c r="H7" s="1"/>
    </row>
    <row r="8" spans="1:8" ht="18" x14ac:dyDescent="0.35">
      <c r="A8" s="80"/>
      <c r="B8" s="71">
        <v>4</v>
      </c>
      <c r="C8" s="73">
        <v>5.2999999999999999E-2</v>
      </c>
      <c r="D8" s="73">
        <f t="shared" si="0"/>
        <v>6.1999999999999972E-2</v>
      </c>
      <c r="E8" s="78"/>
      <c r="F8" s="1"/>
      <c r="G8" s="1"/>
      <c r="H8" s="1"/>
    </row>
    <row r="9" spans="1:8" ht="18" x14ac:dyDescent="0.35">
      <c r="A9" s="80"/>
      <c r="B9" s="71">
        <v>5</v>
      </c>
      <c r="C9" s="73">
        <v>5.8000000000000003E-2</v>
      </c>
      <c r="D9" s="73">
        <f t="shared" si="0"/>
        <v>7.8000000000000042E-2</v>
      </c>
      <c r="E9" s="78"/>
      <c r="F9" s="1"/>
      <c r="G9" s="1"/>
      <c r="H9" s="1"/>
    </row>
    <row r="10" spans="1:8" ht="18.600000000000001" thickBot="1" x14ac:dyDescent="0.4">
      <c r="A10" s="81"/>
      <c r="B10" s="74">
        <v>6</v>
      </c>
      <c r="C10" s="75">
        <v>6.4000000000000001E-2</v>
      </c>
      <c r="D10" s="75">
        <f t="shared" si="0"/>
        <v>9.3999999999999972E-2</v>
      </c>
      <c r="E10" s="79"/>
      <c r="F10" s="1"/>
      <c r="G10" s="1"/>
      <c r="H10" s="1"/>
    </row>
  </sheetData>
  <mergeCells count="2">
    <mergeCell ref="A1:E1"/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54DFC-350E-46ED-A736-7D3D3917BEFB}">
  <dimension ref="A1:H41"/>
  <sheetViews>
    <sheetView workbookViewId="0">
      <selection activeCell="C46" sqref="C46"/>
    </sheetView>
  </sheetViews>
  <sheetFormatPr defaultRowHeight="14.4" x14ac:dyDescent="0.3"/>
  <cols>
    <col min="1" max="1" width="31.6640625" customWidth="1"/>
    <col min="2" max="2" width="23.5546875" customWidth="1"/>
    <col min="3" max="3" width="29" customWidth="1"/>
    <col min="4" max="4" width="19.33203125" customWidth="1"/>
    <col min="5" max="5" width="19.5546875" customWidth="1"/>
    <col min="6" max="6" width="19.77734375" customWidth="1"/>
  </cols>
  <sheetData>
    <row r="1" spans="1:8" ht="57" x14ac:dyDescent="0.75">
      <c r="A1" s="82" t="s">
        <v>81</v>
      </c>
      <c r="B1" s="82"/>
      <c r="C1" s="82"/>
      <c r="D1" s="82"/>
      <c r="E1" s="82"/>
      <c r="F1" s="82"/>
    </row>
    <row r="2" spans="1:8" ht="18" x14ac:dyDescent="0.35">
      <c r="A2" s="83" t="s">
        <v>72</v>
      </c>
      <c r="B2" s="84"/>
      <c r="C2" s="84"/>
      <c r="D2" s="84"/>
      <c r="E2" s="84"/>
      <c r="F2" s="85"/>
      <c r="G2" s="2"/>
      <c r="H2" s="2"/>
    </row>
    <row r="3" spans="1:8" ht="18" x14ac:dyDescent="0.35">
      <c r="A3" s="86"/>
      <c r="B3" s="87"/>
      <c r="C3" s="87"/>
      <c r="D3" s="87"/>
      <c r="E3" s="87"/>
      <c r="F3" s="88"/>
      <c r="G3" s="2"/>
      <c r="H3" s="2"/>
    </row>
    <row r="4" spans="1:8" ht="18" x14ac:dyDescent="0.35">
      <c r="A4" s="89" t="s">
        <v>73</v>
      </c>
      <c r="B4" s="89"/>
      <c r="C4" s="89"/>
      <c r="D4" s="89"/>
      <c r="E4" s="89"/>
      <c r="F4" s="89"/>
      <c r="G4" s="2"/>
      <c r="H4" s="2"/>
    </row>
    <row r="5" spans="1:8" ht="18" x14ac:dyDescent="0.35">
      <c r="A5" s="47" t="s">
        <v>60</v>
      </c>
      <c r="B5" s="47" t="s">
        <v>61</v>
      </c>
      <c r="C5" s="47" t="s">
        <v>62</v>
      </c>
      <c r="D5" s="47" t="s">
        <v>63</v>
      </c>
      <c r="E5" s="47" t="s">
        <v>64</v>
      </c>
      <c r="F5" s="90" t="s">
        <v>74</v>
      </c>
      <c r="G5" s="2"/>
      <c r="H5" s="2"/>
    </row>
    <row r="6" spans="1:8" ht="18" x14ac:dyDescent="0.35">
      <c r="A6" s="47">
        <v>0.5</v>
      </c>
      <c r="B6" s="47">
        <v>5</v>
      </c>
      <c r="C6" s="54">
        <v>7.0000000000000007E-2</v>
      </c>
      <c r="D6" s="47">
        <f>EXP(-C6*A6)</f>
        <v>0.96560541625756646</v>
      </c>
      <c r="E6" s="47">
        <f t="shared" ref="E6:E11" si="0">B6*D6</f>
        <v>4.8280270812878321</v>
      </c>
      <c r="F6" s="90">
        <f>E6*A6</f>
        <v>2.414013540643916</v>
      </c>
      <c r="G6" s="2"/>
      <c r="H6" s="2"/>
    </row>
    <row r="7" spans="1:8" ht="18" x14ac:dyDescent="0.35">
      <c r="A7" s="47">
        <v>1</v>
      </c>
      <c r="B7" s="47">
        <v>5</v>
      </c>
      <c r="C7" s="54">
        <v>0.08</v>
      </c>
      <c r="D7" s="47">
        <f t="shared" ref="D7:D11" si="1">EXP(-C7*A7)</f>
        <v>0.92311634638663576</v>
      </c>
      <c r="E7" s="47">
        <f t="shared" si="0"/>
        <v>4.6155817319331787</v>
      </c>
      <c r="F7" s="90">
        <f t="shared" ref="F7:F11" si="2">E7*A7</f>
        <v>4.6155817319331787</v>
      </c>
      <c r="G7" s="2"/>
      <c r="H7" s="2"/>
    </row>
    <row r="8" spans="1:8" ht="18" x14ac:dyDescent="0.35">
      <c r="A8" s="47">
        <v>1.5</v>
      </c>
      <c r="B8" s="47">
        <v>5</v>
      </c>
      <c r="C8" s="54">
        <v>8.5000000000000006E-2</v>
      </c>
      <c r="D8" s="47">
        <f t="shared" si="1"/>
        <v>0.88029341583422116</v>
      </c>
      <c r="E8" s="47">
        <f t="shared" si="0"/>
        <v>4.4014670791711055</v>
      </c>
      <c r="F8" s="90">
        <f t="shared" si="2"/>
        <v>6.6022006187566582</v>
      </c>
      <c r="G8" s="2"/>
      <c r="H8" s="2"/>
    </row>
    <row r="9" spans="1:8" ht="18" x14ac:dyDescent="0.35">
      <c r="A9" s="47">
        <v>2</v>
      </c>
      <c r="B9" s="47">
        <v>5</v>
      </c>
      <c r="C9" s="54">
        <v>9.4E-2</v>
      </c>
      <c r="D9" s="47">
        <f>EXP(-C9*A9)</f>
        <v>0.8286147072326806</v>
      </c>
      <c r="E9" s="47">
        <f t="shared" si="0"/>
        <v>4.1430735361634028</v>
      </c>
      <c r="F9" s="90">
        <f t="shared" si="2"/>
        <v>8.2861470723268056</v>
      </c>
      <c r="G9" s="2"/>
      <c r="H9" s="2"/>
    </row>
    <row r="10" spans="1:8" ht="18" x14ac:dyDescent="0.35">
      <c r="A10" s="47">
        <v>2.5</v>
      </c>
      <c r="B10" s="47">
        <v>5</v>
      </c>
      <c r="C10" s="56">
        <v>0.1</v>
      </c>
      <c r="D10" s="47">
        <f t="shared" si="1"/>
        <v>0.77880078307140488</v>
      </c>
      <c r="E10" s="47">
        <f t="shared" si="0"/>
        <v>3.8940039153570245</v>
      </c>
      <c r="F10" s="90">
        <f t="shared" si="2"/>
        <v>9.7350097883925617</v>
      </c>
      <c r="G10" s="2"/>
      <c r="H10" s="2"/>
    </row>
    <row r="11" spans="1:8" ht="18" x14ac:dyDescent="0.35">
      <c r="A11" s="47">
        <v>3</v>
      </c>
      <c r="B11" s="47">
        <v>105</v>
      </c>
      <c r="C11" s="54">
        <v>0.105</v>
      </c>
      <c r="D11" s="47">
        <f t="shared" si="1"/>
        <v>0.72978887426905681</v>
      </c>
      <c r="E11" s="47">
        <f t="shared" si="0"/>
        <v>76.627831798250966</v>
      </c>
      <c r="F11" s="90">
        <f t="shared" si="2"/>
        <v>229.88349539475291</v>
      </c>
      <c r="G11" s="2"/>
      <c r="H11" s="2"/>
    </row>
    <row r="12" spans="1:8" ht="18" x14ac:dyDescent="0.35">
      <c r="A12" s="47"/>
      <c r="B12" s="47"/>
      <c r="C12" s="56"/>
      <c r="D12" s="47"/>
      <c r="E12" s="47"/>
      <c r="F12" s="91"/>
      <c r="G12" s="2"/>
      <c r="H12" s="2"/>
    </row>
    <row r="13" spans="1:8" ht="18" x14ac:dyDescent="0.35">
      <c r="A13" s="92" t="s">
        <v>66</v>
      </c>
      <c r="B13" s="92"/>
      <c r="C13" s="92"/>
      <c r="D13" s="92"/>
      <c r="E13" s="47">
        <f>SUM(E7:E12)</f>
        <v>93.681958060875672</v>
      </c>
      <c r="F13" s="47">
        <f>SUM(F6:F12)</f>
        <v>261.53644814680604</v>
      </c>
      <c r="G13" s="2"/>
      <c r="H13" s="2"/>
    </row>
    <row r="14" spans="1:8" ht="18" x14ac:dyDescent="0.35">
      <c r="A14" s="86"/>
      <c r="B14" s="87"/>
      <c r="C14" s="87"/>
      <c r="D14" s="87"/>
      <c r="E14" s="87"/>
      <c r="F14" s="88"/>
      <c r="G14" s="2"/>
      <c r="H14" s="2"/>
    </row>
    <row r="15" spans="1:8" ht="18" x14ac:dyDescent="0.35">
      <c r="A15" s="86"/>
      <c r="B15" s="87"/>
      <c r="C15" s="87"/>
      <c r="D15" s="87"/>
      <c r="E15" s="87"/>
      <c r="F15" s="88"/>
      <c r="G15" s="2"/>
      <c r="H15" s="2"/>
    </row>
    <row r="16" spans="1:8" ht="18" x14ac:dyDescent="0.35">
      <c r="A16" s="15"/>
      <c r="B16" s="15"/>
      <c r="C16" s="91" t="s">
        <v>75</v>
      </c>
      <c r="D16" s="91">
        <f>F13/E13</f>
        <v>2.7917483105643082</v>
      </c>
      <c r="E16" s="87"/>
      <c r="F16" s="88"/>
      <c r="G16" s="2"/>
      <c r="H16" s="2"/>
    </row>
    <row r="17" spans="1:8" ht="18" x14ac:dyDescent="0.35">
      <c r="A17" s="86"/>
      <c r="B17" s="87"/>
      <c r="C17" s="87"/>
      <c r="D17" s="87"/>
      <c r="E17" s="87"/>
      <c r="F17" s="88"/>
      <c r="G17" s="2"/>
      <c r="H17" s="2"/>
    </row>
    <row r="18" spans="1:8" ht="18" x14ac:dyDescent="0.35">
      <c r="A18" s="15"/>
      <c r="B18" s="15"/>
      <c r="C18" s="91" t="s">
        <v>76</v>
      </c>
      <c r="D18" s="91">
        <f>0.1%</f>
        <v>1E-3</v>
      </c>
      <c r="E18" s="87"/>
      <c r="F18" s="88"/>
      <c r="G18" s="2"/>
      <c r="H18" s="2"/>
    </row>
    <row r="19" spans="1:8" ht="18" x14ac:dyDescent="0.35">
      <c r="A19" s="15"/>
      <c r="B19" s="15"/>
      <c r="C19" s="91" t="s">
        <v>77</v>
      </c>
      <c r="D19" s="91">
        <f>-E13*D16*D18</f>
        <v>-0.26153644814680604</v>
      </c>
      <c r="E19" s="87"/>
      <c r="F19" s="88"/>
      <c r="G19" s="2"/>
      <c r="H19" s="2"/>
    </row>
    <row r="20" spans="1:8" ht="18" x14ac:dyDescent="0.35">
      <c r="A20" s="15"/>
      <c r="B20" s="15"/>
      <c r="C20" s="91" t="s">
        <v>66</v>
      </c>
      <c r="D20" s="91">
        <f>E13+D19</f>
        <v>93.420421612728873</v>
      </c>
      <c r="E20" s="87"/>
      <c r="F20" s="88"/>
      <c r="G20" s="2"/>
      <c r="H20" s="2"/>
    </row>
    <row r="21" spans="1:8" ht="18" x14ac:dyDescent="0.35">
      <c r="A21" s="86"/>
      <c r="B21" s="87"/>
      <c r="C21" s="87"/>
      <c r="D21" s="87"/>
      <c r="E21" s="87"/>
      <c r="F21" s="88"/>
      <c r="G21" s="2"/>
      <c r="H21" s="2"/>
    </row>
    <row r="22" spans="1:8" ht="18" x14ac:dyDescent="0.35">
      <c r="A22" s="15"/>
      <c r="B22" s="15"/>
      <c r="C22" s="89" t="s">
        <v>78</v>
      </c>
      <c r="D22" s="89"/>
      <c r="E22" s="87"/>
      <c r="F22" s="88"/>
      <c r="G22" s="2"/>
      <c r="H22" s="2"/>
    </row>
    <row r="23" spans="1:8" ht="18" x14ac:dyDescent="0.35">
      <c r="A23" s="15"/>
      <c r="B23" s="15"/>
      <c r="C23" s="93" t="s">
        <v>79</v>
      </c>
      <c r="D23" s="93"/>
      <c r="E23" s="87"/>
      <c r="F23" s="88"/>
      <c r="G23" s="2"/>
      <c r="H23" s="2"/>
    </row>
    <row r="24" spans="1:8" ht="18" x14ac:dyDescent="0.35">
      <c r="A24" s="86"/>
      <c r="B24" s="87"/>
      <c r="C24" s="87"/>
      <c r="D24" s="87"/>
      <c r="E24" s="87"/>
      <c r="F24" s="88"/>
      <c r="G24" s="2"/>
      <c r="H24" s="2"/>
    </row>
    <row r="25" spans="1:8" ht="18" x14ac:dyDescent="0.35">
      <c r="A25" s="47" t="s">
        <v>60</v>
      </c>
      <c r="B25" s="47" t="s">
        <v>61</v>
      </c>
      <c r="C25" s="47" t="s">
        <v>63</v>
      </c>
      <c r="D25" s="47" t="s">
        <v>64</v>
      </c>
      <c r="E25" s="47" t="s">
        <v>80</v>
      </c>
      <c r="F25" s="88"/>
      <c r="G25" s="2"/>
      <c r="H25" s="2"/>
    </row>
    <row r="26" spans="1:8" ht="18" x14ac:dyDescent="0.35">
      <c r="A26" s="47">
        <v>0.5</v>
      </c>
      <c r="B26" s="47">
        <v>5</v>
      </c>
      <c r="C26" s="47">
        <f>EXP(-0.12*A26)</f>
        <v>0.94176453358424872</v>
      </c>
      <c r="D26" s="47">
        <f>B26*C26</f>
        <v>4.7088226679212433</v>
      </c>
      <c r="E26" s="47">
        <f>A26*D26</f>
        <v>2.3544113339606216</v>
      </c>
      <c r="F26" s="88"/>
      <c r="G26" s="2"/>
      <c r="H26" s="2"/>
    </row>
    <row r="27" spans="1:8" ht="18" x14ac:dyDescent="0.35">
      <c r="A27" s="47">
        <v>1</v>
      </c>
      <c r="B27" s="47">
        <v>5</v>
      </c>
      <c r="C27" s="47">
        <f t="shared" ref="C27:C31" si="3">EXP(-0.12*A27)</f>
        <v>0.88692043671715748</v>
      </c>
      <c r="D27" s="47">
        <f t="shared" ref="D27:D31" si="4">B27*C27</f>
        <v>4.4346021835857874</v>
      </c>
      <c r="E27" s="47">
        <f t="shared" ref="E27:E31" si="5">A27*D27</f>
        <v>4.4346021835857874</v>
      </c>
      <c r="F27" s="88"/>
      <c r="G27" s="2"/>
      <c r="H27" s="2"/>
    </row>
    <row r="28" spans="1:8" ht="18" x14ac:dyDescent="0.35">
      <c r="A28" s="47">
        <v>1.5</v>
      </c>
      <c r="B28" s="47">
        <v>5</v>
      </c>
      <c r="C28" s="47">
        <f t="shared" si="3"/>
        <v>0.835270211411272</v>
      </c>
      <c r="D28" s="47">
        <f t="shared" si="4"/>
        <v>4.17635105705636</v>
      </c>
      <c r="E28" s="47">
        <f t="shared" si="5"/>
        <v>6.26452658558454</v>
      </c>
      <c r="F28" s="88"/>
      <c r="G28" s="2"/>
      <c r="H28" s="2"/>
    </row>
    <row r="29" spans="1:8" ht="18" x14ac:dyDescent="0.35">
      <c r="A29" s="47">
        <v>2</v>
      </c>
      <c r="B29" s="47">
        <v>5</v>
      </c>
      <c r="C29" s="47">
        <f t="shared" si="3"/>
        <v>0.78662786106655347</v>
      </c>
      <c r="D29" s="47">
        <f t="shared" si="4"/>
        <v>3.9331393053327672</v>
      </c>
      <c r="E29" s="47">
        <f t="shared" si="5"/>
        <v>7.8662786106655345</v>
      </c>
      <c r="F29" s="88"/>
      <c r="G29" s="2"/>
      <c r="H29" s="2"/>
    </row>
    <row r="30" spans="1:8" ht="18" x14ac:dyDescent="0.35">
      <c r="A30" s="47">
        <v>2.5</v>
      </c>
      <c r="B30" s="47">
        <v>5</v>
      </c>
      <c r="C30" s="47">
        <f t="shared" si="3"/>
        <v>0.74081822068171788</v>
      </c>
      <c r="D30" s="47">
        <f t="shared" si="4"/>
        <v>3.7040911034085893</v>
      </c>
      <c r="E30" s="47">
        <f t="shared" si="5"/>
        <v>9.2602277585214736</v>
      </c>
      <c r="F30" s="88"/>
      <c r="G30" s="2"/>
      <c r="H30" s="2"/>
    </row>
    <row r="31" spans="1:8" ht="18" x14ac:dyDescent="0.35">
      <c r="A31" s="47">
        <v>3</v>
      </c>
      <c r="B31" s="47">
        <v>105</v>
      </c>
      <c r="C31" s="47">
        <f t="shared" si="3"/>
        <v>0.69767632607103103</v>
      </c>
      <c r="D31" s="47">
        <f t="shared" si="4"/>
        <v>73.25601423745826</v>
      </c>
      <c r="E31" s="47">
        <f t="shared" si="5"/>
        <v>219.76804271237478</v>
      </c>
      <c r="F31" s="88"/>
      <c r="G31" s="2"/>
      <c r="H31" s="2"/>
    </row>
    <row r="32" spans="1:8" ht="18" x14ac:dyDescent="0.35">
      <c r="A32" s="47"/>
      <c r="B32" s="47"/>
      <c r="C32" s="56"/>
      <c r="D32" s="47"/>
      <c r="E32" s="47"/>
      <c r="F32" s="88"/>
      <c r="G32" s="2"/>
      <c r="H32" s="2"/>
    </row>
    <row r="33" spans="1:8" ht="18" x14ac:dyDescent="0.35">
      <c r="A33" s="94" t="s">
        <v>66</v>
      </c>
      <c r="B33" s="94"/>
      <c r="C33" s="94"/>
      <c r="D33" s="94">
        <f>SUM(D26:D31)</f>
        <v>94.213020554763006</v>
      </c>
      <c r="E33" s="47">
        <f>SUM(E26:E31)</f>
        <v>249.94808918469275</v>
      </c>
      <c r="F33" s="95"/>
      <c r="G33" s="2"/>
      <c r="H33" s="2"/>
    </row>
    <row r="34" spans="1:8" ht="18" x14ac:dyDescent="0.35">
      <c r="A34" s="86"/>
      <c r="B34" s="87"/>
      <c r="C34" s="87"/>
      <c r="D34" s="87"/>
      <c r="E34" s="87"/>
      <c r="F34" s="88"/>
      <c r="G34" s="2"/>
      <c r="H34" s="2"/>
    </row>
    <row r="35" spans="1:8" ht="18" x14ac:dyDescent="0.35">
      <c r="A35" s="86"/>
      <c r="B35" s="87"/>
      <c r="C35" s="87"/>
      <c r="D35" s="87"/>
      <c r="E35" s="87"/>
      <c r="F35" s="88"/>
      <c r="G35" s="2"/>
      <c r="H35" s="2"/>
    </row>
    <row r="36" spans="1:8" ht="18" x14ac:dyDescent="0.35">
      <c r="A36" s="15"/>
      <c r="B36" s="91" t="s">
        <v>75</v>
      </c>
      <c r="C36" s="91">
        <f>E33/D33</f>
        <v>2.6530100373908079</v>
      </c>
      <c r="D36" s="87"/>
      <c r="E36" s="87"/>
      <c r="F36" s="88"/>
      <c r="G36" s="2"/>
      <c r="H36" s="2"/>
    </row>
    <row r="37" spans="1:8" ht="18" x14ac:dyDescent="0.35">
      <c r="A37" s="15"/>
      <c r="B37" s="86"/>
      <c r="C37" s="87"/>
      <c r="D37" s="87"/>
      <c r="E37" s="87"/>
      <c r="F37" s="88"/>
      <c r="G37" s="2"/>
      <c r="H37" s="2"/>
    </row>
    <row r="38" spans="1:8" ht="18" x14ac:dyDescent="0.35">
      <c r="A38" s="15"/>
      <c r="B38" s="91" t="s">
        <v>76</v>
      </c>
      <c r="C38" s="91">
        <f>0.1%</f>
        <v>1E-3</v>
      </c>
      <c r="D38" s="87"/>
      <c r="E38" s="87"/>
      <c r="F38" s="88"/>
      <c r="G38" s="2"/>
      <c r="H38" s="2"/>
    </row>
    <row r="39" spans="1:8" ht="18" x14ac:dyDescent="0.35">
      <c r="A39" s="15"/>
      <c r="B39" s="86"/>
      <c r="C39" s="87"/>
      <c r="D39" s="87"/>
      <c r="E39" s="87"/>
      <c r="F39" s="88"/>
      <c r="G39" s="2"/>
      <c r="H39" s="2"/>
    </row>
    <row r="40" spans="1:8" ht="18" x14ac:dyDescent="0.35">
      <c r="A40" s="15"/>
      <c r="B40" s="91" t="s">
        <v>77</v>
      </c>
      <c r="C40" s="91">
        <f>-D33*C36*C38</f>
        <v>-0.24994808918469275</v>
      </c>
      <c r="D40" s="87"/>
      <c r="E40" s="87"/>
      <c r="F40" s="88"/>
      <c r="G40" s="2"/>
      <c r="H40" s="2"/>
    </row>
    <row r="41" spans="1:8" ht="18" x14ac:dyDescent="0.35">
      <c r="A41" s="15"/>
      <c r="B41" s="91" t="s">
        <v>66</v>
      </c>
      <c r="C41" s="91">
        <f>D33+C40</f>
        <v>93.963072465578307</v>
      </c>
      <c r="D41" s="97"/>
      <c r="E41" s="97"/>
      <c r="F41" s="96"/>
      <c r="G41" s="2"/>
      <c r="H41" s="2"/>
    </row>
  </sheetData>
  <mergeCells count="6">
    <mergeCell ref="C22:D22"/>
    <mergeCell ref="C23:D23"/>
    <mergeCell ref="A13:D13"/>
    <mergeCell ref="A4:F4"/>
    <mergeCell ref="A1:F1"/>
    <mergeCell ref="A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659B4-EBD1-49CE-B0E7-1107201FA0E2}">
  <dimension ref="A1:M190"/>
  <sheetViews>
    <sheetView topLeftCell="B1" zoomScaleNormal="100" workbookViewId="0">
      <selection activeCell="H143" sqref="H143"/>
    </sheetView>
  </sheetViews>
  <sheetFormatPr defaultRowHeight="14.4" x14ac:dyDescent="0.3"/>
  <cols>
    <col min="1" max="1" width="25.44140625" customWidth="1"/>
    <col min="2" max="2" width="27.109375" customWidth="1"/>
    <col min="3" max="3" width="27.77734375" customWidth="1"/>
    <col min="4" max="4" width="15.109375" customWidth="1"/>
    <col min="5" max="5" width="21.6640625" customWidth="1"/>
    <col min="8" max="8" width="20" customWidth="1"/>
  </cols>
  <sheetData>
    <row r="1" spans="1:13" ht="57" x14ac:dyDescent="0.75">
      <c r="A1" s="98" t="s">
        <v>119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</row>
    <row r="2" spans="1:13" ht="15.6" x14ac:dyDescent="0.3">
      <c r="A2" s="99" t="s">
        <v>82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</row>
    <row r="3" spans="1:13" x14ac:dyDescent="0.3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</row>
    <row r="4" spans="1:13" ht="18" customHeight="1" x14ac:dyDescent="0.3">
      <c r="A4" s="100" t="s">
        <v>83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</row>
    <row r="5" spans="1:13" ht="18" customHeight="1" x14ac:dyDescent="0.3">
      <c r="A5" s="100"/>
      <c r="B5" s="100"/>
      <c r="C5" s="100"/>
      <c r="D5" s="100"/>
      <c r="E5" s="100"/>
      <c r="F5" s="100"/>
      <c r="G5" s="100"/>
      <c r="H5" s="100"/>
      <c r="I5" s="100"/>
      <c r="J5" s="100"/>
      <c r="K5" s="100"/>
      <c r="L5" s="100"/>
      <c r="M5" s="100"/>
    </row>
    <row r="6" spans="1:13" x14ac:dyDescent="0.3">
      <c r="A6" s="132"/>
      <c r="B6" s="132"/>
      <c r="C6" s="132"/>
      <c r="D6" s="132"/>
      <c r="E6" s="132"/>
      <c r="F6" s="132"/>
      <c r="G6" s="15"/>
      <c r="H6" s="15"/>
      <c r="I6" s="15"/>
      <c r="J6" s="15"/>
      <c r="K6" s="15"/>
      <c r="L6" s="15"/>
      <c r="M6" s="15"/>
    </row>
    <row r="7" spans="1:13" x14ac:dyDescent="0.3">
      <c r="A7" s="132"/>
      <c r="B7" s="132"/>
      <c r="C7" s="132"/>
      <c r="D7" s="132"/>
      <c r="E7" s="132"/>
      <c r="F7" s="132"/>
      <c r="G7" s="15"/>
      <c r="H7" s="15"/>
      <c r="I7" s="15"/>
      <c r="J7" s="15"/>
      <c r="K7" s="15"/>
      <c r="L7" s="15"/>
      <c r="M7" s="15"/>
    </row>
    <row r="8" spans="1:13" ht="18" x14ac:dyDescent="0.35">
      <c r="A8" s="132"/>
      <c r="B8" s="102" t="s">
        <v>220</v>
      </c>
      <c r="C8" s="103">
        <v>120</v>
      </c>
      <c r="D8" s="132"/>
      <c r="E8" s="132"/>
      <c r="F8" s="132"/>
      <c r="G8" s="15"/>
      <c r="H8" s="15"/>
      <c r="I8" s="15"/>
      <c r="J8" s="15"/>
      <c r="K8" s="15"/>
      <c r="L8" s="15"/>
      <c r="M8" s="15"/>
    </row>
    <row r="9" spans="1:13" ht="18" x14ac:dyDescent="0.35">
      <c r="A9" s="132"/>
      <c r="B9" s="102" t="s">
        <v>221</v>
      </c>
      <c r="C9" s="103">
        <v>150</v>
      </c>
      <c r="D9" s="132"/>
      <c r="E9" s="132"/>
      <c r="F9" s="132"/>
      <c r="G9" s="15"/>
      <c r="H9" s="15"/>
      <c r="I9" s="15"/>
      <c r="J9" s="15"/>
      <c r="K9" s="15"/>
      <c r="L9" s="15"/>
      <c r="M9" s="15"/>
    </row>
    <row r="10" spans="1:13" ht="18" x14ac:dyDescent="0.35">
      <c r="A10" s="132"/>
      <c r="B10" s="102" t="s">
        <v>222</v>
      </c>
      <c r="C10" s="103">
        <v>20</v>
      </c>
      <c r="D10" s="132"/>
      <c r="E10" s="132"/>
      <c r="F10" s="132"/>
      <c r="G10" s="15"/>
      <c r="H10" s="15"/>
      <c r="I10" s="15"/>
      <c r="J10" s="15"/>
      <c r="K10" s="15"/>
      <c r="L10" s="15"/>
      <c r="M10" s="15"/>
    </row>
    <row r="11" spans="1:13" x14ac:dyDescent="0.3">
      <c r="A11" s="132"/>
      <c r="B11" s="132"/>
      <c r="C11" s="132"/>
      <c r="D11" s="132"/>
      <c r="E11" s="132"/>
      <c r="F11" s="132"/>
      <c r="G11" s="15"/>
      <c r="H11" s="15"/>
      <c r="I11" s="15"/>
      <c r="J11" s="15"/>
      <c r="K11" s="15"/>
      <c r="L11" s="15"/>
      <c r="M11" s="15"/>
    </row>
    <row r="12" spans="1:13" x14ac:dyDescent="0.3">
      <c r="A12" s="104" t="s">
        <v>86</v>
      </c>
      <c r="B12" s="105" t="s">
        <v>87</v>
      </c>
      <c r="C12" s="105" t="s">
        <v>88</v>
      </c>
      <c r="D12" s="105" t="s">
        <v>89</v>
      </c>
      <c r="E12" s="15"/>
      <c r="F12" s="132"/>
      <c r="G12" s="15"/>
      <c r="H12" s="15"/>
      <c r="I12" s="15"/>
      <c r="J12" s="15"/>
      <c r="K12" s="15"/>
      <c r="L12" s="15"/>
      <c r="M12" s="15"/>
    </row>
    <row r="13" spans="1:13" x14ac:dyDescent="0.3">
      <c r="A13" s="106">
        <v>60</v>
      </c>
      <c r="B13" s="107">
        <v>-60</v>
      </c>
      <c r="C13" s="107">
        <v>20</v>
      </c>
      <c r="D13" s="107">
        <v>-40</v>
      </c>
      <c r="E13" s="15"/>
      <c r="F13" s="132"/>
      <c r="G13" s="15"/>
      <c r="H13" s="15"/>
      <c r="I13" s="15"/>
      <c r="J13" s="15"/>
      <c r="K13" s="15"/>
      <c r="L13" s="15"/>
      <c r="M13" s="15"/>
    </row>
    <row r="14" spans="1:13" x14ac:dyDescent="0.3">
      <c r="A14" s="106">
        <v>70</v>
      </c>
      <c r="B14" s="107">
        <v>-50</v>
      </c>
      <c r="C14" s="107">
        <v>20</v>
      </c>
      <c r="D14" s="107">
        <v>-30</v>
      </c>
      <c r="E14" s="15"/>
      <c r="F14" s="132"/>
      <c r="G14" s="15"/>
      <c r="H14" s="15"/>
      <c r="I14" s="15"/>
      <c r="J14" s="15"/>
      <c r="K14" s="15"/>
      <c r="L14" s="15"/>
      <c r="M14" s="15"/>
    </row>
    <row r="15" spans="1:13" x14ac:dyDescent="0.3">
      <c r="A15" s="106">
        <v>80</v>
      </c>
      <c r="B15" s="107">
        <v>-40</v>
      </c>
      <c r="C15" s="107">
        <v>20</v>
      </c>
      <c r="D15" s="107">
        <v>-20</v>
      </c>
      <c r="E15" s="15"/>
      <c r="F15" s="132"/>
      <c r="G15" s="15"/>
      <c r="H15" s="15"/>
      <c r="I15" s="15"/>
      <c r="J15" s="15"/>
      <c r="K15" s="15"/>
      <c r="L15" s="15"/>
      <c r="M15" s="15"/>
    </row>
    <row r="16" spans="1:13" x14ac:dyDescent="0.3">
      <c r="A16" s="106">
        <v>90</v>
      </c>
      <c r="B16" s="107">
        <v>-30</v>
      </c>
      <c r="C16" s="107">
        <v>20</v>
      </c>
      <c r="D16" s="107">
        <v>-10</v>
      </c>
      <c r="E16" s="15"/>
      <c r="F16" s="132"/>
      <c r="G16" s="15"/>
      <c r="H16" s="15"/>
      <c r="I16" s="15"/>
      <c r="J16" s="15"/>
      <c r="K16" s="15"/>
      <c r="L16" s="15"/>
      <c r="M16" s="15"/>
    </row>
    <row r="17" spans="1:13" x14ac:dyDescent="0.3">
      <c r="A17" s="106">
        <v>100</v>
      </c>
      <c r="B17" s="107">
        <v>-20</v>
      </c>
      <c r="C17" s="107">
        <v>20</v>
      </c>
      <c r="D17" s="107">
        <v>0</v>
      </c>
      <c r="E17" s="15"/>
      <c r="F17" s="132"/>
      <c r="G17" s="15"/>
      <c r="H17" s="15"/>
      <c r="I17" s="15"/>
      <c r="J17" s="15"/>
      <c r="K17" s="15"/>
      <c r="L17" s="15"/>
      <c r="M17" s="15"/>
    </row>
    <row r="18" spans="1:13" x14ac:dyDescent="0.3">
      <c r="A18" s="106">
        <v>110</v>
      </c>
      <c r="B18" s="107">
        <v>-10</v>
      </c>
      <c r="C18" s="107">
        <v>20</v>
      </c>
      <c r="D18" s="107">
        <v>10</v>
      </c>
      <c r="E18" s="15"/>
      <c r="F18" s="132"/>
      <c r="G18" s="15"/>
      <c r="H18" s="15"/>
      <c r="I18" s="15"/>
      <c r="J18" s="15"/>
      <c r="K18" s="15"/>
      <c r="L18" s="15"/>
      <c r="M18" s="15"/>
    </row>
    <row r="19" spans="1:13" x14ac:dyDescent="0.3">
      <c r="A19" s="106">
        <v>120</v>
      </c>
      <c r="B19" s="107">
        <v>0</v>
      </c>
      <c r="C19" s="107">
        <v>20</v>
      </c>
      <c r="D19" s="107">
        <v>20</v>
      </c>
      <c r="E19" s="15"/>
      <c r="F19" s="132"/>
      <c r="G19" s="15"/>
      <c r="H19" s="15"/>
      <c r="I19" s="15"/>
      <c r="J19" s="15"/>
      <c r="K19" s="15"/>
      <c r="L19" s="15"/>
      <c r="M19" s="15"/>
    </row>
    <row r="20" spans="1:13" x14ac:dyDescent="0.3">
      <c r="A20" s="106">
        <v>130</v>
      </c>
      <c r="B20" s="107">
        <v>10</v>
      </c>
      <c r="C20" s="107">
        <v>20</v>
      </c>
      <c r="D20" s="107">
        <v>30</v>
      </c>
      <c r="E20" s="15"/>
      <c r="F20" s="132"/>
      <c r="G20" s="15"/>
      <c r="H20" s="15"/>
      <c r="I20" s="15"/>
      <c r="J20" s="15"/>
      <c r="K20" s="15"/>
      <c r="L20" s="15"/>
      <c r="M20" s="15"/>
    </row>
    <row r="21" spans="1:13" x14ac:dyDescent="0.3">
      <c r="A21" s="106">
        <v>140</v>
      </c>
      <c r="B21" s="107">
        <v>20</v>
      </c>
      <c r="C21" s="107">
        <v>20</v>
      </c>
      <c r="D21" s="107">
        <v>40</v>
      </c>
      <c r="E21" s="15"/>
      <c r="F21" s="132"/>
      <c r="G21" s="15"/>
      <c r="H21" s="15"/>
      <c r="I21" s="15"/>
      <c r="J21" s="15"/>
      <c r="K21" s="15"/>
      <c r="L21" s="15"/>
      <c r="M21" s="15"/>
    </row>
    <row r="22" spans="1:13" x14ac:dyDescent="0.3">
      <c r="A22" s="106">
        <v>150</v>
      </c>
      <c r="B22" s="107">
        <v>30</v>
      </c>
      <c r="C22" s="107">
        <v>20</v>
      </c>
      <c r="D22" s="107">
        <v>50</v>
      </c>
      <c r="E22" s="15"/>
      <c r="F22" s="132"/>
      <c r="G22" s="15"/>
      <c r="H22" s="15"/>
      <c r="I22" s="15"/>
      <c r="J22" s="15"/>
      <c r="K22" s="15"/>
      <c r="L22" s="15"/>
      <c r="M22" s="15"/>
    </row>
    <row r="23" spans="1:13" x14ac:dyDescent="0.3">
      <c r="A23" s="106">
        <v>160</v>
      </c>
      <c r="B23" s="107">
        <v>40</v>
      </c>
      <c r="C23" s="107">
        <v>10</v>
      </c>
      <c r="D23" s="107">
        <v>50</v>
      </c>
      <c r="E23" s="15"/>
      <c r="F23" s="132"/>
      <c r="G23" s="15"/>
      <c r="H23" s="15"/>
      <c r="I23" s="15"/>
      <c r="J23" s="15"/>
      <c r="K23" s="15"/>
      <c r="L23" s="15"/>
      <c r="M23" s="15"/>
    </row>
    <row r="24" spans="1:13" x14ac:dyDescent="0.3">
      <c r="A24" s="106">
        <v>170</v>
      </c>
      <c r="B24" s="107">
        <v>50</v>
      </c>
      <c r="C24" s="107">
        <v>0</v>
      </c>
      <c r="D24" s="107">
        <v>50</v>
      </c>
      <c r="E24" s="15"/>
      <c r="F24" s="132"/>
      <c r="G24" s="15"/>
      <c r="H24" s="15"/>
      <c r="I24" s="15"/>
      <c r="J24" s="15"/>
      <c r="K24" s="15"/>
      <c r="L24" s="15"/>
      <c r="M24" s="15"/>
    </row>
    <row r="25" spans="1:13" x14ac:dyDescent="0.3">
      <c r="A25" s="106">
        <v>180</v>
      </c>
      <c r="B25" s="107">
        <v>60</v>
      </c>
      <c r="C25" s="107">
        <v>-10</v>
      </c>
      <c r="D25" s="107">
        <v>50</v>
      </c>
      <c r="E25" s="15"/>
      <c r="F25" s="132"/>
      <c r="G25" s="15"/>
      <c r="H25" s="15"/>
      <c r="I25" s="15"/>
      <c r="J25" s="15"/>
      <c r="K25" s="15"/>
      <c r="L25" s="15"/>
      <c r="M25" s="15"/>
    </row>
    <row r="26" spans="1:13" x14ac:dyDescent="0.3">
      <c r="A26" s="106">
        <v>190</v>
      </c>
      <c r="B26" s="107">
        <v>70</v>
      </c>
      <c r="C26" s="107">
        <v>-20</v>
      </c>
      <c r="D26" s="107">
        <v>50</v>
      </c>
      <c r="E26" s="15"/>
      <c r="F26" s="132"/>
      <c r="G26" s="15"/>
      <c r="H26" s="15"/>
      <c r="I26" s="15"/>
      <c r="J26" s="15"/>
      <c r="K26" s="15"/>
      <c r="L26" s="15"/>
      <c r="M26" s="15"/>
    </row>
    <row r="27" spans="1:13" x14ac:dyDescent="0.3">
      <c r="A27" s="106">
        <v>200</v>
      </c>
      <c r="B27" s="107">
        <v>80</v>
      </c>
      <c r="C27" s="107">
        <v>-30</v>
      </c>
      <c r="D27" s="107">
        <v>50</v>
      </c>
      <c r="E27" s="15"/>
      <c r="F27" s="132"/>
      <c r="G27" s="15"/>
      <c r="H27" s="15"/>
      <c r="I27" s="15"/>
      <c r="J27" s="15"/>
      <c r="K27" s="15"/>
      <c r="L27" s="15"/>
      <c r="M27" s="15"/>
    </row>
    <row r="28" spans="1:13" x14ac:dyDescent="0.3">
      <c r="A28" s="106">
        <v>210</v>
      </c>
      <c r="B28" s="107">
        <v>90</v>
      </c>
      <c r="C28" s="107">
        <v>-40</v>
      </c>
      <c r="D28" s="107">
        <v>50</v>
      </c>
      <c r="E28" s="15"/>
      <c r="F28" s="132"/>
      <c r="G28" s="15"/>
      <c r="H28" s="15"/>
      <c r="I28" s="15"/>
      <c r="J28" s="15"/>
      <c r="K28" s="15"/>
      <c r="L28" s="15"/>
      <c r="M28" s="15"/>
    </row>
    <row r="29" spans="1:13" x14ac:dyDescent="0.3">
      <c r="A29" s="106">
        <v>220</v>
      </c>
      <c r="B29" s="107">
        <v>100</v>
      </c>
      <c r="C29" s="107">
        <v>-50</v>
      </c>
      <c r="D29" s="107">
        <v>50</v>
      </c>
      <c r="E29" s="15"/>
      <c r="F29" s="132"/>
      <c r="G29" s="15"/>
      <c r="H29" s="15"/>
      <c r="I29" s="15"/>
      <c r="J29" s="15"/>
      <c r="K29" s="15"/>
      <c r="L29" s="15"/>
      <c r="M29" s="15"/>
    </row>
    <row r="30" spans="1:13" x14ac:dyDescent="0.3">
      <c r="A30" s="106">
        <v>230</v>
      </c>
      <c r="B30" s="107">
        <v>110</v>
      </c>
      <c r="C30" s="107">
        <v>-60</v>
      </c>
      <c r="D30" s="107">
        <v>50</v>
      </c>
      <c r="E30" s="15"/>
      <c r="F30" s="132"/>
      <c r="G30" s="15"/>
      <c r="H30" s="15"/>
      <c r="I30" s="15"/>
      <c r="J30" s="15"/>
      <c r="K30" s="15"/>
      <c r="L30" s="15"/>
      <c r="M30" s="15"/>
    </row>
    <row r="31" spans="1:13" x14ac:dyDescent="0.3">
      <c r="A31" s="106">
        <v>240</v>
      </c>
      <c r="B31" s="107">
        <v>120</v>
      </c>
      <c r="C31" s="107">
        <v>-70</v>
      </c>
      <c r="D31" s="107">
        <v>50</v>
      </c>
      <c r="E31" s="15"/>
      <c r="F31" s="132"/>
      <c r="G31" s="15"/>
      <c r="H31" s="15"/>
      <c r="I31" s="15"/>
      <c r="J31" s="15"/>
      <c r="K31" s="15"/>
      <c r="L31" s="15"/>
      <c r="M31" s="15"/>
    </row>
    <row r="32" spans="1:13" x14ac:dyDescent="0.3">
      <c r="A32" s="106">
        <v>250</v>
      </c>
      <c r="B32" s="107">
        <v>130</v>
      </c>
      <c r="C32" s="107">
        <v>-80</v>
      </c>
      <c r="D32" s="107">
        <v>50</v>
      </c>
      <c r="E32" s="15"/>
      <c r="F32" s="132"/>
      <c r="G32" s="15"/>
      <c r="H32" s="15"/>
      <c r="I32" s="15"/>
      <c r="J32" s="15"/>
      <c r="K32" s="15"/>
      <c r="L32" s="15"/>
      <c r="M32" s="15"/>
    </row>
    <row r="33" spans="1:13" x14ac:dyDescent="0.3">
      <c r="A33" s="9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</row>
    <row r="34" spans="1:13" x14ac:dyDescent="0.3">
      <c r="A34" s="9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</row>
    <row r="35" spans="1:13" ht="18" customHeight="1" x14ac:dyDescent="0.3">
      <c r="A35" s="100" t="s">
        <v>90</v>
      </c>
      <c r="B35" s="100"/>
      <c r="C35" s="100"/>
      <c r="D35" s="100"/>
      <c r="E35" s="100"/>
      <c r="F35" s="100"/>
      <c r="G35" s="100"/>
      <c r="H35" s="100"/>
      <c r="I35" s="100"/>
      <c r="J35" s="100"/>
      <c r="K35" s="100"/>
      <c r="L35" s="100"/>
      <c r="M35" s="100"/>
    </row>
    <row r="36" spans="1:13" ht="18" customHeight="1" x14ac:dyDescent="0.3">
      <c r="A36" s="100"/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0"/>
    </row>
    <row r="37" spans="1:13" ht="21.6" customHeight="1" x14ac:dyDescent="0.3">
      <c r="A37" s="100"/>
      <c r="B37" s="100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</row>
    <row r="38" spans="1:13" x14ac:dyDescent="0.3">
      <c r="A38" s="10"/>
      <c r="B38" s="132"/>
      <c r="C38" s="132"/>
      <c r="D38" s="132"/>
      <c r="E38" s="132"/>
      <c r="F38" s="132"/>
      <c r="G38" s="132"/>
      <c r="H38" s="132"/>
      <c r="I38" s="15"/>
      <c r="J38" s="15"/>
      <c r="K38" s="15"/>
      <c r="L38" s="15"/>
      <c r="M38" s="15"/>
    </row>
    <row r="39" spans="1:13" ht="18" x14ac:dyDescent="0.35">
      <c r="A39" s="10"/>
      <c r="B39" s="110" t="s">
        <v>84</v>
      </c>
      <c r="C39" s="111">
        <v>170</v>
      </c>
      <c r="D39" s="132"/>
      <c r="E39" s="108" t="s">
        <v>91</v>
      </c>
      <c r="F39" s="109"/>
      <c r="G39" s="109"/>
      <c r="H39" s="109"/>
      <c r="I39" s="15"/>
      <c r="J39" s="15"/>
      <c r="K39" s="15"/>
      <c r="L39" s="15"/>
      <c r="M39" s="15"/>
    </row>
    <row r="40" spans="1:13" ht="18" x14ac:dyDescent="0.35">
      <c r="A40" s="10"/>
      <c r="B40" s="110" t="s">
        <v>85</v>
      </c>
      <c r="C40" s="111">
        <v>150</v>
      </c>
      <c r="D40" s="132"/>
      <c r="E40" s="109"/>
      <c r="F40" s="109"/>
      <c r="G40" s="109"/>
      <c r="H40" s="109"/>
      <c r="I40" s="15"/>
      <c r="J40" s="15"/>
      <c r="K40" s="15"/>
      <c r="L40" s="15"/>
      <c r="M40" s="15"/>
    </row>
    <row r="41" spans="1:13" ht="18" x14ac:dyDescent="0.35">
      <c r="A41" s="10"/>
      <c r="B41" s="110" t="s">
        <v>92</v>
      </c>
      <c r="C41" s="111">
        <v>45</v>
      </c>
      <c r="D41" s="132"/>
      <c r="E41" s="132"/>
      <c r="F41" s="132"/>
      <c r="G41" s="132"/>
      <c r="H41" s="132"/>
      <c r="I41" s="15"/>
      <c r="J41" s="15"/>
      <c r="K41" s="15"/>
      <c r="L41" s="15"/>
      <c r="M41" s="15"/>
    </row>
    <row r="42" spans="1:13" x14ac:dyDescent="0.3">
      <c r="A42" s="10"/>
      <c r="B42" s="132"/>
      <c r="C42" s="132"/>
      <c r="D42" s="132"/>
      <c r="E42" s="132"/>
      <c r="F42" s="132"/>
      <c r="G42" s="132"/>
      <c r="H42" s="132"/>
      <c r="I42" s="15"/>
      <c r="J42" s="15"/>
      <c r="K42" s="15"/>
      <c r="L42" s="15"/>
      <c r="M42" s="15"/>
    </row>
    <row r="43" spans="1:13" x14ac:dyDescent="0.3">
      <c r="A43" s="112" t="s">
        <v>86</v>
      </c>
      <c r="B43" s="113" t="s">
        <v>87</v>
      </c>
      <c r="C43" s="113" t="s">
        <v>93</v>
      </c>
      <c r="D43" s="113" t="s">
        <v>89</v>
      </c>
      <c r="E43" s="15"/>
      <c r="F43" s="132"/>
      <c r="G43" s="132"/>
      <c r="H43" s="132"/>
      <c r="I43" s="15"/>
      <c r="J43" s="15"/>
      <c r="K43" s="15"/>
      <c r="L43" s="15"/>
      <c r="M43" s="15"/>
    </row>
    <row r="44" spans="1:13" x14ac:dyDescent="0.3">
      <c r="A44" s="114">
        <v>30</v>
      </c>
      <c r="B44" s="115">
        <v>-140</v>
      </c>
      <c r="C44" s="115">
        <v>75</v>
      </c>
      <c r="D44" s="115">
        <v>-65</v>
      </c>
      <c r="E44" s="15"/>
      <c r="F44" s="132"/>
      <c r="G44" s="132"/>
      <c r="H44" s="132"/>
      <c r="I44" s="15"/>
      <c r="J44" s="15"/>
      <c r="K44" s="15"/>
      <c r="L44" s="15"/>
      <c r="M44" s="15"/>
    </row>
    <row r="45" spans="1:13" x14ac:dyDescent="0.3">
      <c r="A45" s="114">
        <v>40</v>
      </c>
      <c r="B45" s="115">
        <v>-130</v>
      </c>
      <c r="C45" s="115">
        <v>65</v>
      </c>
      <c r="D45" s="115">
        <v>-65</v>
      </c>
      <c r="E45" s="15"/>
      <c r="F45" s="132"/>
      <c r="G45" s="132"/>
      <c r="H45" s="132"/>
      <c r="I45" s="15"/>
      <c r="J45" s="15"/>
      <c r="K45" s="15"/>
      <c r="L45" s="15"/>
      <c r="M45" s="15"/>
    </row>
    <row r="46" spans="1:13" x14ac:dyDescent="0.3">
      <c r="A46" s="114">
        <v>50</v>
      </c>
      <c r="B46" s="115">
        <v>-120</v>
      </c>
      <c r="C46" s="115">
        <v>55</v>
      </c>
      <c r="D46" s="115">
        <v>-65</v>
      </c>
      <c r="E46" s="15"/>
      <c r="F46" s="132"/>
      <c r="G46" s="132"/>
      <c r="H46" s="132"/>
      <c r="I46" s="15"/>
      <c r="J46" s="15"/>
      <c r="K46" s="15"/>
      <c r="L46" s="15"/>
      <c r="M46" s="15"/>
    </row>
    <row r="47" spans="1:13" x14ac:dyDescent="0.3">
      <c r="A47" s="114">
        <v>60</v>
      </c>
      <c r="B47" s="115">
        <v>-110</v>
      </c>
      <c r="C47" s="115">
        <v>45</v>
      </c>
      <c r="D47" s="115">
        <v>-65</v>
      </c>
      <c r="E47" s="15"/>
      <c r="F47" s="132"/>
      <c r="G47" s="132"/>
      <c r="H47" s="132"/>
      <c r="I47" s="15"/>
      <c r="J47" s="15"/>
      <c r="K47" s="15"/>
      <c r="L47" s="15"/>
      <c r="M47" s="15"/>
    </row>
    <row r="48" spans="1:13" x14ac:dyDescent="0.3">
      <c r="A48" s="114">
        <v>70</v>
      </c>
      <c r="B48" s="115">
        <v>-100</v>
      </c>
      <c r="C48" s="115">
        <v>35</v>
      </c>
      <c r="D48" s="115">
        <v>-65</v>
      </c>
      <c r="E48" s="15"/>
      <c r="F48" s="132"/>
      <c r="G48" s="132"/>
      <c r="H48" s="132"/>
      <c r="I48" s="15"/>
      <c r="J48" s="15"/>
      <c r="K48" s="15"/>
      <c r="L48" s="15"/>
      <c r="M48" s="15"/>
    </row>
    <row r="49" spans="1:13" x14ac:dyDescent="0.3">
      <c r="A49" s="114">
        <v>80</v>
      </c>
      <c r="B49" s="115">
        <v>-90</v>
      </c>
      <c r="C49" s="115">
        <v>25</v>
      </c>
      <c r="D49" s="115">
        <v>-65</v>
      </c>
      <c r="E49" s="15"/>
      <c r="F49" s="132"/>
      <c r="G49" s="132"/>
      <c r="H49" s="132"/>
      <c r="I49" s="15"/>
      <c r="J49" s="15"/>
      <c r="K49" s="15"/>
      <c r="L49" s="15"/>
      <c r="M49" s="15"/>
    </row>
    <row r="50" spans="1:13" x14ac:dyDescent="0.3">
      <c r="A50" s="114">
        <v>90</v>
      </c>
      <c r="B50" s="115">
        <v>-80</v>
      </c>
      <c r="C50" s="115">
        <v>15</v>
      </c>
      <c r="D50" s="115">
        <v>-65</v>
      </c>
      <c r="E50" s="15"/>
      <c r="F50" s="132"/>
      <c r="G50" s="132"/>
      <c r="H50" s="132"/>
      <c r="I50" s="15"/>
      <c r="J50" s="15"/>
      <c r="K50" s="15"/>
      <c r="L50" s="15"/>
      <c r="M50" s="15"/>
    </row>
    <row r="51" spans="1:13" x14ac:dyDescent="0.3">
      <c r="A51" s="114">
        <v>100</v>
      </c>
      <c r="B51" s="115">
        <v>-70</v>
      </c>
      <c r="C51" s="115">
        <v>5</v>
      </c>
      <c r="D51" s="115">
        <v>-65</v>
      </c>
      <c r="E51" s="15"/>
      <c r="F51" s="132"/>
      <c r="G51" s="132"/>
      <c r="H51" s="132"/>
      <c r="I51" s="15"/>
      <c r="J51" s="15"/>
      <c r="K51" s="15"/>
      <c r="L51" s="15"/>
      <c r="M51" s="15"/>
    </row>
    <row r="52" spans="1:13" x14ac:dyDescent="0.3">
      <c r="A52" s="114">
        <v>110</v>
      </c>
      <c r="B52" s="115">
        <v>-60</v>
      </c>
      <c r="C52" s="115">
        <v>-5</v>
      </c>
      <c r="D52" s="115">
        <v>-65</v>
      </c>
      <c r="E52" s="15"/>
      <c r="F52" s="132"/>
      <c r="G52" s="132"/>
      <c r="H52" s="132"/>
      <c r="I52" s="15"/>
      <c r="J52" s="15"/>
      <c r="K52" s="15"/>
      <c r="L52" s="15"/>
      <c r="M52" s="15"/>
    </row>
    <row r="53" spans="1:13" x14ac:dyDescent="0.3">
      <c r="A53" s="114">
        <v>120</v>
      </c>
      <c r="B53" s="115">
        <v>-50</v>
      </c>
      <c r="C53" s="115">
        <v>-15</v>
      </c>
      <c r="D53" s="115">
        <v>-65</v>
      </c>
      <c r="E53" s="15"/>
      <c r="F53" s="132"/>
      <c r="G53" s="132"/>
      <c r="H53" s="132"/>
      <c r="I53" s="15"/>
      <c r="J53" s="15"/>
      <c r="K53" s="15"/>
      <c r="L53" s="15"/>
      <c r="M53" s="15"/>
    </row>
    <row r="54" spans="1:13" x14ac:dyDescent="0.3">
      <c r="A54" s="114">
        <v>130</v>
      </c>
      <c r="B54" s="115">
        <v>-40</v>
      </c>
      <c r="C54" s="115">
        <v>-25</v>
      </c>
      <c r="D54" s="115">
        <v>-65</v>
      </c>
      <c r="E54" s="15"/>
      <c r="F54" s="132"/>
      <c r="G54" s="132"/>
      <c r="H54" s="132"/>
      <c r="I54" s="15"/>
      <c r="J54" s="15"/>
      <c r="K54" s="15"/>
      <c r="L54" s="15"/>
      <c r="M54" s="15"/>
    </row>
    <row r="55" spans="1:13" x14ac:dyDescent="0.3">
      <c r="A55" s="114">
        <v>140</v>
      </c>
      <c r="B55" s="115">
        <v>-30</v>
      </c>
      <c r="C55" s="115">
        <v>-35</v>
      </c>
      <c r="D55" s="115">
        <v>-65</v>
      </c>
      <c r="E55" s="15"/>
      <c r="F55" s="132"/>
      <c r="G55" s="132"/>
      <c r="H55" s="132"/>
      <c r="I55" s="15"/>
      <c r="J55" s="15"/>
      <c r="K55" s="15"/>
      <c r="L55" s="15"/>
      <c r="M55" s="15"/>
    </row>
    <row r="56" spans="1:13" x14ac:dyDescent="0.3">
      <c r="A56" s="114">
        <v>150</v>
      </c>
      <c r="B56" s="115">
        <v>-20</v>
      </c>
      <c r="C56" s="115">
        <v>-45</v>
      </c>
      <c r="D56" s="115">
        <v>-65</v>
      </c>
      <c r="E56" s="15"/>
      <c r="F56" s="132"/>
      <c r="G56" s="132"/>
      <c r="H56" s="132"/>
      <c r="I56" s="15"/>
      <c r="J56" s="15"/>
      <c r="K56" s="15"/>
      <c r="L56" s="15"/>
      <c r="M56" s="15"/>
    </row>
    <row r="57" spans="1:13" x14ac:dyDescent="0.3">
      <c r="A57" s="114">
        <v>160</v>
      </c>
      <c r="B57" s="115">
        <v>-10</v>
      </c>
      <c r="C57" s="115">
        <v>-45</v>
      </c>
      <c r="D57" s="115">
        <v>-55</v>
      </c>
      <c r="E57" s="15"/>
      <c r="F57" s="132"/>
      <c r="G57" s="132"/>
      <c r="H57" s="132"/>
      <c r="I57" s="15"/>
      <c r="J57" s="15"/>
      <c r="K57" s="15"/>
      <c r="L57" s="15"/>
      <c r="M57" s="15"/>
    </row>
    <row r="58" spans="1:13" x14ac:dyDescent="0.3">
      <c r="A58" s="114">
        <v>170</v>
      </c>
      <c r="B58" s="115">
        <v>0</v>
      </c>
      <c r="C58" s="115">
        <v>-45</v>
      </c>
      <c r="D58" s="115">
        <v>-45</v>
      </c>
      <c r="E58" s="15"/>
      <c r="F58" s="132"/>
      <c r="G58" s="132"/>
      <c r="H58" s="132"/>
      <c r="I58" s="15"/>
      <c r="J58" s="15"/>
      <c r="K58" s="15"/>
      <c r="L58" s="15"/>
      <c r="M58" s="15"/>
    </row>
    <row r="59" spans="1:13" x14ac:dyDescent="0.3">
      <c r="A59" s="114">
        <v>180</v>
      </c>
      <c r="B59" s="115">
        <v>10</v>
      </c>
      <c r="C59" s="115">
        <v>-45</v>
      </c>
      <c r="D59" s="115">
        <v>-35</v>
      </c>
      <c r="E59" s="15"/>
      <c r="F59" s="132"/>
      <c r="G59" s="132"/>
      <c r="H59" s="132"/>
      <c r="I59" s="15"/>
      <c r="J59" s="15"/>
      <c r="K59" s="15"/>
      <c r="L59" s="15"/>
      <c r="M59" s="15"/>
    </row>
    <row r="60" spans="1:13" x14ac:dyDescent="0.3">
      <c r="A60" s="114">
        <v>190</v>
      </c>
      <c r="B60" s="115">
        <v>20</v>
      </c>
      <c r="C60" s="115">
        <v>-45</v>
      </c>
      <c r="D60" s="115">
        <v>-25</v>
      </c>
      <c r="E60" s="15"/>
      <c r="F60" s="132"/>
      <c r="G60" s="132"/>
      <c r="H60" s="132"/>
      <c r="I60" s="15"/>
      <c r="J60" s="15"/>
      <c r="K60" s="15"/>
      <c r="L60" s="15"/>
      <c r="M60" s="15"/>
    </row>
    <row r="61" spans="1:13" x14ac:dyDescent="0.3">
      <c r="A61" s="114">
        <v>200</v>
      </c>
      <c r="B61" s="115">
        <v>30</v>
      </c>
      <c r="C61" s="115">
        <v>-45</v>
      </c>
      <c r="D61" s="115">
        <v>-15</v>
      </c>
      <c r="E61" s="15"/>
      <c r="F61" s="132"/>
      <c r="G61" s="132"/>
      <c r="H61" s="132"/>
      <c r="I61" s="15"/>
      <c r="J61" s="15"/>
      <c r="K61" s="15"/>
      <c r="L61" s="15"/>
      <c r="M61" s="15"/>
    </row>
    <row r="62" spans="1:13" x14ac:dyDescent="0.3">
      <c r="A62" s="114">
        <v>210</v>
      </c>
      <c r="B62" s="115">
        <v>40</v>
      </c>
      <c r="C62" s="115">
        <v>-45</v>
      </c>
      <c r="D62" s="115">
        <v>-5</v>
      </c>
      <c r="E62" s="15"/>
      <c r="F62" s="132"/>
      <c r="G62" s="132"/>
      <c r="H62" s="132"/>
      <c r="I62" s="15"/>
      <c r="J62" s="15"/>
      <c r="K62" s="15"/>
      <c r="L62" s="15"/>
      <c r="M62" s="15"/>
    </row>
    <row r="63" spans="1:13" x14ac:dyDescent="0.3">
      <c r="A63" s="114">
        <v>220</v>
      </c>
      <c r="B63" s="115">
        <v>50</v>
      </c>
      <c r="C63" s="115">
        <v>-45</v>
      </c>
      <c r="D63" s="115">
        <v>5</v>
      </c>
      <c r="E63" s="15"/>
      <c r="F63" s="132"/>
      <c r="G63" s="132"/>
      <c r="H63" s="132"/>
      <c r="I63" s="15"/>
      <c r="J63" s="15"/>
      <c r="K63" s="15"/>
      <c r="L63" s="15"/>
      <c r="M63" s="15"/>
    </row>
    <row r="64" spans="1:13" x14ac:dyDescent="0.3">
      <c r="A64" s="114">
        <v>230</v>
      </c>
      <c r="B64" s="115">
        <v>60</v>
      </c>
      <c r="C64" s="115">
        <v>-45</v>
      </c>
      <c r="D64" s="115">
        <v>15</v>
      </c>
      <c r="E64" s="15"/>
      <c r="F64" s="132"/>
      <c r="G64" s="132"/>
      <c r="H64" s="132"/>
      <c r="I64" s="15"/>
      <c r="J64" s="15"/>
      <c r="K64" s="15"/>
      <c r="L64" s="15"/>
      <c r="M64" s="15"/>
    </row>
    <row r="65" spans="1:13" x14ac:dyDescent="0.3">
      <c r="A65" s="114">
        <v>240</v>
      </c>
      <c r="B65" s="115">
        <v>70</v>
      </c>
      <c r="C65" s="115">
        <v>-45</v>
      </c>
      <c r="D65" s="115">
        <v>25</v>
      </c>
      <c r="E65" s="15"/>
      <c r="F65" s="132"/>
      <c r="G65" s="132"/>
      <c r="H65" s="132"/>
      <c r="I65" s="15"/>
      <c r="J65" s="15"/>
      <c r="K65" s="15"/>
      <c r="L65" s="15"/>
      <c r="M65" s="15"/>
    </row>
    <row r="66" spans="1:13" x14ac:dyDescent="0.3">
      <c r="A66" s="114">
        <v>250</v>
      </c>
      <c r="B66" s="115">
        <v>80</v>
      </c>
      <c r="C66" s="115">
        <v>-45</v>
      </c>
      <c r="D66" s="115">
        <v>35</v>
      </c>
      <c r="E66" s="15"/>
      <c r="F66" s="132"/>
      <c r="G66" s="132"/>
      <c r="H66" s="132"/>
      <c r="I66" s="15"/>
      <c r="J66" s="15"/>
      <c r="K66" s="15"/>
      <c r="L66" s="15"/>
      <c r="M66" s="15"/>
    </row>
    <row r="67" spans="1:13" x14ac:dyDescent="0.3">
      <c r="A67" s="9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</row>
    <row r="68" spans="1:13" x14ac:dyDescent="0.3">
      <c r="A68" s="9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</row>
    <row r="69" spans="1:13" x14ac:dyDescent="0.3">
      <c r="A69" s="9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0" spans="1:13" ht="18" customHeight="1" x14ac:dyDescent="0.3">
      <c r="A70" s="100" t="s">
        <v>94</v>
      </c>
      <c r="B70" s="100"/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</row>
    <row r="71" spans="1:13" ht="18" customHeight="1" x14ac:dyDescent="0.3">
      <c r="A71" s="100"/>
      <c r="B71" s="100"/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</row>
    <row r="72" spans="1:13" x14ac:dyDescent="0.3">
      <c r="A72" s="100"/>
      <c r="B72" s="100"/>
      <c r="C72" s="100"/>
      <c r="D72" s="100"/>
      <c r="E72" s="100"/>
      <c r="F72" s="100"/>
      <c r="G72" s="100"/>
      <c r="H72" s="100"/>
      <c r="I72" s="100"/>
      <c r="J72" s="100"/>
      <c r="K72" s="100"/>
      <c r="L72" s="100"/>
      <c r="M72" s="100"/>
    </row>
    <row r="73" spans="1:13" ht="21.6" customHeight="1" x14ac:dyDescent="0.3">
      <c r="A73" s="11"/>
      <c r="B73" s="15"/>
      <c r="C73" s="15"/>
      <c r="D73" s="15"/>
      <c r="E73" s="15"/>
      <c r="F73" s="132"/>
      <c r="G73" s="132"/>
      <c r="H73" s="132"/>
      <c r="I73" s="15"/>
      <c r="J73" s="15"/>
      <c r="K73" s="15"/>
      <c r="L73" s="15"/>
      <c r="M73" s="15"/>
    </row>
    <row r="74" spans="1:13" ht="17.399999999999999" customHeight="1" x14ac:dyDescent="0.35">
      <c r="A74" s="11"/>
      <c r="B74" s="116" t="s">
        <v>95</v>
      </c>
      <c r="C74" s="116">
        <v>3</v>
      </c>
      <c r="D74" s="116" t="s">
        <v>96</v>
      </c>
      <c r="E74" s="116">
        <v>30</v>
      </c>
      <c r="F74" s="132"/>
      <c r="G74" s="132"/>
      <c r="H74" s="132"/>
      <c r="I74" s="15"/>
      <c r="J74" s="15"/>
      <c r="K74" s="15"/>
      <c r="L74" s="15"/>
      <c r="M74" s="15"/>
    </row>
    <row r="75" spans="1:13" ht="18" customHeight="1" x14ac:dyDescent="0.35">
      <c r="A75" s="11"/>
      <c r="B75" s="116" t="s">
        <v>97</v>
      </c>
      <c r="C75" s="116">
        <v>1</v>
      </c>
      <c r="D75" s="116" t="s">
        <v>98</v>
      </c>
      <c r="E75" s="116">
        <v>35</v>
      </c>
      <c r="F75" s="133"/>
      <c r="G75" s="132"/>
      <c r="H75" s="132"/>
      <c r="I75" s="15"/>
      <c r="J75" s="15"/>
      <c r="K75" s="15"/>
      <c r="L75" s="15"/>
      <c r="M75" s="15"/>
    </row>
    <row r="76" spans="1:13" x14ac:dyDescent="0.3">
      <c r="A76" s="11"/>
      <c r="B76" s="134"/>
      <c r="C76" s="134"/>
      <c r="D76" s="134"/>
      <c r="E76" s="134"/>
      <c r="F76" s="132"/>
      <c r="G76" s="132"/>
      <c r="H76" s="132"/>
      <c r="I76" s="15"/>
      <c r="J76" s="15"/>
      <c r="K76" s="15"/>
      <c r="L76" s="15"/>
      <c r="M76" s="15"/>
    </row>
    <row r="77" spans="1:13" x14ac:dyDescent="0.3">
      <c r="A77" s="11"/>
      <c r="B77" s="134"/>
      <c r="C77" s="134"/>
      <c r="D77" s="134"/>
      <c r="E77" s="134"/>
      <c r="F77" s="132"/>
      <c r="G77" s="132"/>
      <c r="H77" s="132"/>
      <c r="I77" s="15"/>
      <c r="J77" s="15"/>
      <c r="K77" s="15"/>
      <c r="L77" s="15"/>
      <c r="M77" s="15"/>
    </row>
    <row r="78" spans="1:13" x14ac:dyDescent="0.3">
      <c r="A78" s="117" t="s">
        <v>86</v>
      </c>
      <c r="B78" s="118" t="s">
        <v>99</v>
      </c>
      <c r="C78" s="118" t="s">
        <v>88</v>
      </c>
      <c r="D78" s="118" t="s">
        <v>89</v>
      </c>
      <c r="E78" s="15"/>
      <c r="F78" s="132"/>
      <c r="G78" s="132"/>
      <c r="H78" s="132"/>
      <c r="I78" s="15"/>
      <c r="J78" s="15"/>
      <c r="K78" s="15"/>
      <c r="L78" s="15"/>
      <c r="M78" s="15"/>
    </row>
    <row r="79" spans="1:13" x14ac:dyDescent="0.3">
      <c r="A79" s="119">
        <v>20</v>
      </c>
      <c r="B79" s="120">
        <v>-3</v>
      </c>
      <c r="C79" s="120">
        <v>1</v>
      </c>
      <c r="D79" s="120">
        <v>-2</v>
      </c>
      <c r="E79" s="15"/>
      <c r="F79" s="132"/>
      <c r="G79" s="132"/>
      <c r="H79" s="132"/>
      <c r="I79" s="15"/>
      <c r="J79" s="15"/>
      <c r="K79" s="15"/>
      <c r="L79" s="15"/>
      <c r="M79" s="15"/>
    </row>
    <row r="80" spans="1:13" x14ac:dyDescent="0.3">
      <c r="A80" s="119">
        <v>22</v>
      </c>
      <c r="B80" s="120">
        <v>-3</v>
      </c>
      <c r="C80" s="120">
        <v>1</v>
      </c>
      <c r="D80" s="120">
        <v>-2</v>
      </c>
      <c r="E80" s="15"/>
      <c r="F80" s="132"/>
      <c r="G80" s="132"/>
      <c r="H80" s="132"/>
      <c r="I80" s="15"/>
      <c r="J80" s="15"/>
      <c r="K80" s="15"/>
      <c r="L80" s="15"/>
      <c r="M80" s="15"/>
    </row>
    <row r="81" spans="1:13" x14ac:dyDescent="0.3">
      <c r="A81" s="119">
        <v>24</v>
      </c>
      <c r="B81" s="120">
        <v>-3</v>
      </c>
      <c r="C81" s="120">
        <v>1</v>
      </c>
      <c r="D81" s="120">
        <v>-2</v>
      </c>
      <c r="E81" s="15"/>
      <c r="F81" s="132"/>
      <c r="G81" s="132"/>
      <c r="H81" s="132"/>
      <c r="I81" s="15"/>
      <c r="J81" s="15"/>
      <c r="K81" s="15"/>
      <c r="L81" s="15"/>
      <c r="M81" s="15"/>
    </row>
    <row r="82" spans="1:13" x14ac:dyDescent="0.3">
      <c r="A82" s="119">
        <v>26</v>
      </c>
      <c r="B82" s="120">
        <v>-3</v>
      </c>
      <c r="C82" s="120">
        <v>1</v>
      </c>
      <c r="D82" s="120">
        <v>-2</v>
      </c>
      <c r="E82" s="15"/>
      <c r="F82" s="132"/>
      <c r="G82" s="132"/>
      <c r="H82" s="132"/>
      <c r="I82" s="15"/>
      <c r="J82" s="15"/>
      <c r="K82" s="15"/>
      <c r="L82" s="15"/>
      <c r="M82" s="15"/>
    </row>
    <row r="83" spans="1:13" x14ac:dyDescent="0.3">
      <c r="A83" s="119">
        <v>28</v>
      </c>
      <c r="B83" s="120">
        <v>-3</v>
      </c>
      <c r="C83" s="120">
        <v>1</v>
      </c>
      <c r="D83" s="120">
        <v>-2</v>
      </c>
      <c r="E83" s="15"/>
      <c r="F83" s="132"/>
      <c r="G83" s="132"/>
      <c r="H83" s="132"/>
      <c r="I83" s="15"/>
      <c r="J83" s="15"/>
      <c r="K83" s="15"/>
      <c r="L83" s="15"/>
      <c r="M83" s="15"/>
    </row>
    <row r="84" spans="1:13" x14ac:dyDescent="0.3">
      <c r="A84" s="119">
        <v>30</v>
      </c>
      <c r="B84" s="120">
        <v>-3</v>
      </c>
      <c r="C84" s="120">
        <v>1</v>
      </c>
      <c r="D84" s="120">
        <v>-2</v>
      </c>
      <c r="E84" s="15"/>
      <c r="F84" s="132"/>
      <c r="G84" s="132"/>
      <c r="H84" s="132"/>
      <c r="I84" s="15"/>
      <c r="J84" s="15"/>
      <c r="K84" s="15"/>
      <c r="L84" s="15"/>
      <c r="M84" s="15"/>
    </row>
    <row r="85" spans="1:13" x14ac:dyDescent="0.3">
      <c r="A85" s="119">
        <v>31</v>
      </c>
      <c r="B85" s="120">
        <v>-2</v>
      </c>
      <c r="C85" s="120">
        <v>1</v>
      </c>
      <c r="D85" s="120">
        <v>-1</v>
      </c>
      <c r="E85" s="15"/>
      <c r="F85" s="132"/>
      <c r="G85" s="132"/>
      <c r="H85" s="132"/>
      <c r="I85" s="15"/>
      <c r="J85" s="15"/>
      <c r="K85" s="15"/>
      <c r="L85" s="15"/>
      <c r="M85" s="15"/>
    </row>
    <row r="86" spans="1:13" x14ac:dyDescent="0.3">
      <c r="A86" s="119">
        <v>32</v>
      </c>
      <c r="B86" s="120">
        <v>-1</v>
      </c>
      <c r="C86" s="120">
        <v>1</v>
      </c>
      <c r="D86" s="120">
        <v>0</v>
      </c>
      <c r="E86" s="15"/>
      <c r="F86" s="132"/>
      <c r="G86" s="132"/>
      <c r="H86" s="132"/>
      <c r="I86" s="15"/>
      <c r="J86" s="15"/>
      <c r="K86" s="15"/>
      <c r="L86" s="15"/>
      <c r="M86" s="15"/>
    </row>
    <row r="87" spans="1:13" x14ac:dyDescent="0.3">
      <c r="A87" s="119">
        <v>33</v>
      </c>
      <c r="B87" s="120">
        <v>0</v>
      </c>
      <c r="C87" s="120">
        <v>1</v>
      </c>
      <c r="D87" s="120">
        <v>1</v>
      </c>
      <c r="E87" s="15"/>
      <c r="F87" s="132"/>
      <c r="G87" s="132"/>
      <c r="H87" s="132"/>
      <c r="I87" s="15"/>
      <c r="J87" s="15"/>
      <c r="K87" s="15"/>
      <c r="L87" s="15"/>
      <c r="M87" s="15"/>
    </row>
    <row r="88" spans="1:13" x14ac:dyDescent="0.3">
      <c r="A88" s="119">
        <v>34</v>
      </c>
      <c r="B88" s="120">
        <v>1</v>
      </c>
      <c r="C88" s="120">
        <v>1</v>
      </c>
      <c r="D88" s="120">
        <v>2</v>
      </c>
      <c r="E88" s="15"/>
      <c r="F88" s="132"/>
      <c r="G88" s="132"/>
      <c r="H88" s="132"/>
      <c r="I88" s="15"/>
      <c r="J88" s="15"/>
      <c r="K88" s="15"/>
      <c r="L88" s="15"/>
      <c r="M88" s="15"/>
    </row>
    <row r="89" spans="1:13" x14ac:dyDescent="0.3">
      <c r="A89" s="119">
        <v>35</v>
      </c>
      <c r="B89" s="120">
        <v>2</v>
      </c>
      <c r="C89" s="120">
        <v>1</v>
      </c>
      <c r="D89" s="120">
        <v>3</v>
      </c>
      <c r="E89" s="15"/>
      <c r="F89" s="132"/>
      <c r="G89" s="132"/>
      <c r="H89" s="132"/>
      <c r="I89" s="15"/>
      <c r="J89" s="15"/>
      <c r="K89" s="15"/>
      <c r="L89" s="15"/>
      <c r="M89" s="15"/>
    </row>
    <row r="90" spans="1:13" x14ac:dyDescent="0.3">
      <c r="A90" s="119">
        <v>37</v>
      </c>
      <c r="B90" s="120">
        <v>4</v>
      </c>
      <c r="C90" s="120">
        <v>-1</v>
      </c>
      <c r="D90" s="120">
        <v>3</v>
      </c>
      <c r="E90" s="15"/>
      <c r="F90" s="132"/>
      <c r="G90" s="132"/>
      <c r="H90" s="132"/>
      <c r="I90" s="15"/>
      <c r="J90" s="15"/>
      <c r="K90" s="15"/>
      <c r="L90" s="15"/>
      <c r="M90" s="15"/>
    </row>
    <row r="91" spans="1:13" x14ac:dyDescent="0.3">
      <c r="A91" s="119">
        <v>40</v>
      </c>
      <c r="B91" s="120">
        <v>7</v>
      </c>
      <c r="C91" s="120">
        <v>-4</v>
      </c>
      <c r="D91" s="120">
        <v>3</v>
      </c>
      <c r="E91" s="15"/>
      <c r="F91" s="132"/>
      <c r="G91" s="132"/>
      <c r="H91" s="132"/>
      <c r="I91" s="15"/>
      <c r="J91" s="15"/>
      <c r="K91" s="15"/>
      <c r="L91" s="15"/>
      <c r="M91" s="15"/>
    </row>
    <row r="92" spans="1:13" x14ac:dyDescent="0.3">
      <c r="A92" s="119">
        <v>45</v>
      </c>
      <c r="B92" s="120">
        <v>12</v>
      </c>
      <c r="C92" s="120">
        <v>-9</v>
      </c>
      <c r="D92" s="120">
        <v>3</v>
      </c>
      <c r="E92" s="15"/>
      <c r="F92" s="132"/>
      <c r="G92" s="132"/>
      <c r="H92" s="132"/>
      <c r="I92" s="15"/>
      <c r="J92" s="15"/>
      <c r="K92" s="15"/>
      <c r="L92" s="15"/>
      <c r="M92" s="15"/>
    </row>
    <row r="93" spans="1:13" x14ac:dyDescent="0.3">
      <c r="A93" s="121">
        <v>50</v>
      </c>
      <c r="B93" s="122">
        <v>17</v>
      </c>
      <c r="C93" s="122">
        <v>-14</v>
      </c>
      <c r="D93" s="122">
        <v>3</v>
      </c>
      <c r="E93" s="15"/>
      <c r="F93" s="132"/>
      <c r="G93" s="132"/>
      <c r="H93" s="132"/>
      <c r="I93" s="15"/>
      <c r="J93" s="15"/>
      <c r="K93" s="15"/>
      <c r="L93" s="15"/>
      <c r="M93" s="15"/>
    </row>
    <row r="94" spans="1:13" x14ac:dyDescent="0.3">
      <c r="A94" s="11"/>
      <c r="B94" s="134"/>
      <c r="C94" s="134"/>
      <c r="D94" s="134"/>
      <c r="E94" s="15"/>
      <c r="F94" s="132"/>
      <c r="G94" s="132"/>
      <c r="H94" s="132"/>
      <c r="I94" s="15"/>
      <c r="J94" s="15"/>
      <c r="K94" s="15"/>
      <c r="L94" s="15"/>
      <c r="M94" s="15"/>
    </row>
    <row r="95" spans="1:13" x14ac:dyDescent="0.3">
      <c r="A95" s="11"/>
      <c r="B95" s="134"/>
      <c r="C95" s="134"/>
      <c r="D95" s="134"/>
      <c r="E95" s="15"/>
      <c r="F95" s="132"/>
      <c r="G95" s="132"/>
      <c r="H95" s="132"/>
      <c r="I95" s="15"/>
      <c r="J95" s="15"/>
      <c r="K95" s="15"/>
      <c r="L95" s="15"/>
      <c r="M95" s="15"/>
    </row>
    <row r="96" spans="1:13" x14ac:dyDescent="0.3">
      <c r="A96" s="11"/>
      <c r="B96" s="134"/>
      <c r="C96" s="134"/>
      <c r="D96" s="134"/>
      <c r="E96" s="15"/>
      <c r="F96" s="132"/>
      <c r="G96" s="132"/>
      <c r="H96" s="132"/>
      <c r="I96" s="15"/>
      <c r="J96" s="15"/>
      <c r="K96" s="15"/>
      <c r="L96" s="15"/>
      <c r="M96" s="15"/>
    </row>
    <row r="97" spans="1:13" x14ac:dyDescent="0.3">
      <c r="A97" s="11"/>
      <c r="B97" s="134"/>
      <c r="C97" s="134"/>
      <c r="D97" s="134"/>
      <c r="E97" s="134"/>
      <c r="F97" s="132"/>
      <c r="G97" s="132"/>
      <c r="H97" s="132"/>
      <c r="I97" s="15"/>
      <c r="J97" s="15"/>
      <c r="K97" s="15"/>
      <c r="L97" s="15"/>
      <c r="M97" s="15"/>
    </row>
    <row r="98" spans="1:13" ht="18" customHeight="1" x14ac:dyDescent="0.3">
      <c r="A98" s="100" t="s">
        <v>100</v>
      </c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</row>
    <row r="99" spans="1:13" ht="13.2" customHeight="1" x14ac:dyDescent="0.3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</row>
    <row r="100" spans="1:13" hidden="1" x14ac:dyDescent="0.3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</row>
    <row r="101" spans="1:13" hidden="1" x14ac:dyDescent="0.3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</row>
    <row r="102" spans="1:13" x14ac:dyDescent="0.3">
      <c r="A102" s="11"/>
      <c r="B102" s="134"/>
      <c r="C102" s="134"/>
      <c r="D102" s="134"/>
      <c r="E102" s="134"/>
      <c r="F102" s="15"/>
      <c r="G102" s="15"/>
      <c r="H102" s="15"/>
      <c r="I102" s="15"/>
      <c r="J102" s="15"/>
      <c r="K102" s="15"/>
      <c r="L102" s="15"/>
      <c r="M102" s="15"/>
    </row>
    <row r="103" spans="1:13" ht="15" customHeight="1" x14ac:dyDescent="0.35">
      <c r="A103" s="11"/>
      <c r="B103" s="123" t="s">
        <v>101</v>
      </c>
      <c r="C103" s="123">
        <v>28</v>
      </c>
      <c r="D103" s="123" t="s">
        <v>96</v>
      </c>
      <c r="E103" s="123">
        <v>100</v>
      </c>
      <c r="F103" s="15"/>
      <c r="G103" s="15"/>
      <c r="H103" s="15"/>
      <c r="I103" s="15"/>
      <c r="J103" s="15"/>
      <c r="K103" s="15"/>
      <c r="L103" s="15"/>
      <c r="M103" s="15"/>
    </row>
    <row r="104" spans="1:13" ht="15" customHeight="1" x14ac:dyDescent="0.35">
      <c r="A104" s="11"/>
      <c r="B104" s="123" t="s">
        <v>102</v>
      </c>
      <c r="C104" s="123">
        <v>12</v>
      </c>
      <c r="D104" s="123" t="s">
        <v>98</v>
      </c>
      <c r="E104" s="123">
        <v>70</v>
      </c>
      <c r="F104" s="15"/>
      <c r="G104" s="15"/>
      <c r="H104" s="15"/>
      <c r="I104" s="15"/>
      <c r="J104" s="15"/>
      <c r="K104" s="15"/>
      <c r="L104" s="15"/>
      <c r="M104" s="15"/>
    </row>
    <row r="105" spans="1:13" x14ac:dyDescent="0.3">
      <c r="A105" s="11"/>
      <c r="B105" s="134"/>
      <c r="C105" s="134"/>
      <c r="D105" s="134"/>
      <c r="E105" s="134"/>
      <c r="F105" s="15"/>
      <c r="G105" s="15"/>
      <c r="H105" s="15"/>
      <c r="I105" s="15"/>
      <c r="J105" s="15"/>
      <c r="K105" s="15"/>
      <c r="L105" s="15"/>
      <c r="M105" s="15"/>
    </row>
    <row r="106" spans="1:13" x14ac:dyDescent="0.3">
      <c r="A106" s="11"/>
      <c r="B106" s="134"/>
      <c r="C106" s="134"/>
      <c r="D106" s="134"/>
      <c r="E106" s="134"/>
      <c r="F106" s="15"/>
      <c r="G106" s="15"/>
      <c r="H106" s="15"/>
      <c r="I106" s="15"/>
      <c r="J106" s="15"/>
      <c r="K106" s="15"/>
      <c r="L106" s="15"/>
      <c r="M106" s="15"/>
    </row>
    <row r="107" spans="1:13" x14ac:dyDescent="0.3">
      <c r="A107" s="11"/>
      <c r="B107" s="134"/>
      <c r="C107" s="134"/>
      <c r="D107" s="134"/>
      <c r="E107" s="134"/>
      <c r="F107" s="15"/>
      <c r="G107" s="15"/>
      <c r="H107" s="15"/>
      <c r="I107" s="15"/>
      <c r="J107" s="15"/>
      <c r="K107" s="15"/>
      <c r="L107" s="15"/>
      <c r="M107" s="15"/>
    </row>
    <row r="108" spans="1:13" x14ac:dyDescent="0.3">
      <c r="A108" s="117" t="s">
        <v>86</v>
      </c>
      <c r="B108" s="118" t="s">
        <v>103</v>
      </c>
      <c r="C108" s="118" t="s">
        <v>104</v>
      </c>
      <c r="D108" s="118" t="s">
        <v>89</v>
      </c>
      <c r="E108" s="15"/>
      <c r="F108" s="15"/>
      <c r="G108" s="15"/>
      <c r="H108" s="15"/>
      <c r="I108" s="15"/>
      <c r="J108" s="15"/>
      <c r="K108" s="15"/>
      <c r="L108" s="15"/>
      <c r="M108" s="15"/>
    </row>
    <row r="109" spans="1:13" x14ac:dyDescent="0.3">
      <c r="A109" s="119">
        <v>30</v>
      </c>
      <c r="B109" s="120">
        <v>-42</v>
      </c>
      <c r="C109" s="120">
        <v>28</v>
      </c>
      <c r="D109" s="120">
        <v>-14</v>
      </c>
      <c r="E109" s="15"/>
      <c r="F109" s="15"/>
      <c r="G109" s="15"/>
      <c r="H109" s="15"/>
      <c r="I109" s="15"/>
      <c r="J109" s="15"/>
      <c r="K109" s="15"/>
      <c r="L109" s="15"/>
      <c r="M109" s="15"/>
    </row>
    <row r="110" spans="1:13" x14ac:dyDescent="0.3">
      <c r="A110" s="119">
        <v>40</v>
      </c>
      <c r="B110" s="120">
        <v>-32</v>
      </c>
      <c r="C110" s="120">
        <v>18</v>
      </c>
      <c r="D110" s="120">
        <v>-14</v>
      </c>
      <c r="E110" s="15"/>
      <c r="F110" s="15"/>
      <c r="G110" s="15"/>
      <c r="H110" s="15"/>
      <c r="I110" s="15"/>
      <c r="J110" s="15"/>
      <c r="K110" s="15"/>
      <c r="L110" s="15"/>
      <c r="M110" s="15"/>
    </row>
    <row r="111" spans="1:13" x14ac:dyDescent="0.3">
      <c r="A111" s="119">
        <v>50</v>
      </c>
      <c r="B111" s="120">
        <v>-22</v>
      </c>
      <c r="C111" s="120">
        <v>8</v>
      </c>
      <c r="D111" s="120">
        <v>-14</v>
      </c>
      <c r="E111" s="15"/>
      <c r="F111" s="15"/>
      <c r="G111" s="15"/>
      <c r="H111" s="15"/>
      <c r="I111" s="15"/>
      <c r="J111" s="15"/>
      <c r="K111" s="15"/>
      <c r="L111" s="15"/>
      <c r="M111" s="15"/>
    </row>
    <row r="112" spans="1:13" x14ac:dyDescent="0.3">
      <c r="A112" s="119">
        <v>60</v>
      </c>
      <c r="B112" s="120">
        <v>-12</v>
      </c>
      <c r="C112" s="120">
        <v>-2</v>
      </c>
      <c r="D112" s="120">
        <v>-14</v>
      </c>
      <c r="E112" s="15"/>
      <c r="F112" s="15"/>
      <c r="G112" s="15"/>
      <c r="H112" s="15"/>
      <c r="I112" s="15"/>
      <c r="J112" s="15"/>
      <c r="K112" s="15"/>
      <c r="L112" s="15"/>
      <c r="M112" s="15"/>
    </row>
    <row r="113" spans="1:13" x14ac:dyDescent="0.3">
      <c r="A113" s="119">
        <v>70</v>
      </c>
      <c r="B113" s="120">
        <v>-2</v>
      </c>
      <c r="C113" s="120">
        <v>-12</v>
      </c>
      <c r="D113" s="120">
        <v>-14</v>
      </c>
      <c r="E113" s="15"/>
      <c r="F113" s="15"/>
      <c r="G113" s="15"/>
      <c r="H113" s="15"/>
      <c r="I113" s="15"/>
      <c r="J113" s="15"/>
      <c r="K113" s="15"/>
      <c r="L113" s="15"/>
      <c r="M113" s="15"/>
    </row>
    <row r="114" spans="1:13" x14ac:dyDescent="0.3">
      <c r="A114" s="119">
        <v>80</v>
      </c>
      <c r="B114" s="120">
        <v>8</v>
      </c>
      <c r="C114" s="120">
        <v>-12</v>
      </c>
      <c r="D114" s="120">
        <v>-4</v>
      </c>
      <c r="E114" s="15"/>
      <c r="F114" s="15"/>
      <c r="G114" s="15"/>
      <c r="H114" s="15"/>
      <c r="I114" s="15"/>
      <c r="J114" s="15"/>
      <c r="K114" s="15"/>
      <c r="L114" s="15"/>
      <c r="M114" s="15"/>
    </row>
    <row r="115" spans="1:13" x14ac:dyDescent="0.3">
      <c r="A115" s="119">
        <v>90</v>
      </c>
      <c r="B115" s="120">
        <v>18</v>
      </c>
      <c r="C115" s="120">
        <v>-12</v>
      </c>
      <c r="D115" s="120">
        <v>6</v>
      </c>
      <c r="E115" s="15"/>
      <c r="F115" s="15"/>
      <c r="G115" s="15"/>
      <c r="H115" s="15"/>
      <c r="I115" s="15"/>
      <c r="J115" s="15"/>
      <c r="K115" s="15"/>
      <c r="L115" s="15"/>
      <c r="M115" s="15"/>
    </row>
    <row r="116" spans="1:13" x14ac:dyDescent="0.3">
      <c r="A116" s="119">
        <v>100</v>
      </c>
      <c r="B116" s="120">
        <v>28</v>
      </c>
      <c r="C116" s="120">
        <v>-12</v>
      </c>
      <c r="D116" s="120">
        <v>16</v>
      </c>
      <c r="E116" s="15"/>
      <c r="F116" s="15"/>
      <c r="G116" s="15"/>
      <c r="H116" s="15"/>
      <c r="I116" s="15"/>
      <c r="J116" s="15"/>
      <c r="K116" s="15"/>
      <c r="L116" s="15"/>
      <c r="M116" s="15"/>
    </row>
    <row r="117" spans="1:13" x14ac:dyDescent="0.3">
      <c r="A117" s="119">
        <v>110</v>
      </c>
      <c r="B117" s="120">
        <v>28</v>
      </c>
      <c r="C117" s="120">
        <v>-12</v>
      </c>
      <c r="D117" s="120">
        <v>16</v>
      </c>
      <c r="E117" s="15"/>
      <c r="F117" s="15"/>
      <c r="G117" s="15"/>
      <c r="H117" s="15"/>
      <c r="I117" s="15"/>
      <c r="J117" s="15"/>
      <c r="K117" s="15"/>
      <c r="L117" s="15"/>
      <c r="M117" s="15"/>
    </row>
    <row r="118" spans="1:13" x14ac:dyDescent="0.3">
      <c r="A118" s="119">
        <v>120</v>
      </c>
      <c r="B118" s="120">
        <v>28</v>
      </c>
      <c r="C118" s="120">
        <v>-12</v>
      </c>
      <c r="D118" s="120">
        <v>16</v>
      </c>
      <c r="E118" s="15"/>
      <c r="F118" s="15"/>
      <c r="G118" s="15"/>
      <c r="H118" s="15"/>
      <c r="I118" s="15"/>
      <c r="J118" s="15"/>
      <c r="K118" s="15"/>
      <c r="L118" s="15"/>
      <c r="M118" s="15"/>
    </row>
    <row r="119" spans="1:13" x14ac:dyDescent="0.3">
      <c r="A119" s="121">
        <v>130</v>
      </c>
      <c r="B119" s="122">
        <v>28</v>
      </c>
      <c r="C119" s="122">
        <v>-12</v>
      </c>
      <c r="D119" s="122">
        <v>16</v>
      </c>
      <c r="E119" s="15"/>
      <c r="F119" s="15"/>
      <c r="G119" s="15"/>
      <c r="H119" s="15"/>
      <c r="I119" s="15"/>
      <c r="J119" s="15"/>
      <c r="K119" s="15"/>
      <c r="L119" s="15"/>
      <c r="M119" s="15"/>
    </row>
    <row r="120" spans="1:13" x14ac:dyDescent="0.3">
      <c r="A120" s="11"/>
      <c r="B120" s="134"/>
      <c r="C120" s="134"/>
      <c r="D120" s="134"/>
      <c r="E120" s="15"/>
      <c r="F120" s="15"/>
      <c r="G120" s="15"/>
      <c r="H120" s="15"/>
      <c r="I120" s="15"/>
      <c r="J120" s="15"/>
      <c r="K120" s="15"/>
      <c r="L120" s="15"/>
      <c r="M120" s="15"/>
    </row>
    <row r="121" spans="1:13" x14ac:dyDescent="0.3">
      <c r="A121" s="11"/>
      <c r="B121" s="134"/>
      <c r="C121" s="134"/>
      <c r="D121" s="134"/>
      <c r="E121" s="15"/>
      <c r="F121" s="15"/>
      <c r="G121" s="15"/>
      <c r="H121" s="15"/>
      <c r="I121" s="15"/>
      <c r="J121" s="15"/>
      <c r="K121" s="15"/>
      <c r="L121" s="15"/>
      <c r="M121" s="15"/>
    </row>
    <row r="122" spans="1:13" x14ac:dyDescent="0.3">
      <c r="A122" s="11"/>
      <c r="B122" s="134"/>
      <c r="C122" s="134"/>
      <c r="D122" s="134"/>
      <c r="E122" s="15"/>
      <c r="F122" s="15"/>
      <c r="G122" s="15"/>
      <c r="H122" s="15"/>
      <c r="I122" s="15"/>
      <c r="J122" s="15"/>
      <c r="K122" s="15"/>
      <c r="L122" s="15"/>
      <c r="M122" s="15"/>
    </row>
    <row r="123" spans="1:13" ht="20.399999999999999" customHeight="1" x14ac:dyDescent="0.3">
      <c r="A123" s="124" t="s">
        <v>105</v>
      </c>
      <c r="B123" s="124"/>
      <c r="C123" s="124"/>
      <c r="D123" s="124"/>
      <c r="E123" s="124"/>
      <c r="F123" s="124"/>
      <c r="G123" s="124"/>
      <c r="H123" s="124"/>
      <c r="I123" s="124"/>
      <c r="J123" s="124"/>
      <c r="K123" s="124"/>
      <c r="L123" s="124"/>
      <c r="M123" s="124"/>
    </row>
    <row r="124" spans="1:13" ht="14.4" customHeight="1" x14ac:dyDescent="0.3">
      <c r="A124" s="124"/>
      <c r="B124" s="124"/>
      <c r="C124" s="124"/>
      <c r="D124" s="124"/>
      <c r="E124" s="124"/>
      <c r="F124" s="124"/>
      <c r="G124" s="124"/>
      <c r="H124" s="124"/>
      <c r="I124" s="124"/>
      <c r="J124" s="124"/>
      <c r="K124" s="124"/>
      <c r="L124" s="124"/>
      <c r="M124" s="124"/>
    </row>
    <row r="125" spans="1:13" ht="6" customHeight="1" x14ac:dyDescent="0.3">
      <c r="A125" s="124"/>
      <c r="B125" s="124"/>
      <c r="C125" s="124"/>
      <c r="D125" s="124"/>
      <c r="E125" s="124"/>
      <c r="F125" s="124"/>
      <c r="G125" s="124"/>
      <c r="H125" s="124"/>
      <c r="I125" s="124"/>
      <c r="J125" s="124"/>
      <c r="K125" s="124"/>
      <c r="L125" s="124"/>
      <c r="M125" s="124"/>
    </row>
    <row r="126" spans="1:13" ht="14.4" customHeight="1" x14ac:dyDescent="0.3">
      <c r="A126" s="9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</row>
    <row r="127" spans="1:13" x14ac:dyDescent="0.3">
      <c r="A127" s="9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</row>
    <row r="128" spans="1:13" ht="15" customHeight="1" x14ac:dyDescent="0.4">
      <c r="A128" s="9"/>
      <c r="B128" s="125" t="s">
        <v>106</v>
      </c>
      <c r="C128" s="125">
        <v>3</v>
      </c>
      <c r="D128" s="125" t="s">
        <v>96</v>
      </c>
      <c r="E128" s="125">
        <v>35</v>
      </c>
      <c r="F128" s="15"/>
      <c r="G128" s="15"/>
      <c r="H128" s="15"/>
      <c r="I128" s="15"/>
      <c r="J128" s="15"/>
      <c r="K128" s="15"/>
      <c r="L128" s="15"/>
      <c r="M128" s="15"/>
    </row>
    <row r="129" spans="1:13" ht="15" customHeight="1" x14ac:dyDescent="0.4">
      <c r="A129" s="9"/>
      <c r="B129" s="125" t="s">
        <v>107</v>
      </c>
      <c r="C129" s="125">
        <v>1</v>
      </c>
      <c r="D129" s="125" t="s">
        <v>98</v>
      </c>
      <c r="E129" s="125">
        <v>30</v>
      </c>
      <c r="F129" s="15"/>
      <c r="G129" s="15"/>
      <c r="H129" s="15"/>
      <c r="I129" s="15"/>
      <c r="J129" s="15"/>
      <c r="K129" s="15"/>
      <c r="L129" s="15"/>
      <c r="M129" s="15"/>
    </row>
    <row r="130" spans="1:13" ht="19.8" x14ac:dyDescent="0.4">
      <c r="A130" s="12"/>
      <c r="B130" s="15"/>
      <c r="C130" s="15"/>
      <c r="D130" s="15"/>
      <c r="E130" s="15"/>
      <c r="F130" s="135"/>
      <c r="G130" s="135"/>
      <c r="H130" s="135"/>
      <c r="I130" s="15"/>
      <c r="J130" s="15"/>
      <c r="K130" s="15"/>
      <c r="L130" s="15"/>
      <c r="M130" s="15"/>
    </row>
    <row r="131" spans="1:13" ht="19.8" x14ac:dyDescent="0.4">
      <c r="A131" s="12"/>
      <c r="B131" s="15"/>
      <c r="C131" s="15"/>
      <c r="D131" s="15"/>
      <c r="E131" s="15"/>
      <c r="F131" s="135"/>
      <c r="G131" s="135"/>
      <c r="H131" s="135"/>
      <c r="I131" s="15"/>
      <c r="J131" s="15"/>
      <c r="K131" s="15"/>
      <c r="L131" s="15"/>
      <c r="M131" s="15"/>
    </row>
    <row r="132" spans="1:13" ht="19.8" x14ac:dyDescent="0.4">
      <c r="A132" s="126" t="s">
        <v>86</v>
      </c>
      <c r="B132" s="127" t="s">
        <v>108</v>
      </c>
      <c r="C132" s="127" t="s">
        <v>109</v>
      </c>
      <c r="D132" s="127" t="s">
        <v>89</v>
      </c>
      <c r="E132" s="135"/>
      <c r="F132" s="135"/>
      <c r="G132" s="135"/>
      <c r="H132" s="135"/>
      <c r="I132" s="15"/>
      <c r="J132" s="15"/>
      <c r="K132" s="15"/>
      <c r="L132" s="15"/>
      <c r="M132" s="15"/>
    </row>
    <row r="133" spans="1:13" ht="19.8" x14ac:dyDescent="0.4">
      <c r="A133" s="128">
        <v>10</v>
      </c>
      <c r="B133" s="129">
        <v>22</v>
      </c>
      <c r="C133" s="129">
        <v>-19</v>
      </c>
      <c r="D133" s="129">
        <v>3</v>
      </c>
      <c r="E133" s="135"/>
      <c r="F133" s="135"/>
      <c r="G133" s="135"/>
      <c r="H133" s="135"/>
      <c r="I133" s="15"/>
      <c r="J133" s="15"/>
      <c r="K133" s="15"/>
      <c r="L133" s="15"/>
      <c r="M133" s="15"/>
    </row>
    <row r="134" spans="1:13" ht="19.8" x14ac:dyDescent="0.4">
      <c r="A134" s="128">
        <v>15</v>
      </c>
      <c r="B134" s="129">
        <v>17</v>
      </c>
      <c r="C134" s="129">
        <v>-14</v>
      </c>
      <c r="D134" s="129">
        <v>3</v>
      </c>
      <c r="E134" s="135"/>
      <c r="F134" s="135"/>
      <c r="G134" s="135"/>
      <c r="H134" s="135"/>
      <c r="I134" s="15"/>
      <c r="J134" s="15"/>
      <c r="K134" s="15"/>
      <c r="L134" s="15"/>
      <c r="M134" s="15"/>
    </row>
    <row r="135" spans="1:13" ht="19.8" x14ac:dyDescent="0.4">
      <c r="A135" s="128">
        <v>20</v>
      </c>
      <c r="B135" s="129">
        <v>12</v>
      </c>
      <c r="C135" s="129">
        <v>-9</v>
      </c>
      <c r="D135" s="129">
        <v>3</v>
      </c>
      <c r="E135" s="15"/>
      <c r="F135" s="135"/>
      <c r="G135" s="135"/>
      <c r="H135" s="135"/>
      <c r="I135" s="15"/>
      <c r="J135" s="15"/>
      <c r="K135" s="15"/>
      <c r="L135" s="15"/>
      <c r="M135" s="15"/>
    </row>
    <row r="136" spans="1:13" ht="19.8" x14ac:dyDescent="0.4">
      <c r="A136" s="128">
        <v>25</v>
      </c>
      <c r="B136" s="129">
        <v>7</v>
      </c>
      <c r="C136" s="129">
        <v>-4</v>
      </c>
      <c r="D136" s="129">
        <v>3</v>
      </c>
      <c r="E136" s="15"/>
      <c r="F136" s="135"/>
      <c r="G136" s="135"/>
      <c r="H136" s="135"/>
      <c r="I136" s="15"/>
      <c r="J136" s="15"/>
      <c r="K136" s="15"/>
      <c r="L136" s="15"/>
      <c r="M136" s="15"/>
    </row>
    <row r="137" spans="1:13" ht="19.8" x14ac:dyDescent="0.4">
      <c r="A137" s="128">
        <v>30</v>
      </c>
      <c r="B137" s="129">
        <v>2</v>
      </c>
      <c r="C137" s="129">
        <v>1</v>
      </c>
      <c r="D137" s="129">
        <v>3</v>
      </c>
      <c r="E137" s="15"/>
      <c r="F137" s="135"/>
      <c r="G137" s="135"/>
      <c r="H137" s="135"/>
      <c r="I137" s="15"/>
      <c r="J137" s="15"/>
      <c r="K137" s="15"/>
      <c r="L137" s="15"/>
      <c r="M137" s="15"/>
    </row>
    <row r="138" spans="1:13" ht="19.8" x14ac:dyDescent="0.4">
      <c r="A138" s="128">
        <v>35</v>
      </c>
      <c r="B138" s="129">
        <v>-3</v>
      </c>
      <c r="C138" s="129">
        <v>1</v>
      </c>
      <c r="D138" s="129">
        <v>-2</v>
      </c>
      <c r="E138" s="15"/>
      <c r="F138" s="135"/>
      <c r="G138" s="135"/>
      <c r="H138" s="135"/>
      <c r="I138" s="15"/>
      <c r="J138" s="15"/>
      <c r="K138" s="15"/>
      <c r="L138" s="15"/>
      <c r="M138" s="15"/>
    </row>
    <row r="139" spans="1:13" ht="19.8" x14ac:dyDescent="0.4">
      <c r="A139" s="128">
        <v>40</v>
      </c>
      <c r="B139" s="129">
        <v>-3</v>
      </c>
      <c r="C139" s="129">
        <v>1</v>
      </c>
      <c r="D139" s="129">
        <v>-2</v>
      </c>
      <c r="E139" s="15"/>
      <c r="F139" s="135"/>
      <c r="G139" s="135"/>
      <c r="H139" s="135"/>
      <c r="I139" s="15"/>
      <c r="J139" s="15"/>
      <c r="K139" s="15"/>
      <c r="L139" s="15"/>
      <c r="M139" s="15"/>
    </row>
    <row r="140" spans="1:13" ht="19.8" x14ac:dyDescent="0.4">
      <c r="A140" s="128">
        <v>45</v>
      </c>
      <c r="B140" s="129">
        <v>-3</v>
      </c>
      <c r="C140" s="129">
        <v>1</v>
      </c>
      <c r="D140" s="129">
        <v>-2</v>
      </c>
      <c r="E140" s="15"/>
      <c r="F140" s="135"/>
      <c r="G140" s="135"/>
      <c r="H140" s="135"/>
      <c r="I140" s="15"/>
      <c r="J140" s="15"/>
      <c r="K140" s="15"/>
      <c r="L140" s="15"/>
      <c r="M140" s="15"/>
    </row>
    <row r="141" spans="1:13" ht="19.8" x14ac:dyDescent="0.4">
      <c r="A141" s="128">
        <v>50</v>
      </c>
      <c r="B141" s="129">
        <v>-3</v>
      </c>
      <c r="C141" s="129">
        <v>1</v>
      </c>
      <c r="D141" s="129">
        <v>-2</v>
      </c>
      <c r="E141" s="15"/>
      <c r="F141" s="135"/>
      <c r="G141" s="135"/>
      <c r="H141" s="135"/>
      <c r="I141" s="15"/>
      <c r="J141" s="15"/>
      <c r="K141" s="15"/>
      <c r="L141" s="15"/>
      <c r="M141" s="15"/>
    </row>
    <row r="142" spans="1:13" ht="19.8" x14ac:dyDescent="0.4">
      <c r="A142" s="128">
        <v>55</v>
      </c>
      <c r="B142" s="129">
        <v>-3</v>
      </c>
      <c r="C142" s="129">
        <v>1</v>
      </c>
      <c r="D142" s="129">
        <v>-2</v>
      </c>
      <c r="E142" s="15"/>
      <c r="F142" s="135"/>
      <c r="G142" s="135"/>
      <c r="H142" s="135"/>
      <c r="I142" s="15"/>
      <c r="J142" s="15"/>
      <c r="K142" s="15"/>
      <c r="L142" s="15"/>
      <c r="M142" s="15"/>
    </row>
    <row r="143" spans="1:13" ht="19.8" x14ac:dyDescent="0.4">
      <c r="A143" s="128">
        <v>60</v>
      </c>
      <c r="B143" s="129">
        <v>-3</v>
      </c>
      <c r="C143" s="129">
        <v>1</v>
      </c>
      <c r="D143" s="129">
        <v>-2</v>
      </c>
      <c r="E143" s="15"/>
      <c r="F143" s="135"/>
      <c r="G143" s="135"/>
      <c r="H143" s="135"/>
      <c r="I143" s="15"/>
      <c r="J143" s="15"/>
      <c r="K143" s="15"/>
      <c r="L143" s="15"/>
      <c r="M143" s="15"/>
    </row>
    <row r="144" spans="1:13" ht="19.8" x14ac:dyDescent="0.4">
      <c r="A144" s="9"/>
      <c r="B144" s="15"/>
      <c r="C144" s="15"/>
      <c r="D144" s="15"/>
      <c r="E144" s="15"/>
      <c r="F144" s="135"/>
      <c r="G144" s="135"/>
      <c r="H144" s="135"/>
      <c r="I144" s="15"/>
      <c r="J144" s="15"/>
      <c r="K144" s="15"/>
      <c r="L144" s="15"/>
      <c r="M144" s="15"/>
    </row>
    <row r="145" spans="1:13" ht="19.8" x14ac:dyDescent="0.4">
      <c r="A145" s="9"/>
      <c r="B145" s="15"/>
      <c r="C145" s="15"/>
      <c r="D145" s="15"/>
      <c r="E145" s="15"/>
      <c r="F145" s="135"/>
      <c r="G145" s="135"/>
      <c r="H145" s="135"/>
      <c r="I145" s="15"/>
      <c r="J145" s="15"/>
      <c r="K145" s="15"/>
      <c r="L145" s="15"/>
      <c r="M145" s="15"/>
    </row>
    <row r="146" spans="1:13" ht="19.8" x14ac:dyDescent="0.4">
      <c r="A146" s="9"/>
      <c r="B146" s="15"/>
      <c r="C146" s="15"/>
      <c r="D146" s="15"/>
      <c r="E146" s="15"/>
      <c r="F146" s="135"/>
      <c r="G146" s="135"/>
      <c r="H146" s="135"/>
      <c r="I146" s="15"/>
      <c r="J146" s="15"/>
      <c r="K146" s="15"/>
      <c r="L146" s="15"/>
      <c r="M146" s="15"/>
    </row>
    <row r="147" spans="1:13" ht="14.4" customHeight="1" x14ac:dyDescent="0.3">
      <c r="A147" s="100" t="s">
        <v>110</v>
      </c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</row>
    <row r="148" spans="1:13" ht="14.4" customHeight="1" x14ac:dyDescent="0.3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</row>
    <row r="149" spans="1:13" ht="10.199999999999999" customHeight="1" x14ac:dyDescent="0.3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</row>
    <row r="150" spans="1:13" ht="14.4" customHeight="1" x14ac:dyDescent="0.3">
      <c r="A150" s="9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</row>
    <row r="151" spans="1:13" x14ac:dyDescent="0.3">
      <c r="A151" s="9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</row>
    <row r="152" spans="1:13" ht="15" customHeight="1" x14ac:dyDescent="0.35">
      <c r="A152" s="9"/>
      <c r="B152" s="123" t="s">
        <v>111</v>
      </c>
      <c r="C152" s="123">
        <v>4</v>
      </c>
      <c r="D152" s="123" t="s">
        <v>96</v>
      </c>
      <c r="E152" s="123">
        <v>15</v>
      </c>
      <c r="F152" s="15"/>
      <c r="G152" s="15"/>
      <c r="H152" s="15"/>
      <c r="I152" s="15"/>
      <c r="J152" s="15"/>
      <c r="K152" s="15"/>
      <c r="L152" s="15"/>
      <c r="M152" s="15"/>
    </row>
    <row r="153" spans="1:13" ht="15" customHeight="1" x14ac:dyDescent="0.35">
      <c r="A153" s="9"/>
      <c r="B153" s="123" t="s">
        <v>112</v>
      </c>
      <c r="C153" s="123">
        <v>2</v>
      </c>
      <c r="D153" s="123" t="s">
        <v>98</v>
      </c>
      <c r="E153" s="123">
        <v>17.5</v>
      </c>
      <c r="F153" s="15"/>
      <c r="G153" s="15"/>
      <c r="H153" s="15"/>
      <c r="I153" s="15"/>
      <c r="J153" s="15"/>
      <c r="K153" s="15"/>
      <c r="L153" s="15"/>
      <c r="M153" s="15"/>
    </row>
    <row r="154" spans="1:13" ht="18" x14ac:dyDescent="0.35">
      <c r="A154" s="9"/>
      <c r="B154" s="123" t="s">
        <v>113</v>
      </c>
      <c r="C154" s="123">
        <v>0.5</v>
      </c>
      <c r="D154" s="123" t="s">
        <v>114</v>
      </c>
      <c r="E154" s="123">
        <v>20</v>
      </c>
      <c r="F154" s="15"/>
      <c r="G154" s="15"/>
      <c r="H154" s="15"/>
      <c r="I154" s="15"/>
      <c r="J154" s="15"/>
      <c r="K154" s="15"/>
      <c r="L154" s="15"/>
      <c r="M154" s="15"/>
    </row>
    <row r="155" spans="1:13" ht="18" x14ac:dyDescent="0.35">
      <c r="A155" s="11"/>
      <c r="B155" s="123" t="s">
        <v>115</v>
      </c>
      <c r="C155" s="123">
        <v>-2.5</v>
      </c>
      <c r="D155" s="123"/>
      <c r="E155" s="123"/>
      <c r="F155" s="134"/>
      <c r="G155" s="136"/>
      <c r="H155" s="15"/>
      <c r="I155" s="15"/>
      <c r="J155" s="15"/>
      <c r="K155" s="15"/>
      <c r="L155" s="15"/>
      <c r="M155" s="15"/>
    </row>
    <row r="156" spans="1:13" x14ac:dyDescent="0.3">
      <c r="A156" s="9"/>
      <c r="B156" s="15"/>
      <c r="C156" s="15"/>
      <c r="D156" s="15"/>
      <c r="E156" s="134"/>
      <c r="F156" s="134"/>
      <c r="G156" s="15"/>
      <c r="H156" s="15"/>
      <c r="I156" s="15"/>
      <c r="J156" s="15"/>
      <c r="K156" s="15"/>
      <c r="L156" s="15"/>
      <c r="M156" s="15"/>
    </row>
    <row r="157" spans="1:13" x14ac:dyDescent="0.3">
      <c r="A157" s="9"/>
      <c r="B157" s="15"/>
      <c r="C157" s="15"/>
      <c r="D157" s="15"/>
      <c r="E157" s="134"/>
      <c r="F157" s="134"/>
      <c r="G157" s="15"/>
      <c r="H157" s="15"/>
      <c r="I157" s="15"/>
      <c r="J157" s="15"/>
      <c r="K157" s="15"/>
      <c r="L157" s="15"/>
      <c r="M157" s="15"/>
    </row>
    <row r="158" spans="1:13" ht="39.6" x14ac:dyDescent="0.3">
      <c r="A158" s="130" t="s">
        <v>86</v>
      </c>
      <c r="B158" s="130" t="s">
        <v>116</v>
      </c>
      <c r="C158" s="130" t="s">
        <v>117</v>
      </c>
      <c r="D158" s="130" t="s">
        <v>118</v>
      </c>
      <c r="E158" s="130" t="s">
        <v>89</v>
      </c>
      <c r="F158" s="134"/>
      <c r="G158" s="15"/>
      <c r="H158" s="15"/>
      <c r="I158" s="15"/>
      <c r="J158" s="15"/>
      <c r="K158" s="15"/>
      <c r="L158" s="15"/>
      <c r="M158" s="15"/>
    </row>
    <row r="159" spans="1:13" ht="19.8" x14ac:dyDescent="0.4">
      <c r="A159" s="125">
        <v>10</v>
      </c>
      <c r="B159" s="125">
        <v>-0.5</v>
      </c>
      <c r="C159" s="125">
        <v>4</v>
      </c>
      <c r="D159" s="131">
        <v>-0.5</v>
      </c>
      <c r="E159" s="125">
        <v>3</v>
      </c>
      <c r="F159" s="134"/>
      <c r="G159" s="15"/>
      <c r="H159" s="15"/>
      <c r="I159" s="15"/>
      <c r="J159" s="15"/>
      <c r="K159" s="15"/>
      <c r="L159" s="15"/>
      <c r="M159" s="15"/>
    </row>
    <row r="160" spans="1:13" ht="19.8" x14ac:dyDescent="0.4">
      <c r="A160" s="125">
        <v>10.5</v>
      </c>
      <c r="B160" s="125">
        <v>-4</v>
      </c>
      <c r="C160" s="125">
        <v>4</v>
      </c>
      <c r="D160" s="131">
        <v>-0.5</v>
      </c>
      <c r="E160" s="125">
        <v>-0.5</v>
      </c>
      <c r="F160" s="134"/>
      <c r="G160" s="15"/>
      <c r="H160" s="15"/>
      <c r="I160" s="15"/>
      <c r="J160" s="15"/>
      <c r="K160" s="15"/>
      <c r="L160" s="15"/>
      <c r="M160" s="15"/>
    </row>
    <row r="161" spans="1:13" ht="15" customHeight="1" x14ac:dyDescent="0.4">
      <c r="A161" s="125">
        <v>11</v>
      </c>
      <c r="B161" s="125">
        <v>-4</v>
      </c>
      <c r="C161" s="125">
        <v>4</v>
      </c>
      <c r="D161" s="131">
        <v>-0.5</v>
      </c>
      <c r="E161" s="125">
        <v>-0.5</v>
      </c>
      <c r="F161" s="134"/>
      <c r="G161" s="15"/>
      <c r="H161" s="15"/>
      <c r="I161" s="15"/>
      <c r="J161" s="15"/>
      <c r="K161" s="15"/>
      <c r="L161" s="15"/>
      <c r="M161" s="15"/>
    </row>
    <row r="162" spans="1:13" ht="19.8" x14ac:dyDescent="0.4">
      <c r="A162" s="125">
        <v>11.5</v>
      </c>
      <c r="B162" s="125">
        <v>-4</v>
      </c>
      <c r="C162" s="125">
        <v>4</v>
      </c>
      <c r="D162" s="131">
        <v>-0.5</v>
      </c>
      <c r="E162" s="125">
        <v>-0.5</v>
      </c>
      <c r="F162" s="134"/>
      <c r="G162" s="15"/>
      <c r="H162" s="15"/>
      <c r="I162" s="15"/>
      <c r="J162" s="15"/>
      <c r="K162" s="15"/>
      <c r="L162" s="15"/>
      <c r="M162" s="15"/>
    </row>
    <row r="163" spans="1:13" ht="19.8" x14ac:dyDescent="0.4">
      <c r="A163" s="125">
        <v>12</v>
      </c>
      <c r="B163" s="125">
        <v>-4</v>
      </c>
      <c r="C163" s="125">
        <v>4</v>
      </c>
      <c r="D163" s="131">
        <v>-0.5</v>
      </c>
      <c r="E163" s="125">
        <v>-0.5</v>
      </c>
      <c r="F163" s="134"/>
      <c r="G163" s="15"/>
      <c r="H163" s="15"/>
      <c r="I163" s="15"/>
      <c r="J163" s="15"/>
      <c r="K163" s="15"/>
      <c r="L163" s="15"/>
      <c r="M163" s="15"/>
    </row>
    <row r="164" spans="1:13" ht="19.8" x14ac:dyDescent="0.4">
      <c r="A164" s="125">
        <v>12.5</v>
      </c>
      <c r="B164" s="125">
        <v>-4</v>
      </c>
      <c r="C164" s="125">
        <v>4</v>
      </c>
      <c r="D164" s="131">
        <v>-0.5</v>
      </c>
      <c r="E164" s="125">
        <v>-0.5</v>
      </c>
      <c r="F164" s="134"/>
      <c r="G164" s="15"/>
      <c r="H164" s="15"/>
      <c r="I164" s="15"/>
      <c r="J164" s="15"/>
      <c r="K164" s="15"/>
      <c r="L164" s="15"/>
      <c r="M164" s="15"/>
    </row>
    <row r="165" spans="1:13" ht="19.8" x14ac:dyDescent="0.4">
      <c r="A165" s="125">
        <v>13</v>
      </c>
      <c r="B165" s="125">
        <v>-4</v>
      </c>
      <c r="C165" s="125">
        <v>4</v>
      </c>
      <c r="D165" s="131">
        <v>-0.5</v>
      </c>
      <c r="E165" s="125">
        <v>-0.5</v>
      </c>
      <c r="F165" s="134"/>
      <c r="G165" s="15"/>
      <c r="H165" s="15"/>
      <c r="I165" s="15"/>
      <c r="J165" s="15"/>
      <c r="K165" s="15"/>
      <c r="L165" s="15"/>
      <c r="M165" s="15"/>
    </row>
    <row r="166" spans="1:13" ht="19.8" x14ac:dyDescent="0.4">
      <c r="A166" s="125">
        <v>13.5</v>
      </c>
      <c r="B166" s="125">
        <v>-4</v>
      </c>
      <c r="C166" s="125">
        <v>4</v>
      </c>
      <c r="D166" s="131">
        <v>-0.5</v>
      </c>
      <c r="E166" s="125">
        <v>-0.5</v>
      </c>
      <c r="F166" s="134"/>
      <c r="G166" s="15"/>
      <c r="H166" s="15"/>
      <c r="I166" s="15"/>
      <c r="J166" s="15"/>
      <c r="K166" s="15"/>
      <c r="L166" s="15"/>
      <c r="M166" s="15"/>
    </row>
    <row r="167" spans="1:13" ht="19.8" x14ac:dyDescent="0.4">
      <c r="A167" s="125">
        <v>14</v>
      </c>
      <c r="B167" s="125">
        <v>-4</v>
      </c>
      <c r="C167" s="125">
        <v>4</v>
      </c>
      <c r="D167" s="131">
        <v>-0.5</v>
      </c>
      <c r="E167" s="125">
        <v>-0.5</v>
      </c>
      <c r="F167" s="134"/>
      <c r="G167" s="15"/>
      <c r="H167" s="15"/>
      <c r="I167" s="15"/>
      <c r="J167" s="15"/>
      <c r="K167" s="15"/>
      <c r="L167" s="15"/>
      <c r="M167" s="15"/>
    </row>
    <row r="168" spans="1:13" ht="19.8" x14ac:dyDescent="0.4">
      <c r="A168" s="125">
        <v>14.5</v>
      </c>
      <c r="B168" s="125">
        <v>-4</v>
      </c>
      <c r="C168" s="125">
        <v>4</v>
      </c>
      <c r="D168" s="131">
        <v>-0.5</v>
      </c>
      <c r="E168" s="125">
        <v>-0.5</v>
      </c>
      <c r="F168" s="134"/>
      <c r="G168" s="15"/>
      <c r="H168" s="15"/>
      <c r="I168" s="15"/>
      <c r="J168" s="15"/>
      <c r="K168" s="15"/>
      <c r="L168" s="15"/>
      <c r="M168" s="15"/>
    </row>
    <row r="169" spans="1:13" ht="19.8" x14ac:dyDescent="0.4">
      <c r="A169" s="125">
        <v>15</v>
      </c>
      <c r="B169" s="125">
        <v>-4</v>
      </c>
      <c r="C169" s="125">
        <v>4</v>
      </c>
      <c r="D169" s="131">
        <v>-0.5</v>
      </c>
      <c r="E169" s="125">
        <v>-0.5</v>
      </c>
      <c r="F169" s="134"/>
      <c r="G169" s="15"/>
      <c r="H169" s="15"/>
      <c r="I169" s="15"/>
      <c r="J169" s="15"/>
      <c r="K169" s="15"/>
      <c r="L169" s="15"/>
      <c r="M169" s="15"/>
    </row>
    <row r="170" spans="1:13" ht="19.8" x14ac:dyDescent="0.4">
      <c r="A170" s="125">
        <v>15.5</v>
      </c>
      <c r="B170" s="125">
        <v>-3.5</v>
      </c>
      <c r="C170" s="125">
        <v>4</v>
      </c>
      <c r="D170" s="131">
        <v>-0.5</v>
      </c>
      <c r="E170" s="125">
        <v>0</v>
      </c>
      <c r="F170" s="134"/>
      <c r="G170" s="15"/>
      <c r="H170" s="15"/>
      <c r="I170" s="15"/>
      <c r="J170" s="15"/>
      <c r="K170" s="15"/>
      <c r="L170" s="15"/>
      <c r="M170" s="15"/>
    </row>
    <row r="171" spans="1:13" ht="19.8" x14ac:dyDescent="0.4">
      <c r="A171" s="125">
        <v>16</v>
      </c>
      <c r="B171" s="125">
        <v>-3</v>
      </c>
      <c r="C171" s="125">
        <v>4</v>
      </c>
      <c r="D171" s="131">
        <v>-0.5</v>
      </c>
      <c r="E171" s="125">
        <v>0.5</v>
      </c>
      <c r="F171" s="134"/>
      <c r="G171" s="15"/>
      <c r="H171" s="15"/>
      <c r="I171" s="15"/>
      <c r="J171" s="15"/>
      <c r="K171" s="15"/>
      <c r="L171" s="15"/>
      <c r="M171" s="15"/>
    </row>
    <row r="172" spans="1:13" ht="19.8" x14ac:dyDescent="0.4">
      <c r="A172" s="125">
        <v>16.5</v>
      </c>
      <c r="B172" s="125">
        <v>-2.5</v>
      </c>
      <c r="C172" s="125">
        <v>4</v>
      </c>
      <c r="D172" s="131">
        <v>-0.5</v>
      </c>
      <c r="E172" s="125">
        <v>1</v>
      </c>
      <c r="F172" s="134"/>
      <c r="G172" s="15"/>
      <c r="H172" s="15"/>
      <c r="I172" s="15"/>
      <c r="J172" s="15"/>
      <c r="K172" s="15"/>
      <c r="L172" s="15"/>
      <c r="M172" s="15"/>
    </row>
    <row r="173" spans="1:13" ht="19.8" x14ac:dyDescent="0.4">
      <c r="A173" s="125">
        <v>17</v>
      </c>
      <c r="B173" s="125">
        <v>-2</v>
      </c>
      <c r="C173" s="125">
        <v>4</v>
      </c>
      <c r="D173" s="131">
        <v>-0.5</v>
      </c>
      <c r="E173" s="125">
        <v>1.5</v>
      </c>
      <c r="F173" s="134"/>
      <c r="G173" s="15"/>
      <c r="H173" s="15"/>
      <c r="I173" s="15"/>
      <c r="J173" s="15"/>
      <c r="K173" s="15"/>
      <c r="L173" s="15"/>
      <c r="M173" s="15"/>
    </row>
    <row r="174" spans="1:13" ht="19.8" x14ac:dyDescent="0.4">
      <c r="A174" s="125">
        <v>17.5</v>
      </c>
      <c r="B174" s="125">
        <v>-1.5</v>
      </c>
      <c r="C174" s="125">
        <v>4</v>
      </c>
      <c r="D174" s="131">
        <v>-0.5</v>
      </c>
      <c r="E174" s="125">
        <v>2</v>
      </c>
      <c r="F174" s="134"/>
      <c r="G174" s="15"/>
      <c r="H174" s="15"/>
      <c r="I174" s="15"/>
      <c r="J174" s="15"/>
      <c r="K174" s="15"/>
      <c r="L174" s="15"/>
      <c r="M174" s="15"/>
    </row>
    <row r="175" spans="1:13" ht="19.8" x14ac:dyDescent="0.4">
      <c r="A175" s="125">
        <v>18</v>
      </c>
      <c r="B175" s="125">
        <v>-1</v>
      </c>
      <c r="C175" s="125">
        <v>3</v>
      </c>
      <c r="D175" s="131">
        <v>-0.5</v>
      </c>
      <c r="E175" s="125">
        <v>1.5</v>
      </c>
      <c r="F175" s="134"/>
      <c r="G175" s="15"/>
      <c r="H175" s="15"/>
      <c r="I175" s="15"/>
      <c r="J175" s="15"/>
      <c r="K175" s="15"/>
      <c r="L175" s="15"/>
      <c r="M175" s="15"/>
    </row>
    <row r="176" spans="1:13" ht="19.8" x14ac:dyDescent="0.4">
      <c r="A176" s="125">
        <v>18.5</v>
      </c>
      <c r="B176" s="125">
        <v>-0.5</v>
      </c>
      <c r="C176" s="125">
        <v>2</v>
      </c>
      <c r="D176" s="131">
        <v>-0.5</v>
      </c>
      <c r="E176" s="125">
        <v>1</v>
      </c>
      <c r="F176" s="134"/>
      <c r="G176" s="15"/>
      <c r="H176" s="15"/>
      <c r="I176" s="15"/>
      <c r="J176" s="15"/>
      <c r="K176" s="15"/>
      <c r="L176" s="15"/>
      <c r="M176" s="15"/>
    </row>
    <row r="177" spans="1:13" ht="19.8" x14ac:dyDescent="0.4">
      <c r="A177" s="125">
        <v>19</v>
      </c>
      <c r="B177" s="125">
        <v>0</v>
      </c>
      <c r="C177" s="125">
        <v>1</v>
      </c>
      <c r="D177" s="131">
        <v>-0.5</v>
      </c>
      <c r="E177" s="125">
        <v>0.5</v>
      </c>
      <c r="F177" s="134"/>
      <c r="G177" s="15"/>
      <c r="H177" s="15"/>
      <c r="I177" s="15"/>
      <c r="J177" s="15"/>
      <c r="K177" s="15"/>
      <c r="L177" s="15"/>
      <c r="M177" s="15"/>
    </row>
    <row r="178" spans="1:13" ht="19.8" x14ac:dyDescent="0.4">
      <c r="A178" s="125">
        <v>19.5</v>
      </c>
      <c r="B178" s="125">
        <v>0.5</v>
      </c>
      <c r="C178" s="125">
        <v>0</v>
      </c>
      <c r="D178" s="131">
        <v>-0.5</v>
      </c>
      <c r="E178" s="125">
        <v>0</v>
      </c>
      <c r="F178" s="134"/>
      <c r="G178" s="15"/>
      <c r="H178" s="15"/>
      <c r="I178" s="15"/>
      <c r="J178" s="15"/>
      <c r="K178" s="15"/>
      <c r="L178" s="15"/>
      <c r="M178" s="15"/>
    </row>
    <row r="179" spans="1:13" ht="19.8" x14ac:dyDescent="0.4">
      <c r="A179" s="125">
        <v>20</v>
      </c>
      <c r="B179" s="125">
        <v>1</v>
      </c>
      <c r="C179" s="125">
        <v>-1</v>
      </c>
      <c r="D179" s="131">
        <v>-0.5</v>
      </c>
      <c r="E179" s="125">
        <v>-0.5</v>
      </c>
      <c r="F179" s="134"/>
      <c r="G179" s="15"/>
      <c r="H179" s="15"/>
      <c r="I179" s="15"/>
      <c r="J179" s="15"/>
      <c r="K179" s="15"/>
      <c r="L179" s="15"/>
      <c r="M179" s="15"/>
    </row>
    <row r="180" spans="1:13" ht="19.8" x14ac:dyDescent="0.4">
      <c r="A180" s="125">
        <v>20.5</v>
      </c>
      <c r="B180" s="125">
        <v>1.5</v>
      </c>
      <c r="C180" s="125">
        <v>-2</v>
      </c>
      <c r="D180" s="131">
        <v>0</v>
      </c>
      <c r="E180" s="125">
        <v>-0.5</v>
      </c>
      <c r="F180" s="134"/>
      <c r="G180" s="15"/>
      <c r="H180" s="15"/>
      <c r="I180" s="15"/>
      <c r="J180" s="15"/>
      <c r="K180" s="15"/>
      <c r="L180" s="15"/>
      <c r="M180" s="15"/>
    </row>
    <row r="181" spans="1:13" ht="19.8" x14ac:dyDescent="0.4">
      <c r="A181" s="125">
        <v>21</v>
      </c>
      <c r="B181" s="125">
        <v>2</v>
      </c>
      <c r="C181" s="125">
        <v>-3</v>
      </c>
      <c r="D181" s="131">
        <v>0.5</v>
      </c>
      <c r="E181" s="125">
        <v>-0.5</v>
      </c>
      <c r="F181" s="134"/>
      <c r="G181" s="15"/>
      <c r="H181" s="15"/>
      <c r="I181" s="15"/>
      <c r="J181" s="15"/>
      <c r="K181" s="15"/>
      <c r="L181" s="15"/>
      <c r="M181" s="15"/>
    </row>
    <row r="182" spans="1:13" ht="19.8" x14ac:dyDescent="0.4">
      <c r="A182" s="125">
        <v>21.5</v>
      </c>
      <c r="B182" s="125">
        <v>2.5</v>
      </c>
      <c r="C182" s="125">
        <v>-4</v>
      </c>
      <c r="D182" s="131">
        <v>1</v>
      </c>
      <c r="E182" s="125">
        <v>-0.5</v>
      </c>
      <c r="F182" s="134"/>
      <c r="G182" s="15"/>
      <c r="H182" s="15"/>
      <c r="I182" s="15"/>
      <c r="J182" s="15"/>
      <c r="K182" s="15"/>
      <c r="L182" s="15"/>
      <c r="M182" s="15"/>
    </row>
    <row r="183" spans="1:13" ht="19.8" x14ac:dyDescent="0.4">
      <c r="A183" s="125">
        <v>22</v>
      </c>
      <c r="B183" s="125">
        <v>3</v>
      </c>
      <c r="C183" s="125">
        <v>-5</v>
      </c>
      <c r="D183" s="131">
        <v>1.5</v>
      </c>
      <c r="E183" s="125">
        <v>-0.5</v>
      </c>
      <c r="F183" s="134"/>
      <c r="G183" s="15"/>
      <c r="H183" s="15"/>
      <c r="I183" s="15"/>
      <c r="J183" s="15"/>
      <c r="K183" s="15"/>
      <c r="L183" s="15"/>
      <c r="M183" s="15"/>
    </row>
    <row r="184" spans="1:13" ht="19.8" x14ac:dyDescent="0.4">
      <c r="A184" s="125">
        <v>22.5</v>
      </c>
      <c r="B184" s="125">
        <v>3.5</v>
      </c>
      <c r="C184" s="125">
        <v>-6</v>
      </c>
      <c r="D184" s="131">
        <v>2</v>
      </c>
      <c r="E184" s="125">
        <v>-0.5</v>
      </c>
      <c r="F184" s="134"/>
      <c r="G184" s="15"/>
      <c r="H184" s="15"/>
      <c r="I184" s="15"/>
      <c r="J184" s="15"/>
      <c r="K184" s="15"/>
      <c r="L184" s="15"/>
      <c r="M184" s="15"/>
    </row>
    <row r="185" spans="1:13" ht="19.8" x14ac:dyDescent="0.4">
      <c r="A185" s="125">
        <v>23</v>
      </c>
      <c r="B185" s="125">
        <v>4</v>
      </c>
      <c r="C185" s="125">
        <v>-7</v>
      </c>
      <c r="D185" s="131">
        <v>2.5</v>
      </c>
      <c r="E185" s="125">
        <v>-0.5</v>
      </c>
      <c r="F185" s="134"/>
      <c r="G185" s="15"/>
      <c r="H185" s="15"/>
      <c r="I185" s="15"/>
      <c r="J185" s="15"/>
      <c r="K185" s="15"/>
      <c r="L185" s="15"/>
      <c r="M185" s="15"/>
    </row>
    <row r="186" spans="1:13" ht="19.8" x14ac:dyDescent="0.4">
      <c r="A186" s="125">
        <v>23.5</v>
      </c>
      <c r="B186" s="125">
        <v>4.5</v>
      </c>
      <c r="C186" s="125">
        <v>-8</v>
      </c>
      <c r="D186" s="131">
        <v>3</v>
      </c>
      <c r="E186" s="125">
        <v>-0.5</v>
      </c>
      <c r="F186" s="134"/>
      <c r="G186" s="15"/>
      <c r="H186" s="15"/>
      <c r="I186" s="15"/>
      <c r="J186" s="15"/>
      <c r="K186" s="15"/>
      <c r="L186" s="15"/>
      <c r="M186" s="15"/>
    </row>
    <row r="187" spans="1:13" ht="19.8" x14ac:dyDescent="0.4">
      <c r="A187" s="125">
        <v>24</v>
      </c>
      <c r="B187" s="125">
        <v>5</v>
      </c>
      <c r="C187" s="125">
        <v>-9</v>
      </c>
      <c r="D187" s="131">
        <v>3.5</v>
      </c>
      <c r="E187" s="125">
        <v>-0.5</v>
      </c>
      <c r="F187" s="134"/>
      <c r="G187" s="15"/>
      <c r="H187" s="15"/>
      <c r="I187" s="15"/>
      <c r="J187" s="15"/>
      <c r="K187" s="15"/>
      <c r="L187" s="15"/>
      <c r="M187" s="15"/>
    </row>
    <row r="188" spans="1:13" x14ac:dyDescent="0.3">
      <c r="A188" s="9"/>
      <c r="B188" s="9"/>
      <c r="C188" s="9"/>
      <c r="D188" s="9"/>
      <c r="E188" s="9"/>
      <c r="F188" s="11"/>
      <c r="G188" s="9"/>
      <c r="H188" s="9"/>
      <c r="I188" s="9"/>
      <c r="J188" s="9"/>
      <c r="K188" s="9"/>
      <c r="L188" s="9"/>
      <c r="M188" s="9"/>
    </row>
    <row r="189" spans="1:13" x14ac:dyDescent="0.3">
      <c r="A189" s="9"/>
      <c r="B189" s="9"/>
      <c r="C189" s="9"/>
      <c r="D189" s="9"/>
      <c r="E189" s="9"/>
      <c r="F189" s="11"/>
      <c r="G189" s="9"/>
      <c r="H189" s="9"/>
      <c r="I189" s="9"/>
      <c r="J189" s="9"/>
      <c r="K189" s="9"/>
      <c r="L189" s="9"/>
      <c r="M189" s="9"/>
    </row>
    <row r="190" spans="1:13" x14ac:dyDescent="0.3">
      <c r="A190" s="9"/>
      <c r="B190" s="9"/>
      <c r="C190" s="9"/>
      <c r="D190" s="9"/>
      <c r="E190" s="9"/>
      <c r="F190" s="11"/>
      <c r="G190" s="9"/>
      <c r="H190" s="9"/>
      <c r="I190" s="9"/>
      <c r="J190" s="9"/>
      <c r="K190" s="9"/>
      <c r="L190" s="9"/>
      <c r="M190" s="9"/>
    </row>
  </sheetData>
  <mergeCells count="10">
    <mergeCell ref="A1:M1"/>
    <mergeCell ref="A2:M2"/>
    <mergeCell ref="A4:M5"/>
    <mergeCell ref="A3:M3"/>
    <mergeCell ref="A35:M37"/>
    <mergeCell ref="E39:H40"/>
    <mergeCell ref="A70:M72"/>
    <mergeCell ref="A98:M101"/>
    <mergeCell ref="A123:M125"/>
    <mergeCell ref="A147:M14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1C54-4A96-470F-B95C-FEC9E738FB9B}">
  <dimension ref="A1:H17"/>
  <sheetViews>
    <sheetView workbookViewId="0">
      <selection activeCell="G5" sqref="G5"/>
    </sheetView>
  </sheetViews>
  <sheetFormatPr defaultRowHeight="14.4" x14ac:dyDescent="0.3"/>
  <cols>
    <col min="1" max="1" width="20.77734375" customWidth="1"/>
    <col min="2" max="2" width="38.21875" customWidth="1"/>
    <col min="4" max="4" width="15.77734375" customWidth="1"/>
    <col min="5" max="5" width="21.77734375" customWidth="1"/>
  </cols>
  <sheetData>
    <row r="1" spans="1:8" ht="57" x14ac:dyDescent="0.75">
      <c r="A1" s="98" t="s">
        <v>138</v>
      </c>
      <c r="B1" s="98"/>
      <c r="C1" s="98"/>
      <c r="D1" s="98"/>
      <c r="E1" s="98"/>
    </row>
    <row r="2" spans="1:8" ht="15.6" x14ac:dyDescent="0.3">
      <c r="A2" s="99" t="s">
        <v>120</v>
      </c>
      <c r="B2" s="99"/>
      <c r="C2" s="99"/>
      <c r="D2" s="99"/>
      <c r="E2" s="99"/>
      <c r="F2" s="4"/>
      <c r="G2" s="4"/>
      <c r="H2" s="4"/>
    </row>
    <row r="3" spans="1:8" x14ac:dyDescent="0.3">
      <c r="A3" s="15"/>
      <c r="B3" s="15"/>
      <c r="C3" s="15"/>
      <c r="D3" s="15"/>
      <c r="E3" s="15"/>
    </row>
    <row r="4" spans="1:8" ht="18" x14ac:dyDescent="0.35">
      <c r="A4" s="137" t="s">
        <v>121</v>
      </c>
      <c r="B4" s="138"/>
      <c r="C4" s="138"/>
      <c r="D4" s="138"/>
      <c r="E4" s="137" t="s">
        <v>122</v>
      </c>
      <c r="F4" s="3"/>
      <c r="G4" s="3"/>
      <c r="H4" s="3"/>
    </row>
    <row r="5" spans="1:8" ht="18" x14ac:dyDescent="0.35">
      <c r="A5" s="138" t="s">
        <v>123</v>
      </c>
      <c r="B5" s="138">
        <v>100</v>
      </c>
      <c r="C5" s="138"/>
      <c r="D5" s="138"/>
      <c r="E5" s="138"/>
      <c r="F5" s="3"/>
      <c r="G5" s="3"/>
      <c r="H5" s="3"/>
    </row>
    <row r="6" spans="1:8" ht="18" x14ac:dyDescent="0.35">
      <c r="A6" s="138" t="s">
        <v>124</v>
      </c>
      <c r="B6" s="138">
        <v>100</v>
      </c>
      <c r="C6" s="138"/>
      <c r="D6" s="138"/>
      <c r="E6" s="138" t="s">
        <v>125</v>
      </c>
      <c r="F6" s="5"/>
      <c r="G6" s="5"/>
      <c r="H6" s="5"/>
    </row>
    <row r="7" spans="1:8" ht="18" x14ac:dyDescent="0.35">
      <c r="A7" s="138" t="s">
        <v>126</v>
      </c>
      <c r="B7" s="138">
        <v>2</v>
      </c>
      <c r="C7" s="138"/>
      <c r="D7" s="138"/>
      <c r="E7" s="138"/>
      <c r="F7" s="5"/>
      <c r="G7" s="5"/>
      <c r="H7" s="5"/>
    </row>
    <row r="8" spans="1:8" ht="18" x14ac:dyDescent="0.35">
      <c r="A8" s="138" t="s">
        <v>127</v>
      </c>
      <c r="B8" s="139">
        <v>0.05</v>
      </c>
      <c r="C8" s="138"/>
      <c r="D8" s="138"/>
      <c r="E8" s="138" t="s">
        <v>128</v>
      </c>
      <c r="F8" s="5"/>
      <c r="G8" s="5"/>
      <c r="H8" s="5"/>
    </row>
    <row r="9" spans="1:8" ht="18" x14ac:dyDescent="0.35">
      <c r="A9" s="138" t="s">
        <v>129</v>
      </c>
      <c r="B9" s="139">
        <v>0.2</v>
      </c>
      <c r="C9" s="138"/>
      <c r="D9" s="138"/>
      <c r="E9" s="138"/>
      <c r="F9" s="5"/>
      <c r="G9" s="5"/>
      <c r="H9" s="5"/>
    </row>
    <row r="10" spans="1:8" ht="18" x14ac:dyDescent="0.35">
      <c r="A10" s="138" t="s">
        <v>130</v>
      </c>
      <c r="B10" s="138">
        <v>2</v>
      </c>
      <c r="C10" s="138"/>
      <c r="D10" s="138"/>
      <c r="E10" s="138" t="s">
        <v>131</v>
      </c>
      <c r="F10" s="5"/>
      <c r="G10" s="5"/>
      <c r="H10" s="5"/>
    </row>
    <row r="11" spans="1:8" ht="18" x14ac:dyDescent="0.35">
      <c r="A11" s="138" t="s">
        <v>132</v>
      </c>
      <c r="B11" s="138" t="s">
        <v>133</v>
      </c>
      <c r="C11" s="138"/>
      <c r="D11" s="138"/>
      <c r="E11" s="138"/>
      <c r="F11" s="5"/>
      <c r="G11" s="5"/>
      <c r="H11" s="5"/>
    </row>
    <row r="12" spans="1:8" ht="18" x14ac:dyDescent="0.35">
      <c r="A12" s="138"/>
      <c r="B12" s="138"/>
      <c r="C12" s="138"/>
      <c r="D12" s="138"/>
      <c r="E12" s="138"/>
      <c r="F12" s="6"/>
      <c r="G12" s="5"/>
      <c r="H12" s="5"/>
    </row>
    <row r="13" spans="1:8" ht="18" x14ac:dyDescent="0.35">
      <c r="A13" s="138" t="s">
        <v>134</v>
      </c>
      <c r="B13" s="138">
        <v>1.2214</v>
      </c>
      <c r="C13" s="138"/>
      <c r="D13" s="138"/>
      <c r="E13" s="138"/>
      <c r="F13" s="5"/>
      <c r="G13" s="5"/>
      <c r="H13" s="5"/>
    </row>
    <row r="14" spans="1:8" ht="18" x14ac:dyDescent="0.35">
      <c r="A14" s="138" t="s">
        <v>135</v>
      </c>
      <c r="B14" s="138">
        <v>0.81869999999999998</v>
      </c>
      <c r="C14" s="138"/>
      <c r="D14" s="138"/>
      <c r="E14" s="138" t="s">
        <v>136</v>
      </c>
      <c r="F14" s="5"/>
      <c r="G14" s="5"/>
      <c r="H14" s="5"/>
    </row>
    <row r="15" spans="1:8" ht="18" x14ac:dyDescent="0.35">
      <c r="A15" s="138" t="s">
        <v>137</v>
      </c>
      <c r="B15" s="138">
        <v>1</v>
      </c>
      <c r="C15" s="138"/>
      <c r="D15" s="138"/>
      <c r="E15" s="138"/>
      <c r="F15" s="5"/>
      <c r="G15" s="5"/>
      <c r="H15" s="5"/>
    </row>
    <row r="16" spans="1:8" x14ac:dyDescent="0.3">
      <c r="F16" s="7"/>
      <c r="G16" s="8"/>
      <c r="H16" s="8"/>
    </row>
    <row r="17" spans="6:8" x14ac:dyDescent="0.3">
      <c r="F17" s="8"/>
      <c r="G17" s="8"/>
      <c r="H17" s="8"/>
    </row>
  </sheetData>
  <mergeCells count="3">
    <mergeCell ref="A1:E1"/>
    <mergeCell ref="A2:E2"/>
    <mergeCell ref="F16:H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76923-F9AF-4C22-BB19-77C9CCA9F011}">
  <dimension ref="A1:E36"/>
  <sheetViews>
    <sheetView workbookViewId="0">
      <selection activeCell="G4" sqref="G4"/>
    </sheetView>
  </sheetViews>
  <sheetFormatPr defaultRowHeight="14.4" x14ac:dyDescent="0.3"/>
  <cols>
    <col min="1" max="1" width="21.33203125" customWidth="1"/>
    <col min="2" max="2" width="27.88671875" customWidth="1"/>
    <col min="3" max="3" width="21.109375" customWidth="1"/>
    <col min="4" max="4" width="21.6640625" customWidth="1"/>
    <col min="5" max="5" width="27.21875" customWidth="1"/>
    <col min="7" max="7" width="17.88671875" customWidth="1"/>
  </cols>
  <sheetData>
    <row r="1" spans="1:5" ht="45.6" customHeight="1" x14ac:dyDescent="0.75">
      <c r="A1" s="98" t="s">
        <v>154</v>
      </c>
      <c r="B1" s="98"/>
      <c r="C1" s="98"/>
      <c r="D1" s="98"/>
      <c r="E1" s="98"/>
    </row>
    <row r="2" spans="1:5" ht="15.6" x14ac:dyDescent="0.3">
      <c r="A2" s="99" t="s">
        <v>139</v>
      </c>
      <c r="B2" s="99"/>
      <c r="C2" s="99"/>
      <c r="D2" s="99"/>
      <c r="E2" s="99"/>
    </row>
    <row r="3" spans="1:5" x14ac:dyDescent="0.3">
      <c r="A3" s="15"/>
      <c r="B3" s="15"/>
      <c r="C3" s="15"/>
      <c r="D3" s="15"/>
      <c r="E3" s="15"/>
    </row>
    <row r="4" spans="1:5" ht="20.399999999999999" customHeight="1" x14ac:dyDescent="0.3">
      <c r="A4" s="51" t="s">
        <v>140</v>
      </c>
      <c r="B4" s="51" t="s">
        <v>141</v>
      </c>
      <c r="C4" s="51" t="s">
        <v>142</v>
      </c>
      <c r="D4" s="51" t="s">
        <v>143</v>
      </c>
      <c r="E4" s="51" t="s">
        <v>144</v>
      </c>
    </row>
    <row r="5" spans="1:5" ht="18" x14ac:dyDescent="0.35">
      <c r="A5" s="140">
        <v>0</v>
      </c>
      <c r="B5" s="140">
        <v>20</v>
      </c>
      <c r="C5" s="140"/>
      <c r="D5" s="140"/>
      <c r="E5" s="140"/>
    </row>
    <row r="6" spans="1:5" ht="18" x14ac:dyDescent="0.35">
      <c r="A6" s="140">
        <v>1</v>
      </c>
      <c r="B6" s="140">
        <v>20.100000000000001</v>
      </c>
      <c r="C6" s="140">
        <f t="shared" ref="C6:C25" si="0">B6/B5</f>
        <v>1.0050000000000001</v>
      </c>
      <c r="D6" s="140">
        <f t="shared" ref="D6:D25" si="1">LN(C6)</f>
        <v>4.9875415110391882E-3</v>
      </c>
      <c r="E6" s="140">
        <f t="shared" ref="E6:E25" si="2">(D6*D6)</f>
        <v>2.487557032433907E-5</v>
      </c>
    </row>
    <row r="7" spans="1:5" ht="18" x14ac:dyDescent="0.35">
      <c r="A7" s="140">
        <v>2</v>
      </c>
      <c r="B7" s="140">
        <v>19.899999999999999</v>
      </c>
      <c r="C7" s="140">
        <f t="shared" si="0"/>
        <v>0.99004975124378092</v>
      </c>
      <c r="D7" s="140">
        <f t="shared" si="1"/>
        <v>-1.0000083334583534E-2</v>
      </c>
      <c r="E7" s="140">
        <f t="shared" si="2"/>
        <v>1.0000166669861533E-4</v>
      </c>
    </row>
    <row r="8" spans="1:5" ht="18" x14ac:dyDescent="0.35">
      <c r="A8" s="140">
        <v>3</v>
      </c>
      <c r="B8" s="140">
        <v>20</v>
      </c>
      <c r="C8" s="140">
        <f t="shared" si="0"/>
        <v>1.0050251256281408</v>
      </c>
      <c r="D8" s="140">
        <f t="shared" si="1"/>
        <v>5.0125418235444138E-3</v>
      </c>
      <c r="E8" s="140">
        <f t="shared" si="2"/>
        <v>2.5125575532781956E-5</v>
      </c>
    </row>
    <row r="9" spans="1:5" ht="18" x14ac:dyDescent="0.35">
      <c r="A9" s="140">
        <v>4</v>
      </c>
      <c r="B9" s="140">
        <v>20.5</v>
      </c>
      <c r="C9" s="140">
        <f t="shared" si="0"/>
        <v>1.0249999999999999</v>
      </c>
      <c r="D9" s="140">
        <f t="shared" si="1"/>
        <v>2.4692612590371414E-2</v>
      </c>
      <c r="E9" s="140">
        <f t="shared" si="2"/>
        <v>6.0972511653816885E-4</v>
      </c>
    </row>
    <row r="10" spans="1:5" ht="18" x14ac:dyDescent="0.35">
      <c r="A10" s="140">
        <v>5</v>
      </c>
      <c r="B10" s="140">
        <v>20.25</v>
      </c>
      <c r="C10" s="140">
        <f t="shared" si="0"/>
        <v>0.98780487804878048</v>
      </c>
      <c r="D10" s="140">
        <f t="shared" si="1"/>
        <v>-1.2270092591814359E-2</v>
      </c>
      <c r="E10" s="140">
        <f t="shared" si="2"/>
        <v>1.5055517221169762E-4</v>
      </c>
    </row>
    <row r="11" spans="1:5" ht="18" x14ac:dyDescent="0.35">
      <c r="A11" s="140">
        <v>6</v>
      </c>
      <c r="B11" s="140">
        <v>20.9</v>
      </c>
      <c r="C11" s="140">
        <f t="shared" si="0"/>
        <v>1.0320987654320988</v>
      </c>
      <c r="D11" s="140">
        <f t="shared" si="1"/>
        <v>3.1594365418217182E-2</v>
      </c>
      <c r="E11" s="140">
        <f t="shared" si="2"/>
        <v>9.9820392617983771E-4</v>
      </c>
    </row>
    <row r="12" spans="1:5" ht="18" x14ac:dyDescent="0.35">
      <c r="A12" s="140">
        <v>7</v>
      </c>
      <c r="B12" s="140">
        <v>20.9</v>
      </c>
      <c r="C12" s="140">
        <f t="shared" si="0"/>
        <v>1</v>
      </c>
      <c r="D12" s="140">
        <f t="shared" si="1"/>
        <v>0</v>
      </c>
      <c r="E12" s="140">
        <f t="shared" si="2"/>
        <v>0</v>
      </c>
    </row>
    <row r="13" spans="1:5" ht="18" x14ac:dyDescent="0.35">
      <c r="A13" s="140">
        <v>8</v>
      </c>
      <c r="B13" s="140">
        <v>20.9</v>
      </c>
      <c r="C13" s="140">
        <f t="shared" si="0"/>
        <v>1</v>
      </c>
      <c r="D13" s="140">
        <f t="shared" si="1"/>
        <v>0</v>
      </c>
      <c r="E13" s="140">
        <f t="shared" si="2"/>
        <v>0</v>
      </c>
    </row>
    <row r="14" spans="1:5" ht="18" x14ac:dyDescent="0.35">
      <c r="A14" s="140">
        <v>9</v>
      </c>
      <c r="B14" s="140">
        <v>20.75</v>
      </c>
      <c r="C14" s="140">
        <f t="shared" si="0"/>
        <v>0.99282296650717705</v>
      </c>
      <c r="D14" s="140">
        <f t="shared" si="1"/>
        <v>-7.2029122940579973E-3</v>
      </c>
      <c r="E14" s="140">
        <f t="shared" si="2"/>
        <v>5.1881945515891839E-5</v>
      </c>
    </row>
    <row r="15" spans="1:5" ht="18" x14ac:dyDescent="0.35">
      <c r="A15" s="140">
        <v>10</v>
      </c>
      <c r="B15" s="140">
        <v>20.75</v>
      </c>
      <c r="C15" s="140">
        <f t="shared" si="0"/>
        <v>1</v>
      </c>
      <c r="D15" s="140">
        <f t="shared" si="1"/>
        <v>0</v>
      </c>
      <c r="E15" s="140">
        <f t="shared" si="2"/>
        <v>0</v>
      </c>
    </row>
    <row r="16" spans="1:5" ht="18" x14ac:dyDescent="0.35">
      <c r="A16" s="140">
        <v>11</v>
      </c>
      <c r="B16" s="140">
        <v>21</v>
      </c>
      <c r="C16" s="140">
        <f t="shared" si="0"/>
        <v>1.0120481927710843</v>
      </c>
      <c r="D16" s="140">
        <f t="shared" si="1"/>
        <v>1.197619104671562E-2</v>
      </c>
      <c r="E16" s="140">
        <f t="shared" si="2"/>
        <v>1.4342915198743139E-4</v>
      </c>
    </row>
    <row r="17" spans="1:5" ht="18" x14ac:dyDescent="0.35">
      <c r="A17" s="140">
        <v>12</v>
      </c>
      <c r="B17" s="140">
        <v>21.1</v>
      </c>
      <c r="C17" s="140">
        <f t="shared" si="0"/>
        <v>1.0047619047619047</v>
      </c>
      <c r="D17" s="140">
        <f t="shared" si="1"/>
        <v>4.7506027585977988E-3</v>
      </c>
      <c r="E17" s="140">
        <f t="shared" si="2"/>
        <v>2.2568226569997015E-5</v>
      </c>
    </row>
    <row r="18" spans="1:5" ht="18" x14ac:dyDescent="0.35">
      <c r="A18" s="140">
        <v>13</v>
      </c>
      <c r="B18" s="140">
        <v>20.9</v>
      </c>
      <c r="C18" s="140">
        <f t="shared" si="0"/>
        <v>0.99052132701421791</v>
      </c>
      <c r="D18" s="140">
        <f t="shared" si="1"/>
        <v>-9.5238815112555896E-3</v>
      </c>
      <c r="E18" s="140">
        <f t="shared" si="2"/>
        <v>9.0704319040436055E-5</v>
      </c>
    </row>
    <row r="19" spans="1:5" ht="18" x14ac:dyDescent="0.35">
      <c r="A19" s="140">
        <v>14</v>
      </c>
      <c r="B19" s="140">
        <v>20.9</v>
      </c>
      <c r="C19" s="140">
        <f t="shared" si="0"/>
        <v>1</v>
      </c>
      <c r="D19" s="140">
        <f t="shared" si="1"/>
        <v>0</v>
      </c>
      <c r="E19" s="140">
        <f t="shared" si="2"/>
        <v>0</v>
      </c>
    </row>
    <row r="20" spans="1:5" ht="18" x14ac:dyDescent="0.35">
      <c r="A20" s="140">
        <v>15</v>
      </c>
      <c r="B20" s="140">
        <v>20.9</v>
      </c>
      <c r="C20" s="140">
        <f t="shared" si="0"/>
        <v>1</v>
      </c>
      <c r="D20" s="140">
        <f t="shared" si="1"/>
        <v>0</v>
      </c>
      <c r="E20" s="140">
        <f t="shared" si="2"/>
        <v>0</v>
      </c>
    </row>
    <row r="21" spans="1:5" ht="18" x14ac:dyDescent="0.35">
      <c r="A21" s="140">
        <v>16</v>
      </c>
      <c r="B21" s="140">
        <v>21.4</v>
      </c>
      <c r="C21" s="140">
        <f t="shared" si="0"/>
        <v>1.0239234449760766</v>
      </c>
      <c r="D21" s="140">
        <f t="shared" si="1"/>
        <v>2.3641763057040494E-2</v>
      </c>
      <c r="E21" s="140">
        <f t="shared" si="2"/>
        <v>5.5893296044524465E-4</v>
      </c>
    </row>
    <row r="22" spans="1:5" ht="18" x14ac:dyDescent="0.35">
      <c r="A22" s="140">
        <v>17</v>
      </c>
      <c r="B22" s="140">
        <v>21.4</v>
      </c>
      <c r="C22" s="140">
        <f t="shared" si="0"/>
        <v>1</v>
      </c>
      <c r="D22" s="140">
        <f t="shared" si="1"/>
        <v>0</v>
      </c>
      <c r="E22" s="140">
        <f t="shared" si="2"/>
        <v>0</v>
      </c>
    </row>
    <row r="23" spans="1:5" ht="18" x14ac:dyDescent="0.35">
      <c r="A23" s="140">
        <v>18</v>
      </c>
      <c r="B23" s="140">
        <v>21.25</v>
      </c>
      <c r="C23" s="140">
        <f t="shared" si="0"/>
        <v>0.9929906542056075</v>
      </c>
      <c r="D23" s="140">
        <f t="shared" si="1"/>
        <v>-7.0340266573799357E-3</v>
      </c>
      <c r="E23" s="140">
        <f t="shared" si="2"/>
        <v>4.947753101673155E-5</v>
      </c>
    </row>
    <row r="24" spans="1:5" ht="18" x14ac:dyDescent="0.35">
      <c r="A24" s="140">
        <v>19</v>
      </c>
      <c r="B24" s="140">
        <v>21.75</v>
      </c>
      <c r="C24" s="140">
        <f t="shared" si="0"/>
        <v>1.0235294117647058</v>
      </c>
      <c r="D24" s="140">
        <f t="shared" si="1"/>
        <v>2.3256862164267183E-2</v>
      </c>
      <c r="E24" s="140">
        <f t="shared" si="2"/>
        <v>5.4088163772772241E-4</v>
      </c>
    </row>
    <row r="25" spans="1:5" ht="18" x14ac:dyDescent="0.35">
      <c r="A25" s="140">
        <v>20</v>
      </c>
      <c r="B25" s="140">
        <v>22</v>
      </c>
      <c r="C25" s="140">
        <f t="shared" si="0"/>
        <v>1.0114942528735633</v>
      </c>
      <c r="D25" s="140">
        <f t="shared" si="1"/>
        <v>1.142869582362285E-2</v>
      </c>
      <c r="E25" s="140">
        <f t="shared" si="2"/>
        <v>1.3061508822889437E-4</v>
      </c>
    </row>
    <row r="26" spans="1:5" ht="18" x14ac:dyDescent="0.35">
      <c r="A26" s="140"/>
      <c r="B26" s="140" t="s">
        <v>145</v>
      </c>
      <c r="C26" s="141" t="s">
        <v>146</v>
      </c>
      <c r="D26" s="141">
        <f>SUM(D6:D25)</f>
        <v>9.5310179804324727E-2</v>
      </c>
      <c r="E26" s="141">
        <f>SUM(E6:E25)</f>
        <v>3.4969778880177896E-3</v>
      </c>
    </row>
    <row r="27" spans="1:5" ht="18" x14ac:dyDescent="0.35">
      <c r="A27" s="140"/>
      <c r="B27" s="140"/>
      <c r="C27" s="141" t="s">
        <v>147</v>
      </c>
      <c r="D27" s="141">
        <f>(D26*D26)</f>
        <v>9.0840303743327088E-3</v>
      </c>
      <c r="E27" s="140"/>
    </row>
    <row r="28" spans="1:5" ht="18" x14ac:dyDescent="0.35">
      <c r="A28" s="91"/>
      <c r="B28" s="91"/>
      <c r="C28" s="91"/>
      <c r="D28" s="91"/>
      <c r="E28" s="91"/>
    </row>
    <row r="29" spans="1:5" ht="18" x14ac:dyDescent="0.35">
      <c r="A29" s="140" t="s">
        <v>148</v>
      </c>
      <c r="B29" s="140">
        <v>20</v>
      </c>
      <c r="C29" s="91"/>
      <c r="D29" s="91"/>
      <c r="E29" s="91"/>
    </row>
    <row r="30" spans="1:5" ht="18" x14ac:dyDescent="0.35">
      <c r="A30" s="140" t="s">
        <v>149</v>
      </c>
      <c r="B30" s="140">
        <f>252</f>
        <v>252</v>
      </c>
      <c r="C30" s="91"/>
      <c r="D30" s="91"/>
      <c r="E30" s="91"/>
    </row>
    <row r="31" spans="1:5" ht="18" x14ac:dyDescent="0.35">
      <c r="A31" s="140" t="s">
        <v>150</v>
      </c>
      <c r="B31" s="140">
        <f>SQRT(B30)</f>
        <v>15.874507866387544</v>
      </c>
      <c r="C31" s="91"/>
      <c r="D31" s="91"/>
      <c r="E31" s="91"/>
    </row>
    <row r="32" spans="1:5" ht="18" x14ac:dyDescent="0.35">
      <c r="A32" s="141" t="s">
        <v>151</v>
      </c>
      <c r="B32" s="141">
        <f>SQRT((1/(20-1))*E26-(1/(20*(20-1)))*(D27))</f>
        <v>1.265488540841286E-2</v>
      </c>
      <c r="C32" s="91"/>
      <c r="D32" s="91"/>
      <c r="E32" s="91"/>
    </row>
    <row r="33" spans="1:5" ht="18" x14ac:dyDescent="0.35">
      <c r="A33" s="140"/>
      <c r="B33" s="140"/>
      <c r="C33" s="91"/>
      <c r="D33" s="91"/>
      <c r="E33" s="91"/>
    </row>
    <row r="34" spans="1:5" ht="18" x14ac:dyDescent="0.35">
      <c r="A34" s="140" t="s">
        <v>152</v>
      </c>
      <c r="B34" s="140">
        <f>B32*B31</f>
        <v>0.2008900779640829</v>
      </c>
      <c r="C34" s="91"/>
      <c r="D34" s="91"/>
      <c r="E34" s="91"/>
    </row>
    <row r="35" spans="1:5" ht="18" x14ac:dyDescent="0.35">
      <c r="A35" s="140"/>
      <c r="B35" s="140"/>
      <c r="C35" s="91"/>
      <c r="D35" s="91"/>
      <c r="E35" s="91"/>
    </row>
    <row r="36" spans="1:5" ht="18" x14ac:dyDescent="0.35">
      <c r="A36" s="140" t="s">
        <v>153</v>
      </c>
      <c r="B36" s="142">
        <f>B34/SQRT(40)</f>
        <v>3.1763510284765165E-2</v>
      </c>
      <c r="C36" s="91"/>
      <c r="D36" s="91"/>
      <c r="E36" s="91"/>
    </row>
  </sheetData>
  <mergeCells count="2">
    <mergeCell ref="A2:E2"/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E839-B116-4D91-8D80-DD4CF57EC4F3}">
  <dimension ref="A1:L263"/>
  <sheetViews>
    <sheetView workbookViewId="0">
      <selection activeCell="M9" sqref="M9"/>
    </sheetView>
  </sheetViews>
  <sheetFormatPr defaultRowHeight="14.4" x14ac:dyDescent="0.3"/>
  <cols>
    <col min="1" max="1" width="10" bestFit="1" customWidth="1"/>
    <col min="2" max="2" width="12" bestFit="1" customWidth="1"/>
    <col min="3" max="3" width="12.6640625" bestFit="1" customWidth="1"/>
    <col min="4" max="4" width="12" bestFit="1" customWidth="1"/>
  </cols>
  <sheetData>
    <row r="1" spans="1:12" ht="57" x14ac:dyDescent="0.75">
      <c r="A1" s="82" t="s">
        <v>155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</row>
    <row r="2" spans="1:12" ht="17.399999999999999" x14ac:dyDescent="0.3">
      <c r="A2" s="89" t="s">
        <v>156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</row>
    <row r="3" spans="1:12" ht="18" x14ac:dyDescent="0.35">
      <c r="A3" s="146"/>
      <c r="B3" s="147"/>
      <c r="C3" s="87"/>
      <c r="D3" s="87"/>
      <c r="E3" s="87"/>
      <c r="F3" s="87"/>
      <c r="G3" s="87"/>
      <c r="H3" s="15"/>
      <c r="I3" s="15"/>
      <c r="J3" s="15"/>
      <c r="K3" s="15"/>
      <c r="L3" s="15"/>
    </row>
    <row r="4" spans="1:12" ht="18" x14ac:dyDescent="0.35">
      <c r="A4" s="146"/>
      <c r="B4" s="143" t="s">
        <v>157</v>
      </c>
      <c r="C4" s="143">
        <f>35</f>
        <v>35</v>
      </c>
      <c r="D4" s="87"/>
      <c r="E4" s="87"/>
      <c r="F4" s="87"/>
      <c r="G4" s="87"/>
      <c r="H4" s="15"/>
      <c r="I4" s="15"/>
      <c r="J4" s="15"/>
      <c r="K4" s="15"/>
      <c r="L4" s="15"/>
    </row>
    <row r="5" spans="1:12" ht="18" x14ac:dyDescent="0.35">
      <c r="A5" s="87"/>
      <c r="B5" s="143" t="s">
        <v>158</v>
      </c>
      <c r="C5" s="143">
        <v>0.2</v>
      </c>
      <c r="D5" s="87"/>
      <c r="E5" s="87"/>
      <c r="F5" s="87"/>
      <c r="G5" s="87"/>
      <c r="H5" s="15"/>
      <c r="I5" s="15"/>
      <c r="J5" s="15"/>
      <c r="K5" s="15"/>
      <c r="L5" s="15"/>
    </row>
    <row r="6" spans="1:12" ht="18" x14ac:dyDescent="0.35">
      <c r="A6" s="15"/>
      <c r="B6" s="143" t="s">
        <v>159</v>
      </c>
      <c r="C6" s="143">
        <v>0.5</v>
      </c>
      <c r="D6" s="87"/>
      <c r="E6" s="87"/>
      <c r="F6" s="87"/>
      <c r="G6" s="87"/>
      <c r="H6" s="15"/>
      <c r="I6" s="15"/>
      <c r="J6" s="15"/>
      <c r="K6" s="15"/>
      <c r="L6" s="15"/>
    </row>
    <row r="7" spans="1:12" ht="18" x14ac:dyDescent="0.35">
      <c r="A7" s="15"/>
      <c r="B7" s="143" t="s">
        <v>160</v>
      </c>
      <c r="C7" s="143">
        <f>1/250</f>
        <v>4.0000000000000001E-3</v>
      </c>
      <c r="D7" s="87"/>
      <c r="E7" s="87"/>
      <c r="F7" s="87"/>
      <c r="G7" s="87"/>
      <c r="H7" s="15"/>
      <c r="I7" s="15"/>
      <c r="J7" s="15"/>
      <c r="K7" s="15"/>
      <c r="L7" s="15"/>
    </row>
    <row r="8" spans="1:12" ht="18" x14ac:dyDescent="0.35">
      <c r="A8" s="15"/>
      <c r="B8" s="15"/>
      <c r="C8" s="87"/>
      <c r="D8" s="87"/>
      <c r="E8" s="87"/>
      <c r="F8" s="87"/>
      <c r="G8" s="87"/>
      <c r="H8" s="15"/>
      <c r="I8" s="15"/>
      <c r="J8" s="15"/>
      <c r="K8" s="15"/>
      <c r="L8" s="15"/>
    </row>
    <row r="9" spans="1:12" ht="18" x14ac:dyDescent="0.35">
      <c r="A9" s="15"/>
      <c r="B9" s="15"/>
      <c r="C9" s="87"/>
      <c r="D9" s="87"/>
      <c r="E9" s="87"/>
      <c r="F9" s="87"/>
      <c r="G9" s="87"/>
      <c r="H9" s="15"/>
      <c r="I9" s="15"/>
      <c r="J9" s="15"/>
      <c r="K9" s="15"/>
      <c r="L9" s="15"/>
    </row>
    <row r="10" spans="1:12" ht="18" x14ac:dyDescent="0.35">
      <c r="A10" s="87"/>
      <c r="B10" s="87"/>
      <c r="C10" s="87"/>
      <c r="D10" s="87"/>
      <c r="E10" s="87"/>
      <c r="F10" s="87"/>
      <c r="G10" s="87"/>
      <c r="H10" s="15"/>
      <c r="I10" s="15"/>
      <c r="J10" s="15"/>
      <c r="K10" s="15"/>
      <c r="L10" s="15"/>
    </row>
    <row r="11" spans="1:12" ht="57.6" x14ac:dyDescent="0.35">
      <c r="A11" s="144" t="s">
        <v>161</v>
      </c>
      <c r="B11" s="145" t="s">
        <v>162</v>
      </c>
      <c r="C11" s="145" t="s">
        <v>163</v>
      </c>
      <c r="D11" s="145" t="s">
        <v>164</v>
      </c>
      <c r="E11" s="87"/>
      <c r="F11" s="87"/>
      <c r="G11" s="87"/>
      <c r="H11" s="15"/>
      <c r="I11" s="15"/>
      <c r="J11" s="15"/>
      <c r="K11" s="15"/>
      <c r="L11" s="15"/>
    </row>
    <row r="12" spans="1:12" ht="18" x14ac:dyDescent="0.35">
      <c r="A12" s="24">
        <v>0</v>
      </c>
      <c r="B12" s="24">
        <f ca="1">RAND()</f>
        <v>0.5922502204861787</v>
      </c>
      <c r="C12" s="24"/>
      <c r="D12" s="24">
        <f>C4</f>
        <v>35</v>
      </c>
      <c r="E12" s="87"/>
      <c r="F12" s="87"/>
      <c r="G12" s="87"/>
      <c r="H12" s="15"/>
      <c r="I12" s="15"/>
      <c r="J12" s="15"/>
      <c r="K12" s="15"/>
      <c r="L12" s="15"/>
    </row>
    <row r="13" spans="1:12" ht="18" x14ac:dyDescent="0.35">
      <c r="A13" s="24">
        <v>1</v>
      </c>
      <c r="B13" s="24">
        <f t="shared" ref="B13:B76" ca="1" si="0">RAND()</f>
        <v>0.57881807035140642</v>
      </c>
      <c r="C13" s="24">
        <f t="shared" ref="C13:C77" ca="1" si="1">_xlfn.NORM.S.INV(B13)</f>
        <v>0.19887073887927825</v>
      </c>
      <c r="D13" s="24">
        <f t="shared" ref="D13:D76" ca="1" si="2">D12*EXP(($C$5-0.5*$C$6^2)*$C$7+$C$6*SQRT($C$7)*C13)</f>
        <v>35.231370969870319</v>
      </c>
      <c r="E13" s="87"/>
      <c r="F13" s="87"/>
      <c r="G13" s="87"/>
      <c r="H13" s="15"/>
      <c r="I13" s="15"/>
      <c r="J13" s="15"/>
      <c r="K13" s="15"/>
      <c r="L13" s="15"/>
    </row>
    <row r="14" spans="1:12" ht="18" x14ac:dyDescent="0.35">
      <c r="A14" s="24">
        <v>2</v>
      </c>
      <c r="B14" s="24">
        <f t="shared" ca="1" si="0"/>
        <v>6.881145344455708E-2</v>
      </c>
      <c r="C14" s="24">
        <f t="shared" ca="1" si="1"/>
        <v>-1.4847015276120679</v>
      </c>
      <c r="D14" s="24">
        <f t="shared" ca="1" si="2"/>
        <v>33.62556099704274</v>
      </c>
      <c r="E14" s="87"/>
      <c r="F14" s="87"/>
      <c r="G14" s="87"/>
      <c r="H14" s="15"/>
      <c r="I14" s="15"/>
      <c r="J14" s="15"/>
      <c r="K14" s="15"/>
      <c r="L14" s="15"/>
    </row>
    <row r="15" spans="1:12" ht="18" x14ac:dyDescent="0.35">
      <c r="A15" s="24">
        <v>3</v>
      </c>
      <c r="B15" s="24">
        <f t="shared" ca="1" si="0"/>
        <v>0.30341068460069842</v>
      </c>
      <c r="C15" s="24">
        <f t="shared" ca="1" si="1"/>
        <v>-0.51461601860262562</v>
      </c>
      <c r="D15" s="24">
        <f t="shared" ca="1" si="2"/>
        <v>33.092707282539934</v>
      </c>
      <c r="E15" s="87"/>
      <c r="F15" s="87"/>
      <c r="G15" s="87"/>
      <c r="H15" s="15"/>
      <c r="I15" s="15"/>
      <c r="J15" s="15"/>
      <c r="K15" s="15"/>
      <c r="L15" s="15"/>
    </row>
    <row r="16" spans="1:12" ht="18" x14ac:dyDescent="0.35">
      <c r="A16" s="24">
        <v>4</v>
      </c>
      <c r="B16" s="24">
        <f t="shared" ca="1" si="0"/>
        <v>0.52587417770987044</v>
      </c>
      <c r="C16" s="24">
        <f t="shared" ca="1" si="1"/>
        <v>6.4902481789525221E-2</v>
      </c>
      <c r="D16" s="24">
        <f t="shared" ca="1" si="2"/>
        <v>33.170646092925359</v>
      </c>
      <c r="E16" s="87"/>
      <c r="F16" s="87"/>
      <c r="G16" s="87"/>
      <c r="H16" s="15"/>
      <c r="I16" s="15"/>
      <c r="J16" s="15"/>
      <c r="K16" s="15"/>
      <c r="L16" s="15"/>
    </row>
    <row r="17" spans="1:12" ht="18" x14ac:dyDescent="0.35">
      <c r="A17" s="24">
        <v>5</v>
      </c>
      <c r="B17" s="24">
        <f t="shared" ca="1" si="0"/>
        <v>8.3819179101347285E-2</v>
      </c>
      <c r="C17" s="24">
        <f t="shared" ca="1" si="1"/>
        <v>-1.379832062500195</v>
      </c>
      <c r="D17" s="24">
        <f t="shared" ca="1" si="2"/>
        <v>31.763924938806039</v>
      </c>
      <c r="E17" s="87"/>
      <c r="F17" s="87"/>
      <c r="G17" s="87"/>
      <c r="H17" s="15"/>
      <c r="I17" s="15"/>
      <c r="J17" s="15"/>
      <c r="K17" s="15"/>
      <c r="L17" s="15"/>
    </row>
    <row r="18" spans="1:12" ht="18" x14ac:dyDescent="0.35">
      <c r="A18" s="24">
        <v>6</v>
      </c>
      <c r="B18" s="24">
        <f t="shared" ca="1" si="0"/>
        <v>0.37708925712655417</v>
      </c>
      <c r="C18" s="24">
        <f t="shared" ca="1" si="1"/>
        <v>-0.31313445352881875</v>
      </c>
      <c r="D18" s="24">
        <f t="shared" ca="1" si="2"/>
        <v>31.460381657408227</v>
      </c>
      <c r="E18" s="87"/>
      <c r="F18" s="87"/>
      <c r="G18" s="87"/>
      <c r="H18" s="15"/>
      <c r="I18" s="15"/>
      <c r="J18" s="15"/>
      <c r="K18" s="15"/>
      <c r="L18" s="15"/>
    </row>
    <row r="19" spans="1:12" ht="18" x14ac:dyDescent="0.35">
      <c r="A19" s="24">
        <v>7</v>
      </c>
      <c r="B19" s="24">
        <f t="shared" ca="1" si="0"/>
        <v>0.51604104344707125</v>
      </c>
      <c r="C19" s="24">
        <f t="shared" ca="1" si="1"/>
        <v>4.0219773881967638E-2</v>
      </c>
      <c r="D19" s="24">
        <f t="shared" ca="1" si="2"/>
        <v>31.509871887693208</v>
      </c>
      <c r="E19" s="87"/>
      <c r="F19" s="87"/>
      <c r="G19" s="87"/>
      <c r="H19" s="15"/>
      <c r="I19" s="15"/>
      <c r="J19" s="15"/>
      <c r="K19" s="15"/>
      <c r="L19" s="15"/>
    </row>
    <row r="20" spans="1:12" ht="18" x14ac:dyDescent="0.35">
      <c r="A20" s="24">
        <v>8</v>
      </c>
      <c r="B20" s="24">
        <f t="shared" ca="1" si="0"/>
        <v>0.95042238035710058</v>
      </c>
      <c r="C20" s="24">
        <f t="shared" ca="1" si="1"/>
        <v>1.6489628816633812</v>
      </c>
      <c r="D20" s="24">
        <f t="shared" ca="1" si="2"/>
        <v>33.206501160023684</v>
      </c>
      <c r="E20" s="87"/>
      <c r="F20" s="87"/>
      <c r="G20" s="87"/>
      <c r="H20" s="15"/>
      <c r="I20" s="15"/>
      <c r="J20" s="15"/>
      <c r="K20" s="15"/>
      <c r="L20" s="15"/>
    </row>
    <row r="21" spans="1:12" ht="18" x14ac:dyDescent="0.35">
      <c r="A21" s="24">
        <v>9</v>
      </c>
      <c r="B21" s="24">
        <f t="shared" ca="1" si="0"/>
        <v>0.83269999869204514</v>
      </c>
      <c r="C21" s="24">
        <f t="shared" ca="1" si="1"/>
        <v>0.96488981645529648</v>
      </c>
      <c r="D21" s="24">
        <f t="shared" ca="1" si="2"/>
        <v>34.245602761368602</v>
      </c>
      <c r="E21" s="87"/>
      <c r="F21" s="87"/>
      <c r="G21" s="87"/>
      <c r="H21" s="15"/>
      <c r="I21" s="15"/>
      <c r="J21" s="15"/>
      <c r="K21" s="15"/>
      <c r="L21" s="15"/>
    </row>
    <row r="22" spans="1:12" ht="18" x14ac:dyDescent="0.35">
      <c r="A22" s="24">
        <v>10</v>
      </c>
      <c r="B22" s="24">
        <f t="shared" ca="1" si="0"/>
        <v>0.475521056591653</v>
      </c>
      <c r="C22" s="24">
        <f t="shared" ca="1" si="1"/>
        <v>-6.1398165676934804E-2</v>
      </c>
      <c r="D22" s="24">
        <f t="shared" ca="1" si="2"/>
        <v>34.189431965508945</v>
      </c>
      <c r="E22" s="87"/>
      <c r="F22" s="87"/>
      <c r="G22" s="87"/>
      <c r="H22" s="15"/>
      <c r="I22" s="15"/>
      <c r="J22" s="15"/>
      <c r="K22" s="15"/>
      <c r="L22" s="15"/>
    </row>
    <row r="23" spans="1:12" ht="18" x14ac:dyDescent="0.35">
      <c r="A23" s="24">
        <v>11</v>
      </c>
      <c r="B23" s="24">
        <f t="shared" ca="1" si="0"/>
        <v>0.56174768588509416</v>
      </c>
      <c r="C23" s="24">
        <f t="shared" ca="1" si="1"/>
        <v>0.15540172005741895</v>
      </c>
      <c r="D23" s="24">
        <f t="shared" ca="1" si="2"/>
        <v>34.368169243918906</v>
      </c>
      <c r="E23" s="87"/>
      <c r="F23" s="87"/>
      <c r="G23" s="87"/>
      <c r="H23" s="15"/>
      <c r="I23" s="15"/>
      <c r="J23" s="15"/>
      <c r="K23" s="15"/>
      <c r="L23" s="15"/>
    </row>
    <row r="24" spans="1:12" ht="18" x14ac:dyDescent="0.35">
      <c r="A24" s="24">
        <v>12</v>
      </c>
      <c r="B24" s="24">
        <f t="shared" ca="1" si="0"/>
        <v>0.87261105187818711</v>
      </c>
      <c r="C24" s="24">
        <f t="shared" ca="1" si="1"/>
        <v>1.1388208196903229</v>
      </c>
      <c r="D24" s="24">
        <f t="shared" ca="1" si="2"/>
        <v>35.639105344027882</v>
      </c>
      <c r="E24" s="87"/>
      <c r="F24" s="87"/>
      <c r="G24" s="87"/>
      <c r="H24" s="15"/>
      <c r="I24" s="15"/>
      <c r="J24" s="15"/>
      <c r="K24" s="15"/>
      <c r="L24" s="15"/>
    </row>
    <row r="25" spans="1:12" ht="18" x14ac:dyDescent="0.35">
      <c r="A25" s="24">
        <v>13</v>
      </c>
      <c r="B25" s="24">
        <f t="shared" ca="1" si="0"/>
        <v>0.55009679401071876</v>
      </c>
      <c r="C25" s="24">
        <f t="shared" ca="1" si="1"/>
        <v>0.12590590043244818</v>
      </c>
      <c r="D25" s="24">
        <f t="shared" ca="1" si="2"/>
        <v>35.792021085838712</v>
      </c>
      <c r="E25" s="87"/>
      <c r="F25" s="87"/>
      <c r="G25" s="87"/>
      <c r="H25" s="15"/>
      <c r="I25" s="15"/>
      <c r="J25" s="15"/>
      <c r="K25" s="15"/>
      <c r="L25" s="15"/>
    </row>
    <row r="26" spans="1:12" ht="18" x14ac:dyDescent="0.35">
      <c r="A26" s="24">
        <v>14</v>
      </c>
      <c r="B26" s="24">
        <f t="shared" ca="1" si="0"/>
        <v>0.11149108940086105</v>
      </c>
      <c r="C26" s="24">
        <f t="shared" ca="1" si="1"/>
        <v>-1.2186365270592463</v>
      </c>
      <c r="D26" s="24">
        <f t="shared" ca="1" si="2"/>
        <v>34.449287779644195</v>
      </c>
      <c r="E26" s="87"/>
      <c r="F26" s="87"/>
      <c r="G26" s="87"/>
      <c r="H26" s="15"/>
      <c r="I26" s="15"/>
      <c r="J26" s="15"/>
      <c r="K26" s="15"/>
      <c r="L26" s="15"/>
    </row>
    <row r="27" spans="1:12" ht="18" x14ac:dyDescent="0.35">
      <c r="A27" s="24">
        <v>15</v>
      </c>
      <c r="B27" s="24">
        <f t="shared" ca="1" si="0"/>
        <v>0.82764307192777575</v>
      </c>
      <c r="C27" s="24">
        <f t="shared" ca="1" si="1"/>
        <v>0.94489231345844116</v>
      </c>
      <c r="D27" s="24">
        <f t="shared" ca="1" si="2"/>
        <v>35.504819284355612</v>
      </c>
      <c r="E27" s="87"/>
      <c r="F27" s="87"/>
      <c r="G27" s="87"/>
      <c r="H27" s="15"/>
      <c r="I27" s="15"/>
      <c r="J27" s="15"/>
      <c r="K27" s="15"/>
      <c r="L27" s="15"/>
    </row>
    <row r="28" spans="1:12" ht="18" x14ac:dyDescent="0.35">
      <c r="A28" s="24">
        <v>16</v>
      </c>
      <c r="B28" s="24">
        <f t="shared" ca="1" si="0"/>
        <v>0.29723549133812044</v>
      </c>
      <c r="C28" s="24">
        <f t="shared" ca="1" si="1"/>
        <v>-0.53236823273587375</v>
      </c>
      <c r="D28" s="24">
        <f t="shared" ca="1" si="2"/>
        <v>34.922575413238157</v>
      </c>
      <c r="E28" s="87"/>
      <c r="F28" s="87"/>
      <c r="G28" s="87"/>
      <c r="H28" s="15"/>
      <c r="I28" s="15"/>
      <c r="J28" s="15"/>
      <c r="K28" s="15"/>
      <c r="L28" s="15"/>
    </row>
    <row r="29" spans="1:12" ht="18" x14ac:dyDescent="0.35">
      <c r="A29" s="24">
        <v>17</v>
      </c>
      <c r="B29" s="24">
        <f t="shared" ca="1" si="0"/>
        <v>0.78187350208591355</v>
      </c>
      <c r="C29" s="24">
        <f t="shared" ca="1" si="1"/>
        <v>0.77853616352162813</v>
      </c>
      <c r="D29" s="24">
        <f t="shared" ca="1" si="2"/>
        <v>35.803761411155897</v>
      </c>
      <c r="E29" s="87"/>
      <c r="F29" s="87"/>
      <c r="G29" s="87"/>
      <c r="H29" s="15"/>
      <c r="I29" s="15"/>
      <c r="J29" s="15"/>
      <c r="K29" s="15"/>
      <c r="L29" s="15"/>
    </row>
    <row r="30" spans="1:12" ht="18" x14ac:dyDescent="0.35">
      <c r="A30" s="24">
        <v>18</v>
      </c>
      <c r="B30" s="24">
        <f t="shared" ca="1" si="0"/>
        <v>0.92163781735380879</v>
      </c>
      <c r="C30" s="24">
        <f t="shared" ca="1" si="1"/>
        <v>1.4161746866457006</v>
      </c>
      <c r="D30" s="24">
        <f t="shared" ca="1" si="2"/>
        <v>37.454854621812181</v>
      </c>
      <c r="E30" s="87"/>
      <c r="F30" s="87"/>
      <c r="G30" s="87"/>
      <c r="H30" s="15"/>
      <c r="I30" s="15"/>
      <c r="J30" s="15"/>
      <c r="K30" s="15"/>
      <c r="L30" s="15"/>
    </row>
    <row r="31" spans="1:12" ht="18" x14ac:dyDescent="0.35">
      <c r="A31" s="24">
        <v>19</v>
      </c>
      <c r="B31" s="24">
        <f t="shared" ca="1" si="0"/>
        <v>0.69029546467759162</v>
      </c>
      <c r="C31" s="24">
        <f t="shared" ca="1" si="1"/>
        <v>0.49668802168168646</v>
      </c>
      <c r="D31" s="24">
        <f t="shared" ca="1" si="2"/>
        <v>38.059205447383711</v>
      </c>
      <c r="E31" s="87"/>
      <c r="F31" s="87"/>
      <c r="G31" s="87"/>
      <c r="H31" s="15"/>
      <c r="I31" s="15"/>
      <c r="J31" s="15"/>
      <c r="K31" s="15"/>
      <c r="L31" s="15"/>
    </row>
    <row r="32" spans="1:12" ht="18" x14ac:dyDescent="0.35">
      <c r="A32" s="24">
        <v>20</v>
      </c>
      <c r="B32" s="24">
        <f t="shared" ca="1" si="0"/>
        <v>0.25942320570506194</v>
      </c>
      <c r="C32" s="24">
        <f t="shared" ca="1" si="1"/>
        <v>-0.64512464913779632</v>
      </c>
      <c r="D32" s="24">
        <f t="shared" ca="1" si="2"/>
        <v>37.301828715508186</v>
      </c>
      <c r="E32" s="87"/>
      <c r="F32" s="87"/>
      <c r="G32" s="87"/>
      <c r="H32" s="15"/>
      <c r="I32" s="15"/>
      <c r="J32" s="15"/>
      <c r="K32" s="15"/>
      <c r="L32" s="15"/>
    </row>
    <row r="33" spans="1:12" ht="18" x14ac:dyDescent="0.35">
      <c r="A33" s="24">
        <v>21</v>
      </c>
      <c r="B33" s="24">
        <f t="shared" ca="1" si="0"/>
        <v>0.49083180941678162</v>
      </c>
      <c r="C33" s="24">
        <f t="shared" ca="1" si="1"/>
        <v>-2.2983268993987411E-2</v>
      </c>
      <c r="D33" s="24">
        <f t="shared" ca="1" si="2"/>
        <v>37.285911886543026</v>
      </c>
      <c r="E33" s="87"/>
      <c r="F33" s="87"/>
      <c r="G33" s="87"/>
      <c r="H33" s="15"/>
      <c r="I33" s="15"/>
      <c r="J33" s="15"/>
      <c r="K33" s="15"/>
      <c r="L33" s="15"/>
    </row>
    <row r="34" spans="1:12" ht="18" x14ac:dyDescent="0.35">
      <c r="A34" s="24">
        <v>22</v>
      </c>
      <c r="B34" s="24">
        <f t="shared" ca="1" si="0"/>
        <v>7.306246184833487E-2</v>
      </c>
      <c r="C34" s="24">
        <f t="shared" ca="1" si="1"/>
        <v>-1.4533560456132919</v>
      </c>
      <c r="D34" s="24">
        <f t="shared" ca="1" si="2"/>
        <v>35.621749928121744</v>
      </c>
      <c r="E34" s="87"/>
      <c r="F34" s="87"/>
      <c r="G34" s="87"/>
      <c r="H34" s="15"/>
      <c r="I34" s="15"/>
      <c r="J34" s="15"/>
      <c r="K34" s="15"/>
      <c r="L34" s="15"/>
    </row>
    <row r="35" spans="1:12" ht="18" x14ac:dyDescent="0.35">
      <c r="A35" s="24">
        <v>23</v>
      </c>
      <c r="B35" s="24">
        <f t="shared" ca="1" si="0"/>
        <v>4.6392025542443815E-2</v>
      </c>
      <c r="C35" s="24">
        <f t="shared" ca="1" si="1"/>
        <v>-1.6808911922245426</v>
      </c>
      <c r="D35" s="24">
        <f t="shared" ca="1" si="2"/>
        <v>33.787873221261776</v>
      </c>
      <c r="E35" s="87"/>
      <c r="F35" s="87"/>
      <c r="G35" s="87"/>
      <c r="H35" s="15"/>
      <c r="I35" s="15"/>
      <c r="J35" s="15"/>
      <c r="K35" s="15"/>
      <c r="L35" s="15"/>
    </row>
    <row r="36" spans="1:12" ht="18" x14ac:dyDescent="0.35">
      <c r="A36" s="24">
        <v>24</v>
      </c>
      <c r="B36" s="24">
        <f t="shared" ca="1" si="0"/>
        <v>0.78923802150153521</v>
      </c>
      <c r="C36" s="24">
        <f t="shared" ca="1" si="1"/>
        <v>0.8037801476417985</v>
      </c>
      <c r="D36" s="24">
        <f t="shared" ca="1" si="2"/>
        <v>34.668091747231912</v>
      </c>
      <c r="E36" s="87"/>
      <c r="F36" s="87"/>
      <c r="G36" s="87"/>
      <c r="H36" s="15"/>
      <c r="I36" s="15"/>
      <c r="J36" s="15"/>
      <c r="K36" s="15"/>
      <c r="L36" s="15"/>
    </row>
    <row r="37" spans="1:12" ht="18" x14ac:dyDescent="0.35">
      <c r="A37" s="24">
        <v>25</v>
      </c>
      <c r="B37" s="24">
        <f t="shared" ca="1" si="0"/>
        <v>0.10741070130018737</v>
      </c>
      <c r="C37" s="24">
        <f t="shared" ca="1" si="1"/>
        <v>-1.240416442038009</v>
      </c>
      <c r="D37" s="24">
        <f t="shared" ca="1" si="2"/>
        <v>33.344548831787016</v>
      </c>
      <c r="E37" s="87"/>
      <c r="F37" s="87"/>
      <c r="G37" s="87"/>
      <c r="H37" s="15"/>
      <c r="I37" s="15"/>
      <c r="J37" s="15"/>
      <c r="K37" s="15"/>
      <c r="L37" s="15"/>
    </row>
    <row r="38" spans="1:12" ht="18" x14ac:dyDescent="0.35">
      <c r="A38" s="24">
        <v>26</v>
      </c>
      <c r="B38" s="24">
        <f t="shared" ca="1" si="0"/>
        <v>0.40314982104998065</v>
      </c>
      <c r="C38" s="24">
        <f t="shared" ca="1" si="1"/>
        <v>-0.24520249825508447</v>
      </c>
      <c r="D38" s="24">
        <f t="shared" ca="1" si="2"/>
        <v>33.096923149619023</v>
      </c>
      <c r="E38" s="87"/>
      <c r="F38" s="87"/>
      <c r="G38" s="87"/>
      <c r="H38" s="15"/>
      <c r="I38" s="15"/>
      <c r="J38" s="15"/>
      <c r="K38" s="15"/>
      <c r="L38" s="15"/>
    </row>
    <row r="39" spans="1:12" ht="18" x14ac:dyDescent="0.35">
      <c r="A39" s="24">
        <v>27</v>
      </c>
      <c r="B39" s="24">
        <f t="shared" ca="1" si="0"/>
        <v>0.26048097209101229</v>
      </c>
      <c r="C39" s="24">
        <f t="shared" ca="1" si="1"/>
        <v>-0.64186330134672387</v>
      </c>
      <c r="D39" s="24">
        <f t="shared" ca="1" si="2"/>
        <v>32.441641272694106</v>
      </c>
      <c r="E39" s="87"/>
      <c r="F39" s="87"/>
      <c r="G39" s="87"/>
      <c r="H39" s="15"/>
      <c r="I39" s="15"/>
      <c r="J39" s="15"/>
      <c r="K39" s="15"/>
      <c r="L39" s="15"/>
    </row>
    <row r="40" spans="1:12" ht="18" x14ac:dyDescent="0.35">
      <c r="A40" s="24">
        <v>28</v>
      </c>
      <c r="B40" s="24">
        <f t="shared" ca="1" si="0"/>
        <v>0.93489082976291138</v>
      </c>
      <c r="C40" s="24">
        <f t="shared" ca="1" si="1"/>
        <v>1.5132414441472877</v>
      </c>
      <c r="D40" s="24">
        <f t="shared" ca="1" si="2"/>
        <v>34.042022529583441</v>
      </c>
      <c r="E40" s="87"/>
      <c r="F40" s="87"/>
      <c r="G40" s="87"/>
      <c r="H40" s="15"/>
      <c r="I40" s="15"/>
      <c r="J40" s="15"/>
      <c r="K40" s="15"/>
      <c r="L40" s="15"/>
    </row>
    <row r="41" spans="1:12" ht="18" x14ac:dyDescent="0.35">
      <c r="A41" s="24">
        <v>29</v>
      </c>
      <c r="B41" s="24">
        <f t="shared" ca="1" si="0"/>
        <v>0.58938491006152527</v>
      </c>
      <c r="C41" s="24">
        <f t="shared" ca="1" si="1"/>
        <v>0.22596302303966198</v>
      </c>
      <c r="D41" s="24">
        <f t="shared" ca="1" si="2"/>
        <v>34.296431004140587</v>
      </c>
      <c r="E41" s="87"/>
      <c r="F41" s="87"/>
      <c r="G41" s="87"/>
      <c r="H41" s="15"/>
      <c r="I41" s="15"/>
      <c r="J41" s="15"/>
      <c r="K41" s="15"/>
      <c r="L41" s="15"/>
    </row>
    <row r="42" spans="1:12" ht="18" x14ac:dyDescent="0.35">
      <c r="A42" s="24">
        <v>30</v>
      </c>
      <c r="B42" s="24">
        <f t="shared" ca="1" si="0"/>
        <v>0.81021195271759239</v>
      </c>
      <c r="C42" s="24">
        <f t="shared" ca="1" si="1"/>
        <v>0.87867762360908896</v>
      </c>
      <c r="D42" s="24">
        <f t="shared" ca="1" si="2"/>
        <v>35.27334299078769</v>
      </c>
      <c r="E42" s="87"/>
      <c r="F42" s="87"/>
      <c r="G42" s="87"/>
      <c r="H42" s="15"/>
      <c r="I42" s="15"/>
      <c r="J42" s="15"/>
      <c r="K42" s="15"/>
      <c r="L42" s="15"/>
    </row>
    <row r="43" spans="1:12" ht="18" x14ac:dyDescent="0.35">
      <c r="A43" s="24">
        <v>31</v>
      </c>
      <c r="B43" s="24">
        <f t="shared" ca="1" si="0"/>
        <v>0.25853163600938811</v>
      </c>
      <c r="C43" s="24">
        <f t="shared" ca="1" si="1"/>
        <v>-0.64787891057585378</v>
      </c>
      <c r="D43" s="24">
        <f t="shared" ca="1" si="2"/>
        <v>34.568393867036335</v>
      </c>
      <c r="E43" s="87"/>
      <c r="F43" s="87"/>
      <c r="G43" s="87"/>
      <c r="H43" s="15"/>
      <c r="I43" s="15"/>
      <c r="J43" s="15"/>
      <c r="K43" s="15"/>
      <c r="L43" s="15"/>
    </row>
    <row r="44" spans="1:12" ht="18" x14ac:dyDescent="0.35">
      <c r="A44" s="24">
        <v>32</v>
      </c>
      <c r="B44" s="24">
        <f t="shared" ca="1" si="0"/>
        <v>0.4673079429694762</v>
      </c>
      <c r="C44" s="24">
        <f t="shared" ca="1" si="1"/>
        <v>-8.2038766740766406E-2</v>
      </c>
      <c r="D44" s="24">
        <f t="shared" ca="1" si="2"/>
        <v>34.489174733180796</v>
      </c>
      <c r="E44" s="87"/>
      <c r="F44" s="87"/>
      <c r="G44" s="87"/>
      <c r="H44" s="15"/>
      <c r="I44" s="15"/>
      <c r="J44" s="15"/>
      <c r="K44" s="15"/>
      <c r="L44" s="15"/>
    </row>
    <row r="45" spans="1:12" ht="18" x14ac:dyDescent="0.35">
      <c r="A45" s="24">
        <v>33</v>
      </c>
      <c r="B45" s="24">
        <f t="shared" ca="1" si="0"/>
        <v>0.96742272312910949</v>
      </c>
      <c r="C45" s="24">
        <f t="shared" ca="1" si="1"/>
        <v>1.8441961878537512</v>
      </c>
      <c r="D45" s="24">
        <f t="shared" ca="1" si="2"/>
        <v>36.571311820381723</v>
      </c>
      <c r="E45" s="87"/>
      <c r="F45" s="87"/>
      <c r="G45" s="87"/>
      <c r="H45" s="15"/>
      <c r="I45" s="15"/>
      <c r="J45" s="15"/>
      <c r="K45" s="15"/>
      <c r="L45" s="15"/>
    </row>
    <row r="46" spans="1:12" ht="18" x14ac:dyDescent="0.35">
      <c r="A46" s="24">
        <v>34</v>
      </c>
      <c r="B46" s="24">
        <f t="shared" ca="1" si="0"/>
        <v>0.94733175488333865</v>
      </c>
      <c r="C46" s="24">
        <f t="shared" ca="1" si="1"/>
        <v>1.6195150535085443</v>
      </c>
      <c r="D46" s="24">
        <f t="shared" ca="1" si="2"/>
        <v>38.504598116042757</v>
      </c>
      <c r="E46" s="87"/>
      <c r="F46" s="87"/>
      <c r="G46" s="87"/>
      <c r="H46" s="15"/>
      <c r="I46" s="15"/>
      <c r="J46" s="15"/>
      <c r="K46" s="15"/>
      <c r="L46" s="15"/>
    </row>
    <row r="47" spans="1:12" ht="18" x14ac:dyDescent="0.35">
      <c r="A47" s="24">
        <v>35</v>
      </c>
      <c r="B47" s="24">
        <f t="shared" ca="1" si="0"/>
        <v>0.76215635632574608</v>
      </c>
      <c r="C47" s="24">
        <f t="shared" ca="1" si="1"/>
        <v>0.71325611616972584</v>
      </c>
      <c r="D47" s="24">
        <f t="shared" ca="1" si="2"/>
        <v>39.394759686176585</v>
      </c>
      <c r="E47" s="87"/>
      <c r="F47" s="87"/>
      <c r="G47" s="87"/>
      <c r="H47" s="15"/>
      <c r="I47" s="15"/>
      <c r="J47" s="15"/>
      <c r="K47" s="15"/>
      <c r="L47" s="15"/>
    </row>
    <row r="48" spans="1:12" ht="18" x14ac:dyDescent="0.35">
      <c r="A48" s="24">
        <v>36</v>
      </c>
      <c r="B48" s="24">
        <f t="shared" ca="1" si="0"/>
        <v>0.24730923766163893</v>
      </c>
      <c r="C48" s="24">
        <f t="shared" ca="1" si="1"/>
        <v>-0.68298159068051467</v>
      </c>
      <c r="D48" s="24">
        <f t="shared" ca="1" si="2"/>
        <v>38.564610530876465</v>
      </c>
      <c r="E48" s="87"/>
      <c r="F48" s="87"/>
      <c r="G48" s="87"/>
      <c r="H48" s="15"/>
      <c r="I48" s="15"/>
      <c r="J48" s="15"/>
      <c r="K48" s="15"/>
      <c r="L48" s="15"/>
    </row>
    <row r="49" spans="1:12" ht="18" x14ac:dyDescent="0.35">
      <c r="A49" s="24">
        <v>37</v>
      </c>
      <c r="B49" s="24">
        <f t="shared" ca="1" si="0"/>
        <v>0.65361418257482495</v>
      </c>
      <c r="C49" s="24">
        <f t="shared" ca="1" si="1"/>
        <v>0.39509655005338318</v>
      </c>
      <c r="D49" s="24">
        <f t="shared" ca="1" si="2"/>
        <v>39.061177864014596</v>
      </c>
      <c r="E49" s="87"/>
      <c r="F49" s="87"/>
      <c r="G49" s="87"/>
      <c r="H49" s="15"/>
      <c r="I49" s="15"/>
      <c r="J49" s="15"/>
      <c r="K49" s="15"/>
      <c r="L49" s="15"/>
    </row>
    <row r="50" spans="1:12" ht="18" x14ac:dyDescent="0.35">
      <c r="A50" s="24">
        <v>38</v>
      </c>
      <c r="B50" s="24">
        <f t="shared" ca="1" si="0"/>
        <v>0.80548480185312787</v>
      </c>
      <c r="C50" s="24">
        <f t="shared" ca="1" si="1"/>
        <v>0.86137707821189191</v>
      </c>
      <c r="D50" s="24">
        <f t="shared" ca="1" si="2"/>
        <v>40.151837898835645</v>
      </c>
      <c r="E50" s="87"/>
      <c r="F50" s="87"/>
      <c r="G50" s="87"/>
      <c r="H50" s="15"/>
      <c r="I50" s="15"/>
      <c r="J50" s="15"/>
      <c r="K50" s="15"/>
      <c r="L50" s="15"/>
    </row>
    <row r="51" spans="1:12" ht="18" x14ac:dyDescent="0.35">
      <c r="A51" s="24">
        <v>39</v>
      </c>
      <c r="B51" s="24">
        <f t="shared" ca="1" si="0"/>
        <v>9.5751190974628919E-3</v>
      </c>
      <c r="C51" s="24">
        <f t="shared" ca="1" si="1"/>
        <v>-2.3425934373564266</v>
      </c>
      <c r="D51" s="24">
        <f t="shared" ca="1" si="2"/>
        <v>37.296105321262736</v>
      </c>
      <c r="E51" s="87"/>
      <c r="F51" s="87"/>
      <c r="G51" s="87"/>
      <c r="H51" s="15"/>
      <c r="I51" s="15"/>
      <c r="J51" s="15"/>
      <c r="K51" s="15"/>
      <c r="L51" s="15"/>
    </row>
    <row r="52" spans="1:12" ht="18" x14ac:dyDescent="0.35">
      <c r="A52" s="24">
        <v>40</v>
      </c>
      <c r="B52" s="24">
        <f t="shared" ca="1" si="0"/>
        <v>8.2010114573294324E-3</v>
      </c>
      <c r="C52" s="24">
        <f t="shared" ca="1" si="1"/>
        <v>-2.3998448332875357</v>
      </c>
      <c r="D52" s="24">
        <f t="shared" ca="1" si="2"/>
        <v>34.580818480998417</v>
      </c>
      <c r="E52" s="87"/>
      <c r="F52" s="87"/>
      <c r="G52" s="87"/>
      <c r="H52" s="15"/>
      <c r="I52" s="15"/>
      <c r="J52" s="15"/>
      <c r="K52" s="15"/>
      <c r="L52" s="15"/>
    </row>
    <row r="53" spans="1:12" ht="18" x14ac:dyDescent="0.35">
      <c r="A53" s="24">
        <v>41</v>
      </c>
      <c r="B53" s="24">
        <f t="shared" ca="1" si="0"/>
        <v>0.76482275106108388</v>
      </c>
      <c r="C53" s="24">
        <f t="shared" ca="1" si="1"/>
        <v>0.72190238005109297</v>
      </c>
      <c r="D53" s="24">
        <f t="shared" ca="1" si="2"/>
        <v>35.389943818845893</v>
      </c>
      <c r="E53" s="87"/>
      <c r="F53" s="87"/>
      <c r="G53" s="87"/>
      <c r="H53" s="15"/>
      <c r="I53" s="15"/>
      <c r="J53" s="15"/>
      <c r="K53" s="15"/>
      <c r="L53" s="15"/>
    </row>
    <row r="54" spans="1:12" ht="18" x14ac:dyDescent="0.35">
      <c r="A54" s="24">
        <v>42</v>
      </c>
      <c r="B54" s="24">
        <f t="shared" ca="1" si="0"/>
        <v>1.99421969940069E-2</v>
      </c>
      <c r="C54" s="24">
        <f t="shared" ca="1" si="1"/>
        <v>-2.0549442064902053</v>
      </c>
      <c r="D54" s="24">
        <f t="shared" ca="1" si="2"/>
        <v>33.173277767246859</v>
      </c>
      <c r="E54" s="87"/>
      <c r="F54" s="87"/>
      <c r="G54" s="87"/>
      <c r="H54" s="15"/>
      <c r="I54" s="15"/>
      <c r="J54" s="15"/>
      <c r="K54" s="15"/>
      <c r="L54" s="15"/>
    </row>
    <row r="55" spans="1:12" ht="18" x14ac:dyDescent="0.35">
      <c r="A55" s="24">
        <v>43</v>
      </c>
      <c r="B55" s="24">
        <f t="shared" ca="1" si="0"/>
        <v>0.54921444637294292</v>
      </c>
      <c r="C55" s="24">
        <f t="shared" ca="1" si="1"/>
        <v>0.12367689380004666</v>
      </c>
      <c r="D55" s="24">
        <f t="shared" ca="1" si="2"/>
        <v>33.313265202110763</v>
      </c>
      <c r="E55" s="87"/>
      <c r="F55" s="87"/>
      <c r="G55" s="87"/>
      <c r="H55" s="15"/>
      <c r="I55" s="15"/>
      <c r="J55" s="15"/>
      <c r="K55" s="15"/>
      <c r="L55" s="15"/>
    </row>
    <row r="56" spans="1:12" ht="18" x14ac:dyDescent="0.35">
      <c r="A56" s="24">
        <v>44</v>
      </c>
      <c r="B56" s="24">
        <f t="shared" ca="1" si="0"/>
        <v>0.80314480330793925</v>
      </c>
      <c r="C56" s="24">
        <f t="shared" ca="1" si="1"/>
        <v>0.85290787657019318</v>
      </c>
      <c r="D56" s="24">
        <f t="shared" ca="1" si="2"/>
        <v>34.234263091053911</v>
      </c>
      <c r="E56" s="87"/>
      <c r="F56" s="87"/>
      <c r="G56" s="87"/>
      <c r="H56" s="15"/>
      <c r="I56" s="15"/>
      <c r="J56" s="15"/>
      <c r="K56" s="15"/>
      <c r="L56" s="15"/>
    </row>
    <row r="57" spans="1:12" ht="18" x14ac:dyDescent="0.35">
      <c r="A57" s="24">
        <v>45</v>
      </c>
      <c r="B57" s="24">
        <f t="shared" ca="1" si="0"/>
        <v>0.22375282768766047</v>
      </c>
      <c r="C57" s="24">
        <f t="shared" ca="1" si="1"/>
        <v>-0.75958003743821489</v>
      </c>
      <c r="D57" s="24">
        <f t="shared" ca="1" si="2"/>
        <v>33.431780430847532</v>
      </c>
      <c r="E57" s="87"/>
      <c r="F57" s="87"/>
      <c r="G57" s="87"/>
      <c r="H57" s="15"/>
      <c r="I57" s="15"/>
      <c r="J57" s="15"/>
      <c r="K57" s="15"/>
      <c r="L57" s="15"/>
    </row>
    <row r="58" spans="1:12" ht="18" x14ac:dyDescent="0.35">
      <c r="A58" s="24">
        <v>46</v>
      </c>
      <c r="B58" s="24">
        <f t="shared" ca="1" si="0"/>
        <v>0.62264962330565499</v>
      </c>
      <c r="C58" s="24">
        <f t="shared" ca="1" si="1"/>
        <v>0.31244710876641024</v>
      </c>
      <c r="D58" s="24">
        <f t="shared" ca="1" si="2"/>
        <v>33.773869190176917</v>
      </c>
      <c r="E58" s="87"/>
      <c r="F58" s="87"/>
      <c r="G58" s="87"/>
      <c r="H58" s="15"/>
      <c r="I58" s="15"/>
      <c r="J58" s="15"/>
      <c r="K58" s="15"/>
      <c r="L58" s="15"/>
    </row>
    <row r="59" spans="1:12" ht="18" x14ac:dyDescent="0.35">
      <c r="A59" s="24">
        <v>47</v>
      </c>
      <c r="B59" s="24">
        <f t="shared" ca="1" si="0"/>
        <v>0.28848027594667536</v>
      </c>
      <c r="C59" s="24">
        <f t="shared" ca="1" si="1"/>
        <v>-0.55782988733860572</v>
      </c>
      <c r="D59" s="24">
        <f t="shared" ca="1" si="2"/>
        <v>33.19327425439937</v>
      </c>
      <c r="E59" s="87"/>
      <c r="F59" s="87"/>
      <c r="G59" s="87"/>
      <c r="H59" s="15"/>
      <c r="I59" s="15"/>
      <c r="J59" s="15"/>
      <c r="K59" s="15"/>
      <c r="L59" s="15"/>
    </row>
    <row r="60" spans="1:12" ht="18" x14ac:dyDescent="0.35">
      <c r="A60" s="24">
        <v>48</v>
      </c>
      <c r="B60" s="24">
        <f t="shared" ca="1" si="0"/>
        <v>0.69178057548926952</v>
      </c>
      <c r="C60" s="24">
        <f t="shared" ca="1" si="1"/>
        <v>0.50090377016799503</v>
      </c>
      <c r="D60" s="24">
        <f t="shared" ca="1" si="2"/>
        <v>33.733359393648549</v>
      </c>
      <c r="E60" s="87"/>
      <c r="F60" s="87"/>
      <c r="G60" s="87"/>
      <c r="H60" s="15"/>
      <c r="I60" s="15"/>
      <c r="J60" s="15"/>
      <c r="K60" s="15"/>
      <c r="L60" s="15"/>
    </row>
    <row r="61" spans="1:12" ht="18" x14ac:dyDescent="0.35">
      <c r="A61" s="24">
        <v>49</v>
      </c>
      <c r="B61" s="24">
        <f t="shared" ca="1" si="0"/>
        <v>0.51158823002939757</v>
      </c>
      <c r="C61" s="24">
        <f t="shared" ca="1" si="1"/>
        <v>2.905147104266639E-2</v>
      </c>
      <c r="D61" s="24">
        <f t="shared" ca="1" si="2"/>
        <v>33.774494900557315</v>
      </c>
      <c r="E61" s="87"/>
      <c r="F61" s="87"/>
      <c r="G61" s="87"/>
      <c r="H61" s="15"/>
      <c r="I61" s="15"/>
      <c r="J61" s="15"/>
      <c r="K61" s="15"/>
      <c r="L61" s="15"/>
    </row>
    <row r="62" spans="1:12" ht="18" x14ac:dyDescent="0.35">
      <c r="A62" s="24">
        <v>50</v>
      </c>
      <c r="B62" s="24">
        <f t="shared" ca="1" si="0"/>
        <v>0.33920310172626023</v>
      </c>
      <c r="C62" s="24">
        <f t="shared" ca="1" si="1"/>
        <v>-0.41463898661723203</v>
      </c>
      <c r="D62" s="24">
        <f t="shared" ca="1" si="2"/>
        <v>33.344535066379152</v>
      </c>
      <c r="E62" s="87"/>
      <c r="F62" s="87"/>
      <c r="G62" s="87"/>
      <c r="H62" s="15"/>
      <c r="I62" s="15"/>
      <c r="J62" s="15"/>
      <c r="K62" s="15"/>
      <c r="L62" s="15"/>
    </row>
    <row r="63" spans="1:12" ht="18" x14ac:dyDescent="0.35">
      <c r="A63" s="24">
        <v>51</v>
      </c>
      <c r="B63" s="24">
        <f t="shared" ca="1" si="0"/>
        <v>0.17635098562078311</v>
      </c>
      <c r="C63" s="24">
        <f t="shared" ca="1" si="1"/>
        <v>-0.92936111753564066</v>
      </c>
      <c r="D63" s="24">
        <f t="shared" ca="1" si="2"/>
        <v>32.388548334535685</v>
      </c>
      <c r="E63" s="87"/>
      <c r="F63" s="87"/>
      <c r="G63" s="87"/>
      <c r="H63" s="15"/>
      <c r="I63" s="15"/>
      <c r="J63" s="15"/>
      <c r="K63" s="15"/>
      <c r="L63" s="15"/>
    </row>
    <row r="64" spans="1:12" ht="18" x14ac:dyDescent="0.35">
      <c r="A64" s="24">
        <v>52</v>
      </c>
      <c r="B64" s="24">
        <f t="shared" ca="1" si="0"/>
        <v>0.16813752673431936</v>
      </c>
      <c r="C64" s="24">
        <f t="shared" ca="1" si="1"/>
        <v>-0.96155128233596632</v>
      </c>
      <c r="D64" s="24">
        <f t="shared" ca="1" si="2"/>
        <v>31.42796156830828</v>
      </c>
      <c r="E64" s="87"/>
      <c r="F64" s="87"/>
      <c r="G64" s="87"/>
      <c r="H64" s="15"/>
      <c r="I64" s="15"/>
      <c r="J64" s="15"/>
      <c r="K64" s="15"/>
      <c r="L64" s="15"/>
    </row>
    <row r="65" spans="1:12" ht="18" x14ac:dyDescent="0.35">
      <c r="A65" s="24">
        <v>53</v>
      </c>
      <c r="B65" s="24">
        <f t="shared" ca="1" si="0"/>
        <v>0.81739012632183372</v>
      </c>
      <c r="C65" s="24">
        <f t="shared" ca="1" si="1"/>
        <v>0.90546376600023071</v>
      </c>
      <c r="D65" s="24">
        <f t="shared" ca="1" si="2"/>
        <v>32.350558039410416</v>
      </c>
      <c r="E65" s="87"/>
      <c r="F65" s="87"/>
      <c r="G65" s="87"/>
      <c r="H65" s="15"/>
      <c r="I65" s="15"/>
      <c r="J65" s="15"/>
      <c r="K65" s="15"/>
      <c r="L65" s="15"/>
    </row>
    <row r="66" spans="1:12" ht="18" x14ac:dyDescent="0.35">
      <c r="A66" s="24">
        <v>54</v>
      </c>
      <c r="B66" s="24">
        <f t="shared" ca="1" si="0"/>
        <v>0.85306787410102836</v>
      </c>
      <c r="C66" s="24">
        <f t="shared" ca="1" si="1"/>
        <v>1.0496821965666816</v>
      </c>
      <c r="D66" s="24">
        <f t="shared" ca="1" si="2"/>
        <v>33.452453643731019</v>
      </c>
      <c r="E66" s="87"/>
      <c r="F66" s="87"/>
      <c r="G66" s="87"/>
      <c r="H66" s="15"/>
      <c r="I66" s="15"/>
      <c r="J66" s="15"/>
      <c r="K66" s="15"/>
      <c r="L66" s="15"/>
    </row>
    <row r="67" spans="1:12" ht="18" x14ac:dyDescent="0.35">
      <c r="A67" s="24">
        <v>55</v>
      </c>
      <c r="B67" s="24">
        <f t="shared" ca="1" si="0"/>
        <v>0.54831511313733083</v>
      </c>
      <c r="C67" s="24">
        <f t="shared" ca="1" si="1"/>
        <v>0.12140560985856569</v>
      </c>
      <c r="D67" s="24">
        <f t="shared" ca="1" si="2"/>
        <v>33.591206417146331</v>
      </c>
      <c r="E67" s="87"/>
      <c r="F67" s="87"/>
      <c r="G67" s="87"/>
      <c r="H67" s="15"/>
      <c r="I67" s="15"/>
      <c r="J67" s="15"/>
      <c r="K67" s="15"/>
      <c r="L67" s="15"/>
    </row>
    <row r="68" spans="1:12" ht="18" x14ac:dyDescent="0.35">
      <c r="A68" s="24">
        <v>56</v>
      </c>
      <c r="B68" s="24">
        <f t="shared" ca="1" si="0"/>
        <v>0.94639345832259192</v>
      </c>
      <c r="C68" s="24">
        <f t="shared" ca="1" si="1"/>
        <v>1.6108469578447706</v>
      </c>
      <c r="D68" s="24">
        <f t="shared" ca="1" si="2"/>
        <v>35.357260931624772</v>
      </c>
      <c r="E68" s="87"/>
      <c r="F68" s="87"/>
      <c r="G68" s="87"/>
      <c r="H68" s="15"/>
      <c r="I68" s="15"/>
      <c r="J68" s="15"/>
      <c r="K68" s="15"/>
      <c r="L68" s="15"/>
    </row>
    <row r="69" spans="1:12" ht="18" x14ac:dyDescent="0.35">
      <c r="A69" s="24">
        <v>57</v>
      </c>
      <c r="B69" s="24">
        <f t="shared" ca="1" si="0"/>
        <v>0.56016029883784746</v>
      </c>
      <c r="C69" s="24">
        <f t="shared" ca="1" si="1"/>
        <v>0.15137564272854476</v>
      </c>
      <c r="D69" s="24">
        <f t="shared" ca="1" si="2"/>
        <v>35.53757866532758</v>
      </c>
      <c r="E69" s="87"/>
      <c r="F69" s="87"/>
      <c r="G69" s="87"/>
      <c r="H69" s="15"/>
      <c r="I69" s="15"/>
      <c r="J69" s="15"/>
      <c r="K69" s="15"/>
      <c r="L69" s="15"/>
    </row>
    <row r="70" spans="1:12" ht="18" x14ac:dyDescent="0.35">
      <c r="A70" s="24">
        <v>58</v>
      </c>
      <c r="B70" s="24">
        <f t="shared" ca="1" si="0"/>
        <v>0.87957025004120037</v>
      </c>
      <c r="C70" s="24">
        <f t="shared" ca="1" si="1"/>
        <v>1.1728411823652989</v>
      </c>
      <c r="D70" s="24">
        <f t="shared" ca="1" si="2"/>
        <v>36.891426698598913</v>
      </c>
      <c r="E70" s="87"/>
      <c r="F70" s="87"/>
      <c r="G70" s="87"/>
      <c r="H70" s="15"/>
      <c r="I70" s="15"/>
      <c r="J70" s="15"/>
      <c r="K70" s="15"/>
      <c r="L70" s="15"/>
    </row>
    <row r="71" spans="1:12" ht="18" x14ac:dyDescent="0.35">
      <c r="A71" s="24">
        <v>59</v>
      </c>
      <c r="B71" s="24">
        <f t="shared" ca="1" si="0"/>
        <v>0.58431056483487598</v>
      </c>
      <c r="C71" s="24">
        <f t="shared" ca="1" si="1"/>
        <v>0.21293345124074828</v>
      </c>
      <c r="D71" s="24">
        <f t="shared" ca="1" si="2"/>
        <v>37.151818947763644</v>
      </c>
      <c r="E71" s="87"/>
      <c r="F71" s="87"/>
      <c r="G71" s="87"/>
      <c r="H71" s="15"/>
      <c r="I71" s="15"/>
      <c r="J71" s="15"/>
      <c r="K71" s="15"/>
      <c r="L71" s="15"/>
    </row>
    <row r="72" spans="1:12" ht="18" x14ac:dyDescent="0.35">
      <c r="A72" s="24">
        <v>60</v>
      </c>
      <c r="B72" s="24">
        <f t="shared" ca="1" si="0"/>
        <v>0.10574566130645935</v>
      </c>
      <c r="C72" s="24">
        <f t="shared" ca="1" si="1"/>
        <v>-1.2494751892928884</v>
      </c>
      <c r="D72" s="24">
        <f t="shared" ca="1" si="2"/>
        <v>35.723218568120643</v>
      </c>
      <c r="E72" s="87"/>
      <c r="F72" s="87"/>
      <c r="G72" s="87"/>
      <c r="H72" s="15"/>
      <c r="I72" s="15"/>
      <c r="J72" s="15"/>
      <c r="K72" s="15"/>
      <c r="L72" s="15"/>
    </row>
    <row r="73" spans="1:12" ht="18" x14ac:dyDescent="0.35">
      <c r="A73" s="24">
        <v>61</v>
      </c>
      <c r="B73" s="24">
        <f t="shared" ca="1" si="0"/>
        <v>0.44577810211379776</v>
      </c>
      <c r="C73" s="24">
        <f t="shared" ca="1" si="1"/>
        <v>-0.1363353187362398</v>
      </c>
      <c r="D73" s="24">
        <f t="shared" ca="1" si="2"/>
        <v>35.580208993069839</v>
      </c>
      <c r="E73" s="87"/>
      <c r="F73" s="87"/>
      <c r="G73" s="87"/>
      <c r="H73" s="15"/>
      <c r="I73" s="15"/>
      <c r="J73" s="15"/>
      <c r="K73" s="15"/>
      <c r="L73" s="15"/>
    </row>
    <row r="74" spans="1:12" ht="18" x14ac:dyDescent="0.35">
      <c r="A74" s="24">
        <v>62</v>
      </c>
      <c r="B74" s="24">
        <f t="shared" ca="1" si="0"/>
        <v>0.28463406547739445</v>
      </c>
      <c r="C74" s="24">
        <f t="shared" ca="1" si="1"/>
        <v>-0.5691296900932562</v>
      </c>
      <c r="D74" s="24">
        <f t="shared" ca="1" si="2"/>
        <v>34.956068768996801</v>
      </c>
      <c r="E74" s="87"/>
      <c r="F74" s="87"/>
      <c r="G74" s="87"/>
      <c r="H74" s="15"/>
      <c r="I74" s="15"/>
      <c r="J74" s="15"/>
      <c r="K74" s="15"/>
      <c r="L74" s="15"/>
    </row>
    <row r="75" spans="1:12" ht="18" x14ac:dyDescent="0.35">
      <c r="A75" s="24">
        <v>63</v>
      </c>
      <c r="B75" s="24">
        <f t="shared" ca="1" si="0"/>
        <v>0.43632790037830782</v>
      </c>
      <c r="C75" s="24">
        <f t="shared" ca="1" si="1"/>
        <v>-0.16028598211933817</v>
      </c>
      <c r="D75" s="24">
        <f t="shared" ca="1" si="2"/>
        <v>34.789771016321417</v>
      </c>
      <c r="E75" s="87"/>
      <c r="F75" s="87"/>
      <c r="G75" s="87"/>
      <c r="H75" s="15"/>
      <c r="I75" s="15"/>
      <c r="J75" s="15"/>
      <c r="K75" s="15"/>
      <c r="L75" s="15"/>
    </row>
    <row r="76" spans="1:12" ht="18" x14ac:dyDescent="0.35">
      <c r="A76" s="24">
        <v>64</v>
      </c>
      <c r="B76" s="24">
        <f t="shared" ca="1" si="0"/>
        <v>0.68691715332719827</v>
      </c>
      <c r="C76" s="24">
        <f t="shared" ca="1" si="1"/>
        <v>0.48713072590624967</v>
      </c>
      <c r="D76" s="24">
        <f t="shared" ca="1" si="2"/>
        <v>35.340437034447568</v>
      </c>
      <c r="E76" s="87"/>
      <c r="F76" s="87"/>
      <c r="G76" s="87"/>
      <c r="H76" s="15"/>
      <c r="I76" s="15"/>
      <c r="J76" s="15"/>
      <c r="K76" s="15"/>
      <c r="L76" s="15"/>
    </row>
    <row r="77" spans="1:12" ht="18" x14ac:dyDescent="0.35">
      <c r="A77" s="24">
        <v>65</v>
      </c>
      <c r="B77" s="24">
        <f t="shared" ref="B77:B140" ca="1" si="3">RAND()</f>
        <v>0.4161962828948228</v>
      </c>
      <c r="C77" s="24">
        <f t="shared" ca="1" si="1"/>
        <v>-0.21163402068265758</v>
      </c>
      <c r="D77" s="24">
        <f t="shared" ref="D77:D140" ca="1" si="4">D76*EXP(($C$5-0.5*$C$6^2)*$C$7+$C$6*SQRT($C$7)*C77)</f>
        <v>35.115245398975844</v>
      </c>
      <c r="E77" s="87"/>
      <c r="F77" s="87"/>
      <c r="G77" s="87"/>
      <c r="H77" s="15"/>
      <c r="I77" s="15"/>
      <c r="J77" s="15"/>
      <c r="K77" s="15"/>
      <c r="L77" s="15"/>
    </row>
    <row r="78" spans="1:12" ht="18" x14ac:dyDescent="0.35">
      <c r="A78" s="24">
        <v>66</v>
      </c>
      <c r="B78" s="24">
        <f t="shared" ca="1" si="3"/>
        <v>0.52826288599441806</v>
      </c>
      <c r="C78" s="24">
        <f t="shared" ref="C78:C141" ca="1" si="5">_xlfn.NORM.S.INV(B78)</f>
        <v>7.090391435881345E-2</v>
      </c>
      <c r="D78" s="24">
        <f t="shared" ca="1" si="4"/>
        <v>35.204628191281543</v>
      </c>
      <c r="E78" s="87"/>
      <c r="F78" s="87"/>
      <c r="G78" s="87"/>
      <c r="H78" s="15"/>
      <c r="I78" s="15"/>
      <c r="J78" s="15"/>
      <c r="K78" s="15"/>
      <c r="L78" s="15"/>
    </row>
    <row r="79" spans="1:12" ht="18" x14ac:dyDescent="0.35">
      <c r="A79" s="24">
        <v>67</v>
      </c>
      <c r="B79" s="24">
        <f t="shared" ca="1" si="3"/>
        <v>0.2426613313836461</v>
      </c>
      <c r="C79" s="24">
        <f t="shared" ca="1" si="5"/>
        <v>-0.69776741095420769</v>
      </c>
      <c r="D79" s="24">
        <f t="shared" ca="1" si="4"/>
        <v>34.446665961211025</v>
      </c>
      <c r="E79" s="87"/>
      <c r="F79" s="87"/>
      <c r="G79" s="87"/>
      <c r="H79" s="15"/>
      <c r="I79" s="15"/>
      <c r="J79" s="15"/>
      <c r="K79" s="15"/>
      <c r="L79" s="15"/>
    </row>
    <row r="80" spans="1:12" ht="18" x14ac:dyDescent="0.35">
      <c r="A80" s="24">
        <v>68</v>
      </c>
      <c r="B80" s="24">
        <f t="shared" ca="1" si="3"/>
        <v>0.34164881010394077</v>
      </c>
      <c r="C80" s="24">
        <f t="shared" ca="1" si="5"/>
        <v>-0.40796738445537417</v>
      </c>
      <c r="D80" s="24">
        <f t="shared" ca="1" si="4"/>
        <v>34.015324792242353</v>
      </c>
      <c r="E80" s="87"/>
      <c r="F80" s="87"/>
      <c r="G80" s="87"/>
      <c r="H80" s="15"/>
      <c r="I80" s="15"/>
      <c r="J80" s="15"/>
      <c r="K80" s="15"/>
      <c r="L80" s="15"/>
    </row>
    <row r="81" spans="1:12" ht="18" x14ac:dyDescent="0.35">
      <c r="A81" s="24">
        <v>69</v>
      </c>
      <c r="B81" s="24">
        <f t="shared" ca="1" si="3"/>
        <v>0.42406871886318176</v>
      </c>
      <c r="C81" s="24">
        <f t="shared" ca="1" si="5"/>
        <v>-0.19149545922684638</v>
      </c>
      <c r="D81" s="24">
        <f t="shared" ca="1" si="4"/>
        <v>33.820107908092879</v>
      </c>
      <c r="E81" s="87"/>
      <c r="F81" s="87"/>
      <c r="G81" s="87"/>
      <c r="H81" s="15"/>
      <c r="I81" s="15"/>
      <c r="J81" s="15"/>
      <c r="K81" s="15"/>
      <c r="L81" s="15"/>
    </row>
    <row r="82" spans="1:12" ht="18" x14ac:dyDescent="0.35">
      <c r="A82" s="24">
        <v>70</v>
      </c>
      <c r="B82" s="24">
        <f t="shared" ca="1" si="3"/>
        <v>0.98854077014894903</v>
      </c>
      <c r="C82" s="24">
        <f t="shared" ca="1" si="5"/>
        <v>2.274791178107614</v>
      </c>
      <c r="D82" s="24">
        <f t="shared" ca="1" si="4"/>
        <v>36.353509521480063</v>
      </c>
      <c r="E82" s="87"/>
      <c r="F82" s="87"/>
      <c r="G82" s="87"/>
      <c r="H82" s="15"/>
      <c r="I82" s="15"/>
      <c r="J82" s="15"/>
      <c r="K82" s="15"/>
      <c r="L82" s="15"/>
    </row>
    <row r="83" spans="1:12" ht="18" x14ac:dyDescent="0.35">
      <c r="A83" s="24">
        <v>71</v>
      </c>
      <c r="B83" s="24">
        <f t="shared" ca="1" si="3"/>
        <v>9.7022793241054561E-2</v>
      </c>
      <c r="C83" s="24">
        <f t="shared" ca="1" si="5"/>
        <v>-1.2987038379006564</v>
      </c>
      <c r="D83" s="24">
        <f t="shared" ca="1" si="4"/>
        <v>34.901231880731437</v>
      </c>
      <c r="E83" s="87"/>
      <c r="F83" s="87"/>
      <c r="G83" s="87"/>
      <c r="H83" s="15"/>
      <c r="I83" s="15"/>
      <c r="J83" s="15"/>
      <c r="K83" s="15"/>
      <c r="L83" s="15"/>
    </row>
    <row r="84" spans="1:12" ht="18" x14ac:dyDescent="0.35">
      <c r="A84" s="24">
        <v>72</v>
      </c>
      <c r="B84" s="24">
        <f t="shared" ca="1" si="3"/>
        <v>0.99369866702362197</v>
      </c>
      <c r="C84" s="24">
        <f t="shared" ca="1" si="5"/>
        <v>2.494804174582097</v>
      </c>
      <c r="D84" s="24">
        <f t="shared" ca="1" si="4"/>
        <v>37.777540565485509</v>
      </c>
      <c r="E84" s="87"/>
      <c r="F84" s="87"/>
      <c r="G84" s="87"/>
      <c r="H84" s="15"/>
      <c r="I84" s="15"/>
      <c r="J84" s="15"/>
      <c r="K84" s="15"/>
      <c r="L84" s="15"/>
    </row>
    <row r="85" spans="1:12" ht="18" x14ac:dyDescent="0.35">
      <c r="A85" s="24">
        <v>73</v>
      </c>
      <c r="B85" s="24">
        <f t="shared" ca="1" si="3"/>
        <v>2.2656149599599162E-2</v>
      </c>
      <c r="C85" s="24">
        <f t="shared" ca="1" si="5"/>
        <v>-2.0017437430491052</v>
      </c>
      <c r="D85" s="24">
        <f t="shared" ca="1" si="4"/>
        <v>35.470950506566517</v>
      </c>
      <c r="E85" s="87"/>
      <c r="F85" s="87"/>
      <c r="G85" s="87"/>
      <c r="H85" s="15"/>
      <c r="I85" s="15"/>
      <c r="J85" s="15"/>
      <c r="K85" s="15"/>
      <c r="L85" s="15"/>
    </row>
    <row r="86" spans="1:12" ht="18" x14ac:dyDescent="0.35">
      <c r="A86" s="24">
        <v>74</v>
      </c>
      <c r="B86" s="24">
        <f t="shared" ca="1" si="3"/>
        <v>0.47422937799944964</v>
      </c>
      <c r="C86" s="24">
        <f t="shared" ca="1" si="5"/>
        <v>-6.4642361027763315E-2</v>
      </c>
      <c r="D86" s="24">
        <f t="shared" ca="1" si="4"/>
        <v>35.409137027722622</v>
      </c>
      <c r="E86" s="87"/>
      <c r="F86" s="87"/>
      <c r="G86" s="87"/>
      <c r="H86" s="15"/>
      <c r="I86" s="15"/>
      <c r="J86" s="15"/>
      <c r="K86" s="15"/>
      <c r="L86" s="15"/>
    </row>
    <row r="87" spans="1:12" ht="18" x14ac:dyDescent="0.35">
      <c r="A87" s="24">
        <v>75</v>
      </c>
      <c r="B87" s="24">
        <f t="shared" ca="1" si="3"/>
        <v>0.15031319912389707</v>
      </c>
      <c r="C87" s="24">
        <f t="shared" ca="1" si="5"/>
        <v>-1.0350910364235784</v>
      </c>
      <c r="D87" s="24">
        <f t="shared" ca="1" si="4"/>
        <v>34.279154961332388</v>
      </c>
      <c r="E87" s="87"/>
      <c r="F87" s="87"/>
      <c r="G87" s="87"/>
      <c r="H87" s="15"/>
      <c r="I87" s="15"/>
      <c r="J87" s="15"/>
      <c r="K87" s="15"/>
      <c r="L87" s="15"/>
    </row>
    <row r="88" spans="1:12" ht="18" x14ac:dyDescent="0.35">
      <c r="A88" s="24">
        <v>76</v>
      </c>
      <c r="B88" s="24">
        <f t="shared" ca="1" si="3"/>
        <v>0.32770802317107617</v>
      </c>
      <c r="C88" s="24">
        <f t="shared" ca="1" si="5"/>
        <v>-0.44625086235521771</v>
      </c>
      <c r="D88" s="24">
        <f t="shared" ca="1" si="4"/>
        <v>33.808956447049212</v>
      </c>
      <c r="E88" s="87"/>
      <c r="F88" s="87"/>
      <c r="G88" s="87"/>
      <c r="H88" s="15"/>
      <c r="I88" s="15"/>
      <c r="J88" s="15"/>
      <c r="K88" s="15"/>
      <c r="L88" s="15"/>
    </row>
    <row r="89" spans="1:12" ht="18" x14ac:dyDescent="0.35">
      <c r="A89" s="24">
        <v>77</v>
      </c>
      <c r="B89" s="24">
        <f t="shared" ca="1" si="3"/>
        <v>8.4616774037855724E-2</v>
      </c>
      <c r="C89" s="24">
        <f t="shared" ca="1" si="5"/>
        <v>-1.3746707348827842</v>
      </c>
      <c r="D89" s="24">
        <f t="shared" ca="1" si="4"/>
        <v>32.380449995368132</v>
      </c>
      <c r="E89" s="87"/>
      <c r="F89" s="87"/>
      <c r="G89" s="87"/>
      <c r="H89" s="15"/>
      <c r="I89" s="15"/>
      <c r="J89" s="15"/>
      <c r="K89" s="15"/>
      <c r="L89" s="15"/>
    </row>
    <row r="90" spans="1:12" ht="18" x14ac:dyDescent="0.35">
      <c r="A90" s="24">
        <v>78</v>
      </c>
      <c r="B90" s="24">
        <f t="shared" ca="1" si="3"/>
        <v>0.45050928743307983</v>
      </c>
      <c r="C90" s="24">
        <f t="shared" ca="1" si="5"/>
        <v>-0.12437473713318666</v>
      </c>
      <c r="D90" s="24">
        <f t="shared" ca="1" si="4"/>
        <v>32.263022847261482</v>
      </c>
      <c r="E90" s="87"/>
      <c r="F90" s="87"/>
      <c r="G90" s="87"/>
      <c r="H90" s="15"/>
      <c r="I90" s="15"/>
      <c r="J90" s="15"/>
      <c r="K90" s="15"/>
      <c r="L90" s="15"/>
    </row>
    <row r="91" spans="1:12" ht="18" x14ac:dyDescent="0.35">
      <c r="A91" s="24">
        <v>79</v>
      </c>
      <c r="B91" s="24">
        <f t="shared" ca="1" si="3"/>
        <v>0.27728937835800038</v>
      </c>
      <c r="C91" s="24">
        <f t="shared" ca="1" si="5"/>
        <v>-0.59091293792220556</v>
      </c>
      <c r="D91" s="24">
        <f t="shared" ca="1" si="4"/>
        <v>31.675245067763299</v>
      </c>
      <c r="E91" s="87"/>
      <c r="F91" s="87"/>
      <c r="G91" s="87"/>
      <c r="H91" s="15"/>
      <c r="I91" s="15"/>
      <c r="J91" s="15"/>
      <c r="K91" s="15"/>
      <c r="L91" s="15"/>
    </row>
    <row r="92" spans="1:12" ht="18" x14ac:dyDescent="0.35">
      <c r="A92" s="24">
        <v>80</v>
      </c>
      <c r="B92" s="24">
        <f t="shared" ca="1" si="3"/>
        <v>0.59974850211281105</v>
      </c>
      <c r="C92" s="24">
        <f t="shared" ca="1" si="5"/>
        <v>0.25269618550003597</v>
      </c>
      <c r="D92" s="24">
        <f t="shared" ca="1" si="4"/>
        <v>31.938954792053639</v>
      </c>
      <c r="E92" s="87"/>
      <c r="F92" s="87"/>
      <c r="G92" s="87"/>
      <c r="H92" s="15"/>
      <c r="I92" s="15"/>
      <c r="J92" s="15"/>
      <c r="K92" s="15"/>
      <c r="L92" s="15"/>
    </row>
    <row r="93" spans="1:12" ht="18" x14ac:dyDescent="0.35">
      <c r="A93" s="24">
        <v>81</v>
      </c>
      <c r="B93" s="24">
        <f t="shared" ca="1" si="3"/>
        <v>0.64056064713739758</v>
      </c>
      <c r="C93" s="24">
        <f t="shared" ca="1" si="5"/>
        <v>0.35995778145789914</v>
      </c>
      <c r="D93" s="24">
        <f t="shared" ca="1" si="4"/>
        <v>32.314281449697738</v>
      </c>
      <c r="E93" s="87"/>
      <c r="F93" s="87"/>
      <c r="G93" s="87"/>
      <c r="H93" s="15"/>
      <c r="I93" s="15"/>
      <c r="J93" s="15"/>
      <c r="K93" s="15"/>
      <c r="L93" s="15"/>
    </row>
    <row r="94" spans="1:12" ht="18" x14ac:dyDescent="0.35">
      <c r="A94" s="24">
        <v>82</v>
      </c>
      <c r="B94" s="24">
        <f t="shared" ca="1" si="3"/>
        <v>0.57561897417134367</v>
      </c>
      <c r="C94" s="24">
        <f t="shared" ca="1" si="5"/>
        <v>0.19069819661466153</v>
      </c>
      <c r="D94" s="24">
        <f t="shared" ca="1" si="4"/>
        <v>32.519492836498323</v>
      </c>
      <c r="E94" s="87"/>
      <c r="F94" s="87"/>
      <c r="G94" s="87"/>
      <c r="H94" s="15"/>
      <c r="I94" s="15"/>
      <c r="J94" s="15"/>
      <c r="K94" s="15"/>
      <c r="L94" s="15"/>
    </row>
    <row r="95" spans="1:12" ht="18" x14ac:dyDescent="0.35">
      <c r="A95" s="24">
        <v>83</v>
      </c>
      <c r="B95" s="24">
        <f t="shared" ca="1" si="3"/>
        <v>0.7922049594525572</v>
      </c>
      <c r="C95" s="24">
        <f t="shared" ca="1" si="5"/>
        <v>0.81409578371858249</v>
      </c>
      <c r="D95" s="24">
        <f t="shared" ca="1" si="4"/>
        <v>33.377554670492636</v>
      </c>
      <c r="E95" s="87"/>
      <c r="F95" s="87"/>
      <c r="G95" s="87"/>
      <c r="H95" s="15"/>
      <c r="I95" s="15"/>
      <c r="J95" s="15"/>
      <c r="K95" s="15"/>
      <c r="L95" s="15"/>
    </row>
    <row r="96" spans="1:12" ht="18" x14ac:dyDescent="0.35">
      <c r="A96" s="24">
        <v>84</v>
      </c>
      <c r="B96" s="24">
        <f t="shared" ca="1" si="3"/>
        <v>0.14184312928935039</v>
      </c>
      <c r="C96" s="24">
        <f t="shared" ca="1" si="5"/>
        <v>-1.0720751962931128</v>
      </c>
      <c r="D96" s="24">
        <f t="shared" ca="1" si="4"/>
        <v>32.274636167911737</v>
      </c>
      <c r="E96" s="87"/>
      <c r="F96" s="87"/>
      <c r="G96" s="87"/>
      <c r="H96" s="15"/>
      <c r="I96" s="15"/>
      <c r="J96" s="15"/>
      <c r="K96" s="15"/>
      <c r="L96" s="15"/>
    </row>
    <row r="97" spans="1:12" ht="18" x14ac:dyDescent="0.35">
      <c r="A97" s="24">
        <v>85</v>
      </c>
      <c r="B97" s="24">
        <f t="shared" ca="1" si="3"/>
        <v>0.90426394523660458</v>
      </c>
      <c r="C97" s="24">
        <f t="shared" ca="1" si="5"/>
        <v>1.3062366010596482</v>
      </c>
      <c r="D97" s="24">
        <f t="shared" ca="1" si="4"/>
        <v>33.645808679966201</v>
      </c>
      <c r="E97" s="87"/>
      <c r="F97" s="87"/>
      <c r="G97" s="87"/>
      <c r="H97" s="15"/>
      <c r="I97" s="15"/>
      <c r="J97" s="15"/>
      <c r="K97" s="15"/>
      <c r="L97" s="15"/>
    </row>
    <row r="98" spans="1:12" ht="18" x14ac:dyDescent="0.35">
      <c r="A98" s="24">
        <v>86</v>
      </c>
      <c r="B98" s="24">
        <f t="shared" ca="1" si="3"/>
        <v>0.64595943908208753</v>
      </c>
      <c r="C98" s="24">
        <f t="shared" ca="1" si="5"/>
        <v>0.37443444287155642</v>
      </c>
      <c r="D98" s="24">
        <f t="shared" ca="1" si="4"/>
        <v>34.056780580298209</v>
      </c>
      <c r="E98" s="87"/>
      <c r="F98" s="87"/>
      <c r="G98" s="87"/>
      <c r="H98" s="15"/>
      <c r="I98" s="15"/>
      <c r="J98" s="15"/>
      <c r="K98" s="15"/>
      <c r="L98" s="15"/>
    </row>
    <row r="99" spans="1:12" ht="18" x14ac:dyDescent="0.35">
      <c r="A99" s="24">
        <v>87</v>
      </c>
      <c r="B99" s="24">
        <f t="shared" ca="1" si="3"/>
        <v>0.51623312322565074</v>
      </c>
      <c r="C99" s="24">
        <f t="shared" ca="1" si="5"/>
        <v>4.0701640753829031E-2</v>
      </c>
      <c r="D99" s="24">
        <f t="shared" ca="1" si="4"/>
        <v>34.110874974273877</v>
      </c>
      <c r="E99" s="87"/>
      <c r="F99" s="87"/>
      <c r="G99" s="87"/>
      <c r="H99" s="15"/>
      <c r="I99" s="15"/>
      <c r="J99" s="15"/>
      <c r="K99" s="15"/>
      <c r="L99" s="15"/>
    </row>
    <row r="100" spans="1:12" ht="18" x14ac:dyDescent="0.35">
      <c r="A100" s="24">
        <v>88</v>
      </c>
      <c r="B100" s="24">
        <f t="shared" ca="1" si="3"/>
        <v>0.92495141230843225</v>
      </c>
      <c r="C100" s="24">
        <f t="shared" ca="1" si="5"/>
        <v>1.4391883142306003</v>
      </c>
      <c r="D100" s="24">
        <f t="shared" ca="1" si="4"/>
        <v>35.709879178670342</v>
      </c>
      <c r="E100" s="87"/>
      <c r="F100" s="87"/>
      <c r="G100" s="87"/>
      <c r="H100" s="15"/>
      <c r="I100" s="15"/>
      <c r="J100" s="15"/>
      <c r="K100" s="15"/>
      <c r="L100" s="15"/>
    </row>
    <row r="101" spans="1:12" ht="18" x14ac:dyDescent="0.35">
      <c r="A101" s="24">
        <v>89</v>
      </c>
      <c r="B101" s="24">
        <f t="shared" ca="1" si="3"/>
        <v>7.8602460457351198E-2</v>
      </c>
      <c r="C101" s="24">
        <f t="shared" ca="1" si="5"/>
        <v>-1.4145348551238968</v>
      </c>
      <c r="D101" s="24">
        <f t="shared" ca="1" si="4"/>
        <v>34.157967183793808</v>
      </c>
      <c r="E101" s="87"/>
      <c r="F101" s="87"/>
      <c r="G101" s="87"/>
      <c r="H101" s="15"/>
      <c r="I101" s="15"/>
      <c r="J101" s="15"/>
      <c r="K101" s="15"/>
      <c r="L101" s="15"/>
    </row>
    <row r="102" spans="1:12" ht="18" x14ac:dyDescent="0.35">
      <c r="A102" s="24">
        <v>90</v>
      </c>
      <c r="B102" s="24">
        <f t="shared" ca="1" si="3"/>
        <v>0.44991614802812996</v>
      </c>
      <c r="C102" s="24">
        <f t="shared" ca="1" si="5"/>
        <v>-0.12587320146629954</v>
      </c>
      <c r="D102" s="24">
        <f t="shared" ca="1" si="4"/>
        <v>34.032481212156569</v>
      </c>
      <c r="E102" s="87"/>
      <c r="F102" s="87"/>
      <c r="G102" s="87"/>
      <c r="H102" s="15"/>
      <c r="I102" s="15"/>
      <c r="J102" s="15"/>
      <c r="K102" s="15"/>
      <c r="L102" s="15"/>
    </row>
    <row r="103" spans="1:12" ht="18" x14ac:dyDescent="0.35">
      <c r="A103" s="24">
        <v>91</v>
      </c>
      <c r="B103" s="24">
        <f t="shared" ca="1" si="3"/>
        <v>0.49551595976869756</v>
      </c>
      <c r="C103" s="24">
        <f t="shared" ca="1" si="5"/>
        <v>-1.1240058700025857E-2</v>
      </c>
      <c r="D103" s="24">
        <f t="shared" ca="1" si="4"/>
        <v>34.030594440222281</v>
      </c>
      <c r="E103" s="87"/>
      <c r="F103" s="87"/>
      <c r="G103" s="87"/>
      <c r="H103" s="15"/>
      <c r="I103" s="15"/>
      <c r="J103" s="15"/>
      <c r="K103" s="15"/>
      <c r="L103" s="15"/>
    </row>
    <row r="104" spans="1:12" ht="18" x14ac:dyDescent="0.35">
      <c r="A104" s="24">
        <v>92</v>
      </c>
      <c r="B104" s="24">
        <f t="shared" ca="1" si="3"/>
        <v>0.40490342878044305</v>
      </c>
      <c r="C104" s="24">
        <f t="shared" ca="1" si="5"/>
        <v>-0.24067520517983937</v>
      </c>
      <c r="D104" s="24">
        <f t="shared" ca="1" si="4"/>
        <v>33.78271017192634</v>
      </c>
      <c r="E104" s="87"/>
      <c r="F104" s="87"/>
      <c r="G104" s="87"/>
      <c r="H104" s="15"/>
      <c r="I104" s="15"/>
      <c r="J104" s="15"/>
      <c r="K104" s="15"/>
      <c r="L104" s="15"/>
    </row>
    <row r="105" spans="1:12" ht="18" x14ac:dyDescent="0.35">
      <c r="A105" s="24">
        <v>93</v>
      </c>
      <c r="B105" s="24">
        <f t="shared" ca="1" si="3"/>
        <v>0.33502403666072789</v>
      </c>
      <c r="C105" s="24">
        <f t="shared" ca="1" si="5"/>
        <v>-0.42608203087182828</v>
      </c>
      <c r="D105" s="24">
        <f t="shared" ca="1" si="4"/>
        <v>33.340578922029188</v>
      </c>
      <c r="E105" s="87"/>
      <c r="F105" s="87"/>
      <c r="G105" s="87"/>
      <c r="H105" s="15"/>
      <c r="I105" s="15"/>
      <c r="J105" s="15"/>
      <c r="K105" s="15"/>
      <c r="L105" s="15"/>
    </row>
    <row r="106" spans="1:12" ht="18" x14ac:dyDescent="0.35">
      <c r="A106" s="24">
        <v>94</v>
      </c>
      <c r="B106" s="24">
        <f t="shared" ca="1" si="3"/>
        <v>0.83497321556861281</v>
      </c>
      <c r="C106" s="24">
        <f t="shared" ca="1" si="5"/>
        <v>0.97400598236412173</v>
      </c>
      <c r="D106" s="24">
        <f t="shared" ca="1" si="4"/>
        <v>34.393789660247137</v>
      </c>
      <c r="E106" s="87"/>
      <c r="F106" s="87"/>
      <c r="G106" s="87"/>
      <c r="H106" s="15"/>
      <c r="I106" s="15"/>
      <c r="J106" s="15"/>
      <c r="K106" s="15"/>
      <c r="L106" s="15"/>
    </row>
    <row r="107" spans="1:12" ht="18" x14ac:dyDescent="0.35">
      <c r="A107" s="24">
        <v>95</v>
      </c>
      <c r="B107" s="24">
        <f t="shared" ca="1" si="3"/>
        <v>0.61132335903804669</v>
      </c>
      <c r="C107" s="24">
        <f t="shared" ca="1" si="5"/>
        <v>0.28276983140612505</v>
      </c>
      <c r="D107" s="24">
        <f t="shared" ca="1" si="4"/>
        <v>34.713129326815846</v>
      </c>
      <c r="E107" s="87"/>
      <c r="F107" s="87"/>
      <c r="G107" s="87"/>
      <c r="H107" s="15"/>
      <c r="I107" s="15"/>
      <c r="J107" s="15"/>
      <c r="K107" s="15"/>
      <c r="L107" s="15"/>
    </row>
    <row r="108" spans="1:12" ht="18" x14ac:dyDescent="0.35">
      <c r="A108" s="24">
        <v>96</v>
      </c>
      <c r="B108" s="24">
        <f t="shared" ca="1" si="3"/>
        <v>0.7273188881076873</v>
      </c>
      <c r="C108" s="24">
        <f t="shared" ca="1" si="5"/>
        <v>0.6047242632120795</v>
      </c>
      <c r="D108" s="24">
        <f t="shared" ca="1" si="4"/>
        <v>35.393954985563063</v>
      </c>
      <c r="E108" s="87"/>
      <c r="F108" s="87"/>
      <c r="G108" s="87"/>
      <c r="H108" s="15"/>
      <c r="I108" s="15"/>
      <c r="J108" s="15"/>
      <c r="K108" s="15"/>
      <c r="L108" s="15"/>
    </row>
    <row r="109" spans="1:12" ht="18" x14ac:dyDescent="0.35">
      <c r="A109" s="24">
        <v>97</v>
      </c>
      <c r="B109" s="24">
        <f t="shared" ca="1" si="3"/>
        <v>0.30426264077220311</v>
      </c>
      <c r="C109" s="24">
        <f t="shared" ca="1" si="5"/>
        <v>-0.51217965356705664</v>
      </c>
      <c r="D109" s="24">
        <f t="shared" ca="1" si="4"/>
        <v>34.83576189129105</v>
      </c>
      <c r="E109" s="87"/>
      <c r="F109" s="87"/>
      <c r="G109" s="87"/>
      <c r="H109" s="15"/>
      <c r="I109" s="15"/>
      <c r="J109" s="15"/>
      <c r="K109" s="15"/>
      <c r="L109" s="15"/>
    </row>
    <row r="110" spans="1:12" ht="18" x14ac:dyDescent="0.35">
      <c r="A110" s="24">
        <v>98</v>
      </c>
      <c r="B110" s="24">
        <f t="shared" ca="1" si="3"/>
        <v>0.37737137246239072</v>
      </c>
      <c r="C110" s="24">
        <f t="shared" ca="1" si="5"/>
        <v>-0.31239184804388936</v>
      </c>
      <c r="D110" s="24">
        <f t="shared" ca="1" si="4"/>
        <v>34.503673687045314</v>
      </c>
      <c r="E110" s="87"/>
      <c r="F110" s="87"/>
      <c r="G110" s="87"/>
      <c r="H110" s="15"/>
      <c r="I110" s="15"/>
      <c r="J110" s="15"/>
      <c r="K110" s="15"/>
      <c r="L110" s="15"/>
    </row>
    <row r="111" spans="1:12" ht="18" x14ac:dyDescent="0.35">
      <c r="A111" s="24">
        <v>99</v>
      </c>
      <c r="B111" s="24">
        <f t="shared" ca="1" si="3"/>
        <v>0.58973789463167903</v>
      </c>
      <c r="C111" s="24">
        <f t="shared" ca="1" si="5"/>
        <v>0.22687079683155967</v>
      </c>
      <c r="D111" s="24">
        <f t="shared" ca="1" si="4"/>
        <v>34.7625301396696</v>
      </c>
      <c r="E111" s="87"/>
      <c r="F111" s="87"/>
      <c r="G111" s="87"/>
      <c r="H111" s="15"/>
      <c r="I111" s="15"/>
      <c r="J111" s="15"/>
      <c r="K111" s="15"/>
      <c r="L111" s="15"/>
    </row>
    <row r="112" spans="1:12" ht="18" x14ac:dyDescent="0.35">
      <c r="A112" s="24">
        <v>100</v>
      </c>
      <c r="B112" s="24">
        <f t="shared" ca="1" si="3"/>
        <v>0.93574805075413381</v>
      </c>
      <c r="C112" s="24">
        <f t="shared" ca="1" si="5"/>
        <v>1.5200281594638778</v>
      </c>
      <c r="D112" s="24">
        <f t="shared" ca="1" si="4"/>
        <v>36.485232785034533</v>
      </c>
      <c r="E112" s="87"/>
      <c r="F112" s="87"/>
      <c r="G112" s="87"/>
      <c r="H112" s="15"/>
      <c r="I112" s="15"/>
      <c r="J112" s="15"/>
      <c r="K112" s="15"/>
      <c r="L112" s="15"/>
    </row>
    <row r="113" spans="1:12" ht="18" x14ac:dyDescent="0.35">
      <c r="A113" s="24">
        <v>101</v>
      </c>
      <c r="B113" s="24">
        <f t="shared" ca="1" si="3"/>
        <v>0.86188481663571959</v>
      </c>
      <c r="C113" s="24">
        <f t="shared" ca="1" si="5"/>
        <v>1.0888265827830186</v>
      </c>
      <c r="D113" s="24">
        <f t="shared" ca="1" si="4"/>
        <v>37.774690590698334</v>
      </c>
      <c r="E113" s="87"/>
      <c r="F113" s="87"/>
      <c r="G113" s="87"/>
      <c r="H113" s="15"/>
      <c r="I113" s="15"/>
      <c r="J113" s="15"/>
      <c r="K113" s="15"/>
      <c r="L113" s="15"/>
    </row>
    <row r="114" spans="1:12" ht="18" x14ac:dyDescent="0.35">
      <c r="A114" s="24">
        <v>102</v>
      </c>
      <c r="B114" s="24">
        <f t="shared" ca="1" si="3"/>
        <v>0.82532706454722171</v>
      </c>
      <c r="C114" s="24">
        <f t="shared" ca="1" si="5"/>
        <v>0.93585884148770737</v>
      </c>
      <c r="D114" s="24">
        <f t="shared" ca="1" si="4"/>
        <v>38.920993057793787</v>
      </c>
      <c r="E114" s="87"/>
      <c r="F114" s="87"/>
      <c r="G114" s="87"/>
      <c r="H114" s="15"/>
      <c r="I114" s="15"/>
      <c r="J114" s="15"/>
      <c r="K114" s="15"/>
      <c r="L114" s="15"/>
    </row>
    <row r="115" spans="1:12" ht="18" x14ac:dyDescent="0.35">
      <c r="A115" s="24">
        <v>103</v>
      </c>
      <c r="B115" s="24">
        <f t="shared" ca="1" si="3"/>
        <v>1.6900417812899415E-2</v>
      </c>
      <c r="C115" s="24">
        <f t="shared" ca="1" si="5"/>
        <v>-2.1224396490869708</v>
      </c>
      <c r="D115" s="24">
        <f t="shared" ca="1" si="4"/>
        <v>36.405371683533502</v>
      </c>
      <c r="E115" s="87"/>
      <c r="F115" s="87"/>
      <c r="G115" s="87"/>
      <c r="H115" s="15"/>
      <c r="I115" s="15"/>
      <c r="J115" s="15"/>
      <c r="K115" s="15"/>
      <c r="L115" s="15"/>
    </row>
    <row r="116" spans="1:12" ht="18" x14ac:dyDescent="0.35">
      <c r="A116" s="24">
        <v>104</v>
      </c>
      <c r="B116" s="24">
        <f t="shared" ca="1" si="3"/>
        <v>0.20781194216959931</v>
      </c>
      <c r="C116" s="24">
        <f t="shared" ca="1" si="5"/>
        <v>-0.81403677412171715</v>
      </c>
      <c r="D116" s="24">
        <f t="shared" ca="1" si="4"/>
        <v>35.490825782629479</v>
      </c>
      <c r="E116" s="87"/>
      <c r="F116" s="87"/>
      <c r="G116" s="87"/>
      <c r="H116" s="15"/>
      <c r="I116" s="15"/>
      <c r="J116" s="15"/>
      <c r="K116" s="15"/>
      <c r="L116" s="15"/>
    </row>
    <row r="117" spans="1:12" ht="18" x14ac:dyDescent="0.35">
      <c r="A117" s="24">
        <v>105</v>
      </c>
      <c r="B117" s="24">
        <f t="shared" ca="1" si="3"/>
        <v>0.71757476281805455</v>
      </c>
      <c r="C117" s="24">
        <f t="shared" ca="1" si="5"/>
        <v>0.5756519278804737</v>
      </c>
      <c r="D117" s="24">
        <f t="shared" ca="1" si="4"/>
        <v>36.153651266981697</v>
      </c>
      <c r="E117" s="87"/>
      <c r="F117" s="87"/>
      <c r="G117" s="87"/>
      <c r="H117" s="15"/>
      <c r="I117" s="15"/>
      <c r="J117" s="15"/>
      <c r="K117" s="15"/>
      <c r="L117" s="15"/>
    </row>
    <row r="118" spans="1:12" ht="18" x14ac:dyDescent="0.35">
      <c r="A118" s="24">
        <v>106</v>
      </c>
      <c r="B118" s="24">
        <f t="shared" ca="1" si="3"/>
        <v>0.45921966290952265</v>
      </c>
      <c r="C118" s="24">
        <f t="shared" ca="1" si="5"/>
        <v>-0.10239982091018478</v>
      </c>
      <c r="D118" s="24">
        <f t="shared" ca="1" si="4"/>
        <v>36.047581715483247</v>
      </c>
      <c r="E118" s="87"/>
      <c r="F118" s="87"/>
      <c r="G118" s="87"/>
      <c r="H118" s="15"/>
      <c r="I118" s="15"/>
      <c r="J118" s="15"/>
      <c r="K118" s="15"/>
      <c r="L118" s="15"/>
    </row>
    <row r="119" spans="1:12" ht="18" x14ac:dyDescent="0.35">
      <c r="A119" s="24">
        <v>107</v>
      </c>
      <c r="B119" s="24">
        <f t="shared" ca="1" si="3"/>
        <v>0.43109511049757443</v>
      </c>
      <c r="C119" s="24">
        <f t="shared" ca="1" si="5"/>
        <v>-0.17358678167934236</v>
      </c>
      <c r="D119" s="24">
        <f t="shared" ca="1" si="4"/>
        <v>35.86100466369372</v>
      </c>
      <c r="E119" s="87"/>
      <c r="F119" s="87"/>
      <c r="G119" s="87"/>
      <c r="H119" s="15"/>
      <c r="I119" s="15"/>
      <c r="J119" s="15"/>
      <c r="K119" s="15"/>
      <c r="L119" s="15"/>
    </row>
    <row r="120" spans="1:12" ht="18" x14ac:dyDescent="0.35">
      <c r="A120" s="24">
        <v>108</v>
      </c>
      <c r="B120" s="24">
        <f t="shared" ca="1" si="3"/>
        <v>0.97291942800456599</v>
      </c>
      <c r="C120" s="24">
        <f t="shared" ca="1" si="5"/>
        <v>1.9255455434560054</v>
      </c>
      <c r="D120" s="24">
        <f t="shared" ca="1" si="4"/>
        <v>38.123907570122903</v>
      </c>
      <c r="E120" s="87"/>
      <c r="F120" s="87"/>
      <c r="G120" s="87"/>
      <c r="H120" s="15"/>
      <c r="I120" s="15"/>
      <c r="J120" s="15"/>
      <c r="K120" s="15"/>
      <c r="L120" s="15"/>
    </row>
    <row r="121" spans="1:12" ht="18" x14ac:dyDescent="0.35">
      <c r="A121" s="24">
        <v>109</v>
      </c>
      <c r="B121" s="24">
        <f t="shared" ca="1" si="3"/>
        <v>0.36963114540367836</v>
      </c>
      <c r="C121" s="24">
        <f t="shared" ca="1" si="5"/>
        <v>-0.33283042459941153</v>
      </c>
      <c r="D121" s="24">
        <f t="shared" ca="1" si="4"/>
        <v>37.736075942769538</v>
      </c>
      <c r="E121" s="87"/>
      <c r="F121" s="87"/>
      <c r="G121" s="87"/>
      <c r="H121" s="15"/>
      <c r="I121" s="15"/>
      <c r="J121" s="15"/>
      <c r="K121" s="15"/>
      <c r="L121" s="15"/>
    </row>
    <row r="122" spans="1:12" ht="18" x14ac:dyDescent="0.35">
      <c r="A122" s="24">
        <v>110</v>
      </c>
      <c r="B122" s="24">
        <f t="shared" ca="1" si="3"/>
        <v>0.94648028098765646</v>
      </c>
      <c r="C122" s="24">
        <f t="shared" ca="1" si="5"/>
        <v>1.6116439638107558</v>
      </c>
      <c r="D122" s="24">
        <f t="shared" ca="1" si="4"/>
        <v>39.721047680744704</v>
      </c>
      <c r="E122" s="87"/>
      <c r="F122" s="87"/>
      <c r="G122" s="87"/>
      <c r="H122" s="15"/>
      <c r="I122" s="15"/>
      <c r="J122" s="15"/>
      <c r="K122" s="15"/>
      <c r="L122" s="15"/>
    </row>
    <row r="123" spans="1:12" ht="18" x14ac:dyDescent="0.35">
      <c r="A123" s="24">
        <v>111</v>
      </c>
      <c r="B123" s="24">
        <f t="shared" ca="1" si="3"/>
        <v>9.5314748641701197E-2</v>
      </c>
      <c r="C123" s="24">
        <f t="shared" ca="1" si="5"/>
        <v>-1.3087191652627275</v>
      </c>
      <c r="D123" s="24">
        <f t="shared" ca="1" si="4"/>
        <v>38.122165388080795</v>
      </c>
      <c r="E123" s="87"/>
      <c r="F123" s="87"/>
      <c r="G123" s="87"/>
      <c r="H123" s="15"/>
      <c r="I123" s="15"/>
      <c r="J123" s="15"/>
      <c r="K123" s="15"/>
      <c r="L123" s="15"/>
    </row>
    <row r="124" spans="1:12" ht="18" x14ac:dyDescent="0.35">
      <c r="A124" s="24">
        <v>112</v>
      </c>
      <c r="B124" s="24">
        <f t="shared" ca="1" si="3"/>
        <v>3.1526569341173705E-3</v>
      </c>
      <c r="C124" s="24">
        <f t="shared" ca="1" si="5"/>
        <v>-2.7314665636011219</v>
      </c>
      <c r="D124" s="24">
        <f t="shared" ca="1" si="4"/>
        <v>34.978001130633999</v>
      </c>
      <c r="E124" s="87"/>
      <c r="F124" s="87"/>
      <c r="G124" s="87"/>
      <c r="H124" s="15"/>
      <c r="I124" s="15"/>
      <c r="J124" s="15"/>
      <c r="K124" s="15"/>
      <c r="L124" s="15"/>
    </row>
    <row r="125" spans="1:12" ht="18" x14ac:dyDescent="0.35">
      <c r="A125" s="24">
        <v>113</v>
      </c>
      <c r="B125" s="24">
        <f t="shared" ca="1" si="3"/>
        <v>0.98384129087474803</v>
      </c>
      <c r="C125" s="24">
        <f t="shared" ca="1" si="5"/>
        <v>2.1404623761210995</v>
      </c>
      <c r="D125" s="24">
        <f t="shared" ca="1" si="4"/>
        <v>37.438765873869677</v>
      </c>
      <c r="E125" s="87"/>
      <c r="F125" s="87"/>
      <c r="G125" s="87"/>
      <c r="H125" s="15"/>
      <c r="I125" s="15"/>
      <c r="J125" s="15"/>
      <c r="K125" s="15"/>
      <c r="L125" s="15"/>
    </row>
    <row r="126" spans="1:12" ht="18" x14ac:dyDescent="0.35">
      <c r="A126" s="24">
        <v>114</v>
      </c>
      <c r="B126" s="24">
        <f t="shared" ca="1" si="3"/>
        <v>0.18059382450381922</v>
      </c>
      <c r="C126" s="24">
        <f t="shared" ca="1" si="5"/>
        <v>-0.91310437611085082</v>
      </c>
      <c r="D126" s="24">
        <f t="shared" ca="1" si="4"/>
        <v>36.384097328335599</v>
      </c>
      <c r="E126" s="87"/>
      <c r="F126" s="87"/>
      <c r="G126" s="87"/>
      <c r="H126" s="15"/>
      <c r="I126" s="15"/>
      <c r="J126" s="15"/>
      <c r="K126" s="15"/>
      <c r="L126" s="15"/>
    </row>
    <row r="127" spans="1:12" ht="18" x14ac:dyDescent="0.35">
      <c r="A127" s="24">
        <v>115</v>
      </c>
      <c r="B127" s="24">
        <f t="shared" ca="1" si="3"/>
        <v>0.91009045852672066</v>
      </c>
      <c r="C127" s="24">
        <f t="shared" ca="1" si="5"/>
        <v>1.3413122846183103</v>
      </c>
      <c r="D127" s="24">
        <f t="shared" ca="1" si="4"/>
        <v>37.971953116220249</v>
      </c>
      <c r="E127" s="87"/>
      <c r="F127" s="87"/>
      <c r="G127" s="87"/>
      <c r="H127" s="15"/>
      <c r="I127" s="15"/>
      <c r="J127" s="15"/>
      <c r="K127" s="15"/>
      <c r="L127" s="15"/>
    </row>
    <row r="128" spans="1:12" ht="18" x14ac:dyDescent="0.35">
      <c r="A128" s="24">
        <v>116</v>
      </c>
      <c r="B128" s="24">
        <f t="shared" ca="1" si="3"/>
        <v>5.0075554061697392E-2</v>
      </c>
      <c r="C128" s="24">
        <f t="shared" ca="1" si="5"/>
        <v>-1.6441214980336321</v>
      </c>
      <c r="D128" s="24">
        <f t="shared" ca="1" si="4"/>
        <v>36.05898697025809</v>
      </c>
      <c r="E128" s="87"/>
      <c r="F128" s="87"/>
      <c r="G128" s="87"/>
      <c r="H128" s="15"/>
      <c r="I128" s="15"/>
      <c r="J128" s="15"/>
      <c r="K128" s="15"/>
      <c r="L128" s="15"/>
    </row>
    <row r="129" spans="1:12" ht="18" x14ac:dyDescent="0.35">
      <c r="A129" s="24">
        <v>117</v>
      </c>
      <c r="B129" s="24">
        <f t="shared" ca="1" si="3"/>
        <v>0.52906153065001371</v>
      </c>
      <c r="C129" s="24">
        <f t="shared" ca="1" si="5"/>
        <v>7.2911002273534475E-2</v>
      </c>
      <c r="D129" s="24">
        <f t="shared" ca="1" si="4"/>
        <v>36.153066525570004</v>
      </c>
      <c r="E129" s="87"/>
      <c r="F129" s="87"/>
      <c r="G129" s="87"/>
      <c r="H129" s="15"/>
      <c r="I129" s="15"/>
      <c r="J129" s="15"/>
      <c r="K129" s="15"/>
      <c r="L129" s="15"/>
    </row>
    <row r="130" spans="1:12" ht="18" x14ac:dyDescent="0.35">
      <c r="A130" s="24">
        <v>118</v>
      </c>
      <c r="B130" s="24">
        <f t="shared" ca="1" si="3"/>
        <v>0.13683056689666562</v>
      </c>
      <c r="C130" s="24">
        <f t="shared" ca="1" si="5"/>
        <v>-1.0946702337004506</v>
      </c>
      <c r="D130" s="24">
        <f t="shared" ca="1" si="4"/>
        <v>34.933465289080523</v>
      </c>
      <c r="E130" s="87"/>
      <c r="F130" s="87"/>
      <c r="G130" s="87"/>
      <c r="H130" s="15"/>
      <c r="I130" s="15"/>
      <c r="J130" s="15"/>
      <c r="K130" s="15"/>
      <c r="L130" s="15"/>
    </row>
    <row r="131" spans="1:12" ht="18" x14ac:dyDescent="0.35">
      <c r="A131" s="24">
        <v>119</v>
      </c>
      <c r="B131" s="24">
        <f t="shared" ca="1" si="3"/>
        <v>0.51701285529951646</v>
      </c>
      <c r="C131" s="24">
        <f t="shared" ca="1" si="5"/>
        <v>4.2657837943720939E-2</v>
      </c>
      <c r="D131" s="24">
        <f t="shared" ca="1" si="4"/>
        <v>34.991116670164466</v>
      </c>
      <c r="E131" s="87"/>
      <c r="F131" s="87"/>
      <c r="G131" s="87"/>
      <c r="H131" s="15"/>
      <c r="I131" s="15"/>
      <c r="J131" s="15"/>
      <c r="K131" s="15"/>
      <c r="L131" s="15"/>
    </row>
    <row r="132" spans="1:12" ht="18" x14ac:dyDescent="0.35">
      <c r="A132" s="24">
        <v>120</v>
      </c>
      <c r="B132" s="24">
        <f t="shared" ca="1" si="3"/>
        <v>0.16023097663883246</v>
      </c>
      <c r="C132" s="24">
        <f t="shared" ca="1" si="5"/>
        <v>-0.99350902757521398</v>
      </c>
      <c r="D132" s="24">
        <f t="shared" ca="1" si="4"/>
        <v>33.919046688269148</v>
      </c>
      <c r="E132" s="87"/>
      <c r="F132" s="87"/>
      <c r="G132" s="87"/>
      <c r="H132" s="15"/>
      <c r="I132" s="15"/>
      <c r="J132" s="15"/>
      <c r="K132" s="15"/>
      <c r="L132" s="15"/>
    </row>
    <row r="133" spans="1:12" ht="18" x14ac:dyDescent="0.35">
      <c r="A133" s="24">
        <v>121</v>
      </c>
      <c r="B133" s="24">
        <f t="shared" ca="1" si="3"/>
        <v>0.91027621812158577</v>
      </c>
      <c r="C133" s="24">
        <f t="shared" ca="1" si="5"/>
        <v>1.3424579256864198</v>
      </c>
      <c r="D133" s="24">
        <f t="shared" ca="1" si="4"/>
        <v>35.400606504939326</v>
      </c>
      <c r="E133" s="87"/>
      <c r="F133" s="87"/>
      <c r="G133" s="87"/>
      <c r="H133" s="15"/>
      <c r="I133" s="15"/>
      <c r="J133" s="15"/>
      <c r="K133" s="15"/>
      <c r="L133" s="15"/>
    </row>
    <row r="134" spans="1:12" ht="18" x14ac:dyDescent="0.35">
      <c r="A134" s="24">
        <v>122</v>
      </c>
      <c r="B134" s="24">
        <f t="shared" ca="1" si="3"/>
        <v>0.97349617620271589</v>
      </c>
      <c r="C134" s="24">
        <f t="shared" ca="1" si="5"/>
        <v>1.9348586173920956</v>
      </c>
      <c r="D134" s="24">
        <f t="shared" ca="1" si="4"/>
        <v>37.645542521529045</v>
      </c>
      <c r="E134" s="87"/>
      <c r="F134" s="87"/>
      <c r="G134" s="87"/>
      <c r="H134" s="15"/>
      <c r="I134" s="15"/>
      <c r="J134" s="15"/>
      <c r="K134" s="15"/>
      <c r="L134" s="15"/>
    </row>
    <row r="135" spans="1:12" ht="18" x14ac:dyDescent="0.35">
      <c r="A135" s="24">
        <v>123</v>
      </c>
      <c r="B135" s="24">
        <f t="shared" ca="1" si="3"/>
        <v>0.21223897901523481</v>
      </c>
      <c r="C135" s="24">
        <f t="shared" ca="1" si="5"/>
        <v>-0.79867660094346304</v>
      </c>
      <c r="D135" s="24">
        <f t="shared" ca="1" si="4"/>
        <v>36.717672658574095</v>
      </c>
      <c r="E135" s="87"/>
      <c r="F135" s="87"/>
      <c r="G135" s="87"/>
      <c r="H135" s="15"/>
      <c r="I135" s="15"/>
      <c r="J135" s="15"/>
      <c r="K135" s="15"/>
      <c r="L135" s="15"/>
    </row>
    <row r="136" spans="1:12" ht="18" x14ac:dyDescent="0.35">
      <c r="A136" s="24">
        <v>124</v>
      </c>
      <c r="B136" s="24">
        <f t="shared" ca="1" si="3"/>
        <v>0.59976007794415842</v>
      </c>
      <c r="C136" s="24">
        <f t="shared" ca="1" si="5"/>
        <v>0.25272614329089566</v>
      </c>
      <c r="D136" s="24">
        <f t="shared" ca="1" si="4"/>
        <v>37.023397785297568</v>
      </c>
      <c r="E136" s="87"/>
      <c r="F136" s="87"/>
      <c r="G136" s="87"/>
      <c r="H136" s="15"/>
      <c r="I136" s="15"/>
      <c r="J136" s="15"/>
      <c r="K136" s="15"/>
      <c r="L136" s="15"/>
    </row>
    <row r="137" spans="1:12" ht="18" x14ac:dyDescent="0.35">
      <c r="A137" s="24">
        <v>125</v>
      </c>
      <c r="B137" s="24">
        <f t="shared" ca="1" si="3"/>
        <v>0.88777077157757545</v>
      </c>
      <c r="C137" s="24">
        <f t="shared" ca="1" si="5"/>
        <v>1.2147578614964449</v>
      </c>
      <c r="D137" s="24">
        <f t="shared" ca="1" si="4"/>
        <v>38.484828620885061</v>
      </c>
      <c r="E137" s="87"/>
      <c r="F137" s="87"/>
      <c r="G137" s="87"/>
      <c r="H137" s="15"/>
      <c r="I137" s="15"/>
      <c r="J137" s="15"/>
      <c r="K137" s="15"/>
      <c r="L137" s="15"/>
    </row>
    <row r="138" spans="1:12" ht="18" x14ac:dyDescent="0.35">
      <c r="A138" s="24">
        <v>126</v>
      </c>
      <c r="B138" s="24">
        <f t="shared" ca="1" si="3"/>
        <v>0.26377711118390612</v>
      </c>
      <c r="C138" s="24">
        <f t="shared" ca="1" si="5"/>
        <v>-0.6317439223158241</v>
      </c>
      <c r="D138" s="24">
        <f t="shared" ca="1" si="4"/>
        <v>37.734945630473689</v>
      </c>
      <c r="E138" s="87"/>
      <c r="F138" s="87"/>
      <c r="G138" s="87"/>
      <c r="H138" s="15"/>
      <c r="I138" s="15"/>
      <c r="J138" s="15"/>
      <c r="K138" s="15"/>
      <c r="L138" s="15"/>
    </row>
    <row r="139" spans="1:12" ht="18" x14ac:dyDescent="0.35">
      <c r="A139" s="24">
        <v>127</v>
      </c>
      <c r="B139" s="24">
        <f t="shared" ca="1" si="3"/>
        <v>0.31151041919675604</v>
      </c>
      <c r="C139" s="24">
        <f t="shared" ca="1" si="5"/>
        <v>-0.49157356011014369</v>
      </c>
      <c r="D139" s="24">
        <f t="shared" ca="1" si="4"/>
        <v>37.164042116394612</v>
      </c>
      <c r="E139" s="87"/>
      <c r="F139" s="87"/>
      <c r="G139" s="87"/>
      <c r="H139" s="15"/>
      <c r="I139" s="15"/>
      <c r="J139" s="15"/>
      <c r="K139" s="15"/>
      <c r="L139" s="15"/>
    </row>
    <row r="140" spans="1:12" ht="18" x14ac:dyDescent="0.35">
      <c r="A140" s="24">
        <v>128</v>
      </c>
      <c r="B140" s="24">
        <f t="shared" ca="1" si="3"/>
        <v>0.74994615445802582</v>
      </c>
      <c r="C140" s="24">
        <f t="shared" ca="1" si="5"/>
        <v>0.67432031522155456</v>
      </c>
      <c r="D140" s="24">
        <f t="shared" ca="1" si="4"/>
        <v>37.976424705963787</v>
      </c>
      <c r="E140" s="87"/>
      <c r="F140" s="87"/>
      <c r="G140" s="87"/>
      <c r="H140" s="15"/>
      <c r="I140" s="15"/>
      <c r="J140" s="15"/>
      <c r="K140" s="15"/>
      <c r="L140" s="15"/>
    </row>
    <row r="141" spans="1:12" ht="18" x14ac:dyDescent="0.35">
      <c r="A141" s="24">
        <v>129</v>
      </c>
      <c r="B141" s="24">
        <f t="shared" ref="B141:B204" ca="1" si="6">RAND()</f>
        <v>0.32137667921306234</v>
      </c>
      <c r="C141" s="24">
        <f t="shared" ca="1" si="5"/>
        <v>-0.46385259488445812</v>
      </c>
      <c r="D141" s="24">
        <f t="shared" ref="D141:D204" ca="1" si="7">D140*EXP(($C$5-0.5*$C$6^2)*$C$7+$C$6*SQRT($C$7)*C141)</f>
        <v>37.434669153017424</v>
      </c>
      <c r="E141" s="87"/>
      <c r="F141" s="87"/>
      <c r="G141" s="87"/>
      <c r="H141" s="15"/>
      <c r="I141" s="15"/>
      <c r="J141" s="15"/>
      <c r="K141" s="15"/>
      <c r="L141" s="15"/>
    </row>
    <row r="142" spans="1:12" ht="18" x14ac:dyDescent="0.35">
      <c r="A142" s="24">
        <v>130</v>
      </c>
      <c r="B142" s="24">
        <f t="shared" ca="1" si="6"/>
        <v>0.5258067451345626</v>
      </c>
      <c r="C142" s="24">
        <f t="shared" ref="C142:C205" ca="1" si="8">_xlfn.NORM.S.INV(B142)</f>
        <v>6.4733097942831941E-2</v>
      </c>
      <c r="D142" s="24">
        <f t="shared" ca="1" si="7"/>
        <v>37.522633016935607</v>
      </c>
      <c r="E142" s="87"/>
      <c r="F142" s="87"/>
      <c r="G142" s="87"/>
      <c r="H142" s="15"/>
      <c r="I142" s="15"/>
      <c r="J142" s="15"/>
      <c r="K142" s="15"/>
      <c r="L142" s="15"/>
    </row>
    <row r="143" spans="1:12" ht="18" x14ac:dyDescent="0.35">
      <c r="A143" s="24">
        <v>131</v>
      </c>
      <c r="B143" s="24">
        <f t="shared" ca="1" si="6"/>
        <v>0.89172855828558339</v>
      </c>
      <c r="C143" s="24">
        <f t="shared" ca="1" si="8"/>
        <v>1.2357731893662918</v>
      </c>
      <c r="D143" s="24">
        <f t="shared" ca="1" si="7"/>
        <v>39.029699327249581</v>
      </c>
      <c r="E143" s="87"/>
      <c r="F143" s="87"/>
      <c r="G143" s="87"/>
      <c r="H143" s="15"/>
      <c r="I143" s="15"/>
      <c r="J143" s="15"/>
      <c r="K143" s="15"/>
      <c r="L143" s="15"/>
    </row>
    <row r="144" spans="1:12" ht="18" x14ac:dyDescent="0.35">
      <c r="A144" s="24">
        <v>132</v>
      </c>
      <c r="B144" s="24">
        <f t="shared" ca="1" si="6"/>
        <v>0.29783228419125662</v>
      </c>
      <c r="C144" s="24">
        <f t="shared" ca="1" si="8"/>
        <v>-0.5306453426742116</v>
      </c>
      <c r="D144" s="24">
        <f t="shared" ca="1" si="7"/>
        <v>38.391742538312677</v>
      </c>
      <c r="E144" s="87"/>
      <c r="F144" s="87"/>
      <c r="G144" s="87"/>
      <c r="H144" s="15"/>
      <c r="I144" s="15"/>
      <c r="J144" s="15"/>
      <c r="K144" s="15"/>
      <c r="L144" s="15"/>
    </row>
    <row r="145" spans="1:12" ht="18" x14ac:dyDescent="0.35">
      <c r="A145" s="24">
        <v>133</v>
      </c>
      <c r="B145" s="24">
        <f t="shared" ca="1" si="6"/>
        <v>4.759146165949002E-2</v>
      </c>
      <c r="C145" s="24">
        <f t="shared" ca="1" si="8"/>
        <v>-1.6686693666368839</v>
      </c>
      <c r="D145" s="24">
        <f t="shared" ca="1" si="7"/>
        <v>36.429338028513683</v>
      </c>
      <c r="E145" s="87"/>
      <c r="F145" s="87"/>
      <c r="G145" s="87"/>
      <c r="H145" s="15"/>
      <c r="I145" s="15"/>
      <c r="J145" s="15"/>
      <c r="K145" s="15"/>
      <c r="L145" s="15"/>
    </row>
    <row r="146" spans="1:12" ht="18" x14ac:dyDescent="0.35">
      <c r="A146" s="24">
        <v>134</v>
      </c>
      <c r="B146" s="24">
        <f t="shared" ca="1" si="6"/>
        <v>0.15888744714260827</v>
      </c>
      <c r="C146" s="24">
        <f t="shared" ca="1" si="8"/>
        <v>-0.99904086780327606</v>
      </c>
      <c r="D146" s="24">
        <f t="shared" ca="1" si="7"/>
        <v>35.307026447055293</v>
      </c>
      <c r="E146" s="87"/>
      <c r="F146" s="87"/>
      <c r="G146" s="87"/>
      <c r="H146" s="15"/>
      <c r="I146" s="15"/>
      <c r="J146" s="15"/>
      <c r="K146" s="15"/>
      <c r="L146" s="15"/>
    </row>
    <row r="147" spans="1:12" ht="18" x14ac:dyDescent="0.35">
      <c r="A147" s="24">
        <v>135</v>
      </c>
      <c r="B147" s="24">
        <f t="shared" ca="1" si="6"/>
        <v>0.57480892263168859</v>
      </c>
      <c r="C147" s="24">
        <f t="shared" ca="1" si="8"/>
        <v>0.18863084656871396</v>
      </c>
      <c r="D147" s="24">
        <f t="shared" ca="1" si="7"/>
        <v>35.528920427100317</v>
      </c>
      <c r="E147" s="87"/>
      <c r="F147" s="87"/>
      <c r="G147" s="87"/>
      <c r="H147" s="15"/>
      <c r="I147" s="15"/>
      <c r="J147" s="15"/>
      <c r="K147" s="15"/>
      <c r="L147" s="15"/>
    </row>
    <row r="148" spans="1:12" ht="18" x14ac:dyDescent="0.35">
      <c r="A148" s="24">
        <v>136</v>
      </c>
      <c r="B148" s="24">
        <f t="shared" ca="1" si="6"/>
        <v>0.94866817562927996</v>
      </c>
      <c r="C148" s="24">
        <f t="shared" ca="1" si="8"/>
        <v>1.6320751842660728</v>
      </c>
      <c r="D148" s="24">
        <f t="shared" ca="1" si="7"/>
        <v>37.421962837037327</v>
      </c>
      <c r="E148" s="87"/>
      <c r="F148" s="87"/>
      <c r="G148" s="87"/>
      <c r="H148" s="15"/>
      <c r="I148" s="15"/>
      <c r="J148" s="15"/>
      <c r="K148" s="15"/>
      <c r="L148" s="15"/>
    </row>
    <row r="149" spans="1:12" ht="18" x14ac:dyDescent="0.35">
      <c r="A149" s="24">
        <v>137</v>
      </c>
      <c r="B149" s="24">
        <f t="shared" ca="1" si="6"/>
        <v>0.53616521736608791</v>
      </c>
      <c r="C149" s="24">
        <f t="shared" ca="1" si="8"/>
        <v>9.0777277691004007E-2</v>
      </c>
      <c r="D149" s="24">
        <f t="shared" ca="1" si="7"/>
        <v>37.540802317514519</v>
      </c>
      <c r="E149" s="87"/>
      <c r="F149" s="87"/>
      <c r="G149" s="87"/>
      <c r="H149" s="15"/>
      <c r="I149" s="15"/>
      <c r="J149" s="15"/>
      <c r="K149" s="15"/>
      <c r="L149" s="15"/>
    </row>
    <row r="150" spans="1:12" ht="18" x14ac:dyDescent="0.35">
      <c r="A150" s="24">
        <v>138</v>
      </c>
      <c r="B150" s="24">
        <f t="shared" ca="1" si="6"/>
        <v>0.68554770004761745</v>
      </c>
      <c r="C150" s="24">
        <f t="shared" ca="1" si="8"/>
        <v>0.48326920892488828</v>
      </c>
      <c r="D150" s="24">
        <f t="shared" ca="1" si="7"/>
        <v>38.130356274252357</v>
      </c>
      <c r="E150" s="87"/>
      <c r="F150" s="87"/>
      <c r="G150" s="87"/>
      <c r="H150" s="15"/>
      <c r="I150" s="15"/>
      <c r="J150" s="15"/>
      <c r="K150" s="15"/>
      <c r="L150" s="15"/>
    </row>
    <row r="151" spans="1:12" ht="18" x14ac:dyDescent="0.35">
      <c r="A151" s="24">
        <v>139</v>
      </c>
      <c r="B151" s="24">
        <f t="shared" ca="1" si="6"/>
        <v>0.84536981530524979</v>
      </c>
      <c r="C151" s="24">
        <f t="shared" ca="1" si="8"/>
        <v>1.0167752273871034</v>
      </c>
      <c r="D151" s="24">
        <f t="shared" ca="1" si="7"/>
        <v>39.388109183020731</v>
      </c>
      <c r="E151" s="87"/>
      <c r="F151" s="87"/>
      <c r="G151" s="87"/>
      <c r="H151" s="15"/>
      <c r="I151" s="15"/>
      <c r="J151" s="15"/>
      <c r="K151" s="15"/>
      <c r="L151" s="15"/>
    </row>
    <row r="152" spans="1:12" ht="18" x14ac:dyDescent="0.35">
      <c r="A152" s="24">
        <v>140</v>
      </c>
      <c r="B152" s="24">
        <f t="shared" ca="1" si="6"/>
        <v>0.36240349034515629</v>
      </c>
      <c r="C152" s="24">
        <f t="shared" ca="1" si="8"/>
        <v>-0.35204171190868055</v>
      </c>
      <c r="D152" s="24">
        <f t="shared" ca="1" si="7"/>
        <v>38.963738710230949</v>
      </c>
      <c r="E152" s="87"/>
      <c r="F152" s="87"/>
      <c r="G152" s="87"/>
      <c r="H152" s="15"/>
      <c r="I152" s="15"/>
      <c r="J152" s="15"/>
      <c r="K152" s="15"/>
      <c r="L152" s="15"/>
    </row>
    <row r="153" spans="1:12" ht="18" x14ac:dyDescent="0.35">
      <c r="A153" s="24">
        <v>141</v>
      </c>
      <c r="B153" s="24">
        <f t="shared" ca="1" si="6"/>
        <v>0.97074203120066693</v>
      </c>
      <c r="C153" s="24">
        <f t="shared" ca="1" si="8"/>
        <v>1.8918127223529317</v>
      </c>
      <c r="D153" s="24">
        <f t="shared" ca="1" si="7"/>
        <v>41.378267692862153</v>
      </c>
      <c r="E153" s="87"/>
      <c r="F153" s="87"/>
      <c r="G153" s="87"/>
      <c r="H153" s="15"/>
      <c r="I153" s="15"/>
      <c r="J153" s="15"/>
      <c r="K153" s="15"/>
      <c r="L153" s="15"/>
    </row>
    <row r="154" spans="1:12" ht="18" x14ac:dyDescent="0.35">
      <c r="A154" s="24">
        <v>142</v>
      </c>
      <c r="B154" s="24">
        <f t="shared" ca="1" si="6"/>
        <v>0.98790494980241805</v>
      </c>
      <c r="C154" s="24">
        <f t="shared" ca="1" si="8"/>
        <v>2.2540964589875148</v>
      </c>
      <c r="D154" s="24">
        <f t="shared" ca="1" si="7"/>
        <v>44.448739187006581</v>
      </c>
      <c r="E154" s="87"/>
      <c r="F154" s="87"/>
      <c r="G154" s="87"/>
      <c r="H154" s="15"/>
      <c r="I154" s="15"/>
      <c r="J154" s="15"/>
      <c r="K154" s="15"/>
      <c r="L154" s="15"/>
    </row>
    <row r="155" spans="1:12" ht="18" x14ac:dyDescent="0.35">
      <c r="A155" s="24">
        <v>143</v>
      </c>
      <c r="B155" s="24">
        <f t="shared" ca="1" si="6"/>
        <v>0.43657024134528077</v>
      </c>
      <c r="C155" s="24">
        <f t="shared" ca="1" si="8"/>
        <v>-0.15967070007440157</v>
      </c>
      <c r="D155" s="24">
        <f t="shared" ca="1" si="7"/>
        <v>44.238142344709438</v>
      </c>
      <c r="E155" s="87"/>
      <c r="F155" s="87"/>
      <c r="G155" s="87"/>
      <c r="H155" s="15"/>
      <c r="I155" s="15"/>
      <c r="J155" s="15"/>
      <c r="K155" s="15"/>
      <c r="L155" s="15"/>
    </row>
    <row r="156" spans="1:12" ht="18" x14ac:dyDescent="0.35">
      <c r="A156" s="24">
        <v>144</v>
      </c>
      <c r="B156" s="24">
        <f t="shared" ca="1" si="6"/>
        <v>0.51265560335455573</v>
      </c>
      <c r="C156" s="24">
        <f t="shared" ca="1" si="8"/>
        <v>3.1728215755624227E-2</v>
      </c>
      <c r="D156" s="24">
        <f t="shared" ca="1" si="7"/>
        <v>44.295837021616173</v>
      </c>
      <c r="E156" s="87"/>
      <c r="F156" s="87"/>
      <c r="G156" s="87"/>
      <c r="H156" s="15"/>
      <c r="I156" s="15"/>
      <c r="J156" s="15"/>
      <c r="K156" s="15"/>
      <c r="L156" s="15"/>
    </row>
    <row r="157" spans="1:12" ht="18" x14ac:dyDescent="0.35">
      <c r="A157" s="24">
        <v>145</v>
      </c>
      <c r="B157" s="24">
        <f t="shared" ca="1" si="6"/>
        <v>0.72082662130166064</v>
      </c>
      <c r="C157" s="24">
        <f t="shared" ca="1" si="8"/>
        <v>0.585298895504198</v>
      </c>
      <c r="D157" s="24">
        <f t="shared" ca="1" si="7"/>
        <v>45.136872133867925</v>
      </c>
      <c r="E157" s="87"/>
      <c r="F157" s="87"/>
      <c r="G157" s="87"/>
      <c r="H157" s="15"/>
      <c r="I157" s="15"/>
      <c r="J157" s="15"/>
      <c r="K157" s="15"/>
      <c r="L157" s="15"/>
    </row>
    <row r="158" spans="1:12" ht="18" x14ac:dyDescent="0.35">
      <c r="A158" s="24">
        <v>146</v>
      </c>
      <c r="B158" s="24">
        <f t="shared" ca="1" si="6"/>
        <v>0.96856380341187442</v>
      </c>
      <c r="C158" s="24">
        <f t="shared" ca="1" si="8"/>
        <v>1.8600928318211452</v>
      </c>
      <c r="D158" s="24">
        <f t="shared" ca="1" si="7"/>
        <v>47.885884613376383</v>
      </c>
      <c r="E158" s="87"/>
      <c r="F158" s="87"/>
      <c r="G158" s="87"/>
      <c r="H158" s="15"/>
      <c r="I158" s="15"/>
      <c r="J158" s="15"/>
      <c r="K158" s="15"/>
      <c r="L158" s="15"/>
    </row>
    <row r="159" spans="1:12" ht="18" x14ac:dyDescent="0.35">
      <c r="A159" s="24">
        <v>147</v>
      </c>
      <c r="B159" s="24">
        <f t="shared" ca="1" si="6"/>
        <v>0.85563056463046339</v>
      </c>
      <c r="C159" s="24">
        <f t="shared" ca="1" si="8"/>
        <v>1.0608922521545443</v>
      </c>
      <c r="D159" s="24">
        <f t="shared" ca="1" si="7"/>
        <v>49.534487056414697</v>
      </c>
      <c r="E159" s="87"/>
      <c r="F159" s="87"/>
      <c r="G159" s="87"/>
      <c r="H159" s="15"/>
      <c r="I159" s="15"/>
      <c r="J159" s="15"/>
      <c r="K159" s="15"/>
      <c r="L159" s="15"/>
    </row>
    <row r="160" spans="1:12" ht="18" x14ac:dyDescent="0.35">
      <c r="A160" s="24">
        <v>148</v>
      </c>
      <c r="B160" s="24">
        <f t="shared" ca="1" si="6"/>
        <v>0.82019673809311477</v>
      </c>
      <c r="C160" s="24">
        <f t="shared" ca="1" si="8"/>
        <v>0.91611510933974738</v>
      </c>
      <c r="D160" s="24">
        <f t="shared" ca="1" si="7"/>
        <v>51.005794230854448</v>
      </c>
      <c r="E160" s="87"/>
      <c r="F160" s="87"/>
      <c r="G160" s="87"/>
      <c r="H160" s="15"/>
      <c r="I160" s="15"/>
      <c r="J160" s="15"/>
      <c r="K160" s="15"/>
      <c r="L160" s="15"/>
    </row>
    <row r="161" spans="1:12" ht="18" x14ac:dyDescent="0.35">
      <c r="A161" s="24">
        <v>149</v>
      </c>
      <c r="B161" s="24">
        <f t="shared" ca="1" si="6"/>
        <v>0.12858673400021303</v>
      </c>
      <c r="C161" s="24">
        <f t="shared" ca="1" si="8"/>
        <v>-1.1330971263713159</v>
      </c>
      <c r="D161" s="24">
        <f t="shared" ca="1" si="7"/>
        <v>49.2252922408411</v>
      </c>
      <c r="E161" s="87"/>
      <c r="F161" s="87"/>
      <c r="G161" s="87"/>
      <c r="H161" s="15"/>
      <c r="I161" s="15"/>
      <c r="J161" s="15"/>
      <c r="K161" s="15"/>
      <c r="L161" s="15"/>
    </row>
    <row r="162" spans="1:12" ht="18" x14ac:dyDescent="0.35">
      <c r="A162" s="24">
        <v>150</v>
      </c>
      <c r="B162" s="24">
        <f t="shared" ca="1" si="6"/>
        <v>0.48485993850081088</v>
      </c>
      <c r="C162" s="24">
        <f t="shared" ca="1" si="8"/>
        <v>-3.7959620473764701E-2</v>
      </c>
      <c r="D162" s="24">
        <f t="shared" ca="1" si="7"/>
        <v>49.180990296443767</v>
      </c>
      <c r="E162" s="87"/>
      <c r="F162" s="87"/>
      <c r="G162" s="87"/>
      <c r="H162" s="15"/>
      <c r="I162" s="15"/>
      <c r="J162" s="15"/>
      <c r="K162" s="15"/>
      <c r="L162" s="15"/>
    </row>
    <row r="163" spans="1:12" ht="18" x14ac:dyDescent="0.35">
      <c r="A163" s="24">
        <v>151</v>
      </c>
      <c r="B163" s="24">
        <f t="shared" ca="1" si="6"/>
        <v>0.69092708163270866</v>
      </c>
      <c r="C163" s="24">
        <f t="shared" ca="1" si="8"/>
        <v>0.49847989457022773</v>
      </c>
      <c r="D163" s="24">
        <f t="shared" ca="1" si="7"/>
        <v>49.977379401734829</v>
      </c>
      <c r="E163" s="87"/>
      <c r="F163" s="87"/>
      <c r="G163" s="87"/>
      <c r="H163" s="15"/>
      <c r="I163" s="15"/>
      <c r="J163" s="15"/>
      <c r="K163" s="15"/>
      <c r="L163" s="15"/>
    </row>
    <row r="164" spans="1:12" ht="18" x14ac:dyDescent="0.35">
      <c r="A164" s="24">
        <v>152</v>
      </c>
      <c r="B164" s="24">
        <f t="shared" ca="1" si="6"/>
        <v>0.28788993516059136</v>
      </c>
      <c r="C164" s="24">
        <f t="shared" ca="1" si="8"/>
        <v>-0.55955959639859743</v>
      </c>
      <c r="D164" s="24">
        <f t="shared" ca="1" si="7"/>
        <v>49.115548905165859</v>
      </c>
      <c r="E164" s="87"/>
      <c r="F164" s="87"/>
      <c r="G164" s="87"/>
      <c r="H164" s="15"/>
      <c r="I164" s="15"/>
      <c r="J164" s="15"/>
      <c r="K164" s="15"/>
      <c r="L164" s="15"/>
    </row>
    <row r="165" spans="1:12" ht="18" x14ac:dyDescent="0.35">
      <c r="A165" s="24">
        <v>153</v>
      </c>
      <c r="B165" s="24">
        <f t="shared" ca="1" si="6"/>
        <v>0.98903209049144269</v>
      </c>
      <c r="C165" s="24">
        <f t="shared" ca="1" si="8"/>
        <v>2.2914773740624632</v>
      </c>
      <c r="D165" s="24">
        <f t="shared" ca="1" si="7"/>
        <v>52.822568868102096</v>
      </c>
      <c r="E165" s="87"/>
      <c r="F165" s="87"/>
      <c r="G165" s="87"/>
      <c r="H165" s="15"/>
      <c r="I165" s="15"/>
      <c r="J165" s="15"/>
      <c r="K165" s="15"/>
      <c r="L165" s="15"/>
    </row>
    <row r="166" spans="1:12" ht="18" x14ac:dyDescent="0.35">
      <c r="A166" s="24">
        <v>154</v>
      </c>
      <c r="B166" s="24">
        <f t="shared" ca="1" si="6"/>
        <v>0.1069414464778573</v>
      </c>
      <c r="C166" s="24">
        <f t="shared" ca="1" si="8"/>
        <v>-1.2429591339858752</v>
      </c>
      <c r="D166" s="24">
        <f t="shared" ca="1" si="7"/>
        <v>50.801847450051405</v>
      </c>
      <c r="E166" s="87"/>
      <c r="F166" s="87"/>
      <c r="G166" s="87"/>
      <c r="H166" s="15"/>
      <c r="I166" s="15"/>
      <c r="J166" s="15"/>
      <c r="K166" s="15"/>
      <c r="L166" s="15"/>
    </row>
    <row r="167" spans="1:12" ht="18" x14ac:dyDescent="0.35">
      <c r="A167" s="24">
        <v>155</v>
      </c>
      <c r="B167" s="24">
        <f t="shared" ca="1" si="6"/>
        <v>0.47634117742617199</v>
      </c>
      <c r="C167" s="24">
        <f t="shared" ca="1" si="8"/>
        <v>-5.9338677916177793E-2</v>
      </c>
      <c r="D167" s="24">
        <f t="shared" ca="1" si="7"/>
        <v>50.721823780228597</v>
      </c>
      <c r="E167" s="87"/>
      <c r="F167" s="87"/>
      <c r="G167" s="87"/>
      <c r="H167" s="15"/>
      <c r="I167" s="15"/>
      <c r="J167" s="15"/>
      <c r="K167" s="15"/>
      <c r="L167" s="15"/>
    </row>
    <row r="168" spans="1:12" ht="18" x14ac:dyDescent="0.35">
      <c r="A168" s="24">
        <v>156</v>
      </c>
      <c r="B168" s="24">
        <f t="shared" ca="1" si="6"/>
        <v>4.3476050642958675E-2</v>
      </c>
      <c r="C168" s="24">
        <f t="shared" ca="1" si="8"/>
        <v>-1.711699280518501</v>
      </c>
      <c r="D168" s="24">
        <f t="shared" ca="1" si="7"/>
        <v>48.06371773036841</v>
      </c>
      <c r="E168" s="87"/>
      <c r="F168" s="87"/>
      <c r="G168" s="87"/>
      <c r="H168" s="15"/>
      <c r="I168" s="15"/>
      <c r="J168" s="15"/>
      <c r="K168" s="15"/>
      <c r="L168" s="15"/>
    </row>
    <row r="169" spans="1:12" ht="18" x14ac:dyDescent="0.35">
      <c r="A169" s="24">
        <v>157</v>
      </c>
      <c r="B169" s="24">
        <f t="shared" ca="1" si="6"/>
        <v>0.12780163639303954</v>
      </c>
      <c r="C169" s="24">
        <f t="shared" ca="1" si="8"/>
        <v>-1.1368445573841259</v>
      </c>
      <c r="D169" s="24">
        <f t="shared" ca="1" si="7"/>
        <v>46.380420670413898</v>
      </c>
      <c r="E169" s="87"/>
      <c r="F169" s="87"/>
      <c r="G169" s="87"/>
      <c r="H169" s="15"/>
      <c r="I169" s="15"/>
      <c r="J169" s="15"/>
      <c r="K169" s="15"/>
      <c r="L169" s="15"/>
    </row>
    <row r="170" spans="1:12" ht="18" x14ac:dyDescent="0.35">
      <c r="A170" s="24">
        <v>158</v>
      </c>
      <c r="B170" s="24">
        <f t="shared" ca="1" si="6"/>
        <v>0.27747345715050709</v>
      </c>
      <c r="C170" s="24">
        <f t="shared" ca="1" si="8"/>
        <v>-0.59036359152251461</v>
      </c>
      <c r="D170" s="24">
        <f t="shared" ca="1" si="7"/>
        <v>45.536238791071234</v>
      </c>
      <c r="E170" s="87"/>
      <c r="F170" s="87"/>
      <c r="G170" s="87"/>
      <c r="H170" s="15"/>
      <c r="I170" s="15"/>
      <c r="J170" s="15"/>
      <c r="K170" s="15"/>
      <c r="L170" s="15"/>
    </row>
    <row r="171" spans="1:12" ht="18" x14ac:dyDescent="0.35">
      <c r="A171" s="24">
        <v>159</v>
      </c>
      <c r="B171" s="24">
        <f t="shared" ca="1" si="6"/>
        <v>0.69157363151068585</v>
      </c>
      <c r="C171" s="24">
        <f t="shared" ca="1" si="8"/>
        <v>0.50031579086872813</v>
      </c>
      <c r="D171" s="24">
        <f t="shared" ca="1" si="7"/>
        <v>46.276294881713305</v>
      </c>
      <c r="E171" s="87"/>
      <c r="F171" s="87"/>
      <c r="G171" s="87"/>
      <c r="H171" s="15"/>
      <c r="I171" s="15"/>
      <c r="J171" s="15"/>
      <c r="K171" s="15"/>
      <c r="L171" s="15"/>
    </row>
    <row r="172" spans="1:12" ht="18" x14ac:dyDescent="0.35">
      <c r="A172" s="24">
        <v>160</v>
      </c>
      <c r="B172" s="24">
        <f t="shared" ca="1" si="6"/>
        <v>0.37909842988865539</v>
      </c>
      <c r="C172" s="24">
        <f t="shared" ca="1" si="8"/>
        <v>-0.30784949224501457</v>
      </c>
      <c r="D172" s="24">
        <f t="shared" ca="1" si="7"/>
        <v>45.841728762515586</v>
      </c>
      <c r="E172" s="87"/>
      <c r="F172" s="87"/>
      <c r="G172" s="87"/>
      <c r="H172" s="15"/>
      <c r="I172" s="15"/>
      <c r="J172" s="15"/>
      <c r="K172" s="15"/>
      <c r="L172" s="15"/>
    </row>
    <row r="173" spans="1:12" ht="18" x14ac:dyDescent="0.35">
      <c r="A173" s="24">
        <v>161</v>
      </c>
      <c r="B173" s="24">
        <f t="shared" ca="1" si="6"/>
        <v>0.14488125275001917</v>
      </c>
      <c r="C173" s="24">
        <f t="shared" ca="1" si="8"/>
        <v>-1.0586427595219776</v>
      </c>
      <c r="D173" s="24">
        <f t="shared" ca="1" si="7"/>
        <v>44.345780405740292</v>
      </c>
      <c r="E173" s="87"/>
      <c r="F173" s="87"/>
      <c r="G173" s="87"/>
      <c r="H173" s="15"/>
      <c r="I173" s="15"/>
      <c r="J173" s="15"/>
      <c r="K173" s="15"/>
      <c r="L173" s="15"/>
    </row>
    <row r="174" spans="1:12" ht="18" x14ac:dyDescent="0.35">
      <c r="A174" s="24">
        <v>162</v>
      </c>
      <c r="B174" s="24">
        <f t="shared" ca="1" si="6"/>
        <v>0.84000063964316429</v>
      </c>
      <c r="C174" s="24">
        <f t="shared" ca="1" si="8"/>
        <v>0.99446051211700726</v>
      </c>
      <c r="D174" s="24">
        <f t="shared" ca="1" si="7"/>
        <v>45.776239294001464</v>
      </c>
      <c r="E174" s="87"/>
      <c r="F174" s="87"/>
      <c r="G174" s="87"/>
      <c r="H174" s="15"/>
      <c r="I174" s="15"/>
      <c r="J174" s="15"/>
      <c r="K174" s="15"/>
      <c r="L174" s="15"/>
    </row>
    <row r="175" spans="1:12" ht="18" x14ac:dyDescent="0.35">
      <c r="A175" s="24">
        <v>163</v>
      </c>
      <c r="B175" s="24">
        <f t="shared" ca="1" si="6"/>
        <v>0.59072383828480246</v>
      </c>
      <c r="C175" s="24">
        <f t="shared" ca="1" si="8"/>
        <v>0.22940735074509241</v>
      </c>
      <c r="D175" s="24">
        <f t="shared" ca="1" si="7"/>
        <v>46.123365305276302</v>
      </c>
      <c r="E175" s="87"/>
      <c r="F175" s="87"/>
      <c r="G175" s="87"/>
      <c r="H175" s="15"/>
      <c r="I175" s="15"/>
      <c r="J175" s="15"/>
      <c r="K175" s="15"/>
      <c r="L175" s="15"/>
    </row>
    <row r="176" spans="1:12" ht="18" x14ac:dyDescent="0.35">
      <c r="A176" s="24">
        <v>164</v>
      </c>
      <c r="B176" s="24">
        <f t="shared" ca="1" si="6"/>
        <v>0.68242750868371682</v>
      </c>
      <c r="C176" s="24">
        <f t="shared" ca="1" si="8"/>
        <v>0.47449777726428694</v>
      </c>
      <c r="D176" s="24">
        <f t="shared" ca="1" si="7"/>
        <v>46.834710173925856</v>
      </c>
      <c r="E176" s="87"/>
      <c r="F176" s="87"/>
      <c r="G176" s="87"/>
      <c r="H176" s="15"/>
      <c r="I176" s="15"/>
      <c r="J176" s="15"/>
      <c r="K176" s="15"/>
      <c r="L176" s="15"/>
    </row>
    <row r="177" spans="1:12" ht="18" x14ac:dyDescent="0.35">
      <c r="A177" s="24">
        <v>165</v>
      </c>
      <c r="B177" s="24">
        <f t="shared" ca="1" si="6"/>
        <v>7.952259289169461E-2</v>
      </c>
      <c r="C177" s="24">
        <f t="shared" ca="1" si="8"/>
        <v>-1.4082901005476425</v>
      </c>
      <c r="D177" s="24">
        <f t="shared" ca="1" si="7"/>
        <v>44.808172970754484</v>
      </c>
      <c r="E177" s="87"/>
      <c r="F177" s="87"/>
      <c r="G177" s="87"/>
      <c r="H177" s="15"/>
      <c r="I177" s="15"/>
      <c r="J177" s="15"/>
      <c r="K177" s="15"/>
      <c r="L177" s="15"/>
    </row>
    <row r="178" spans="1:12" ht="18" x14ac:dyDescent="0.35">
      <c r="A178" s="24">
        <v>166</v>
      </c>
      <c r="B178" s="24">
        <f t="shared" ca="1" si="6"/>
        <v>0.83864234925510506</v>
      </c>
      <c r="C178" s="24">
        <f t="shared" ca="1" si="8"/>
        <v>0.98889339700203149</v>
      </c>
      <c r="D178" s="24">
        <f t="shared" ca="1" si="7"/>
        <v>46.245405114223999</v>
      </c>
      <c r="E178" s="87"/>
      <c r="F178" s="87"/>
      <c r="G178" s="87"/>
      <c r="H178" s="15"/>
      <c r="I178" s="15"/>
      <c r="J178" s="15"/>
      <c r="K178" s="15"/>
      <c r="L178" s="15"/>
    </row>
    <row r="179" spans="1:12" ht="18" x14ac:dyDescent="0.35">
      <c r="A179" s="24">
        <v>167</v>
      </c>
      <c r="B179" s="24">
        <f t="shared" ca="1" si="6"/>
        <v>0.14873034339217783</v>
      </c>
      <c r="C179" s="24">
        <f t="shared" ca="1" si="8"/>
        <v>-1.0418943006748171</v>
      </c>
      <c r="D179" s="24">
        <f t="shared" ca="1" si="7"/>
        <v>44.759983706684054</v>
      </c>
      <c r="E179" s="87"/>
      <c r="F179" s="87"/>
      <c r="G179" s="87"/>
      <c r="H179" s="15"/>
      <c r="I179" s="15"/>
      <c r="J179" s="15"/>
      <c r="K179" s="15"/>
      <c r="L179" s="15"/>
    </row>
    <row r="180" spans="1:12" ht="18" x14ac:dyDescent="0.35">
      <c r="A180" s="24">
        <v>168</v>
      </c>
      <c r="B180" s="24">
        <f t="shared" ca="1" si="6"/>
        <v>0.24263266328005073</v>
      </c>
      <c r="C180" s="24">
        <f t="shared" ca="1" si="8"/>
        <v>-0.69785908096853366</v>
      </c>
      <c r="D180" s="24">
        <f t="shared" ca="1" si="7"/>
        <v>43.796165925859789</v>
      </c>
      <c r="E180" s="87"/>
      <c r="F180" s="87"/>
      <c r="G180" s="87"/>
      <c r="H180" s="15"/>
      <c r="I180" s="15"/>
      <c r="J180" s="15"/>
      <c r="K180" s="15"/>
      <c r="L180" s="15"/>
    </row>
    <row r="181" spans="1:12" ht="18" x14ac:dyDescent="0.35">
      <c r="A181" s="24">
        <v>169</v>
      </c>
      <c r="B181" s="24">
        <f t="shared" ca="1" si="6"/>
        <v>3.9804220111207544E-2</v>
      </c>
      <c r="C181" s="24">
        <f t="shared" ca="1" si="8"/>
        <v>-1.7529625230536208</v>
      </c>
      <c r="D181" s="24">
        <f t="shared" ca="1" si="7"/>
        <v>41.446885305907792</v>
      </c>
      <c r="E181" s="87"/>
      <c r="F181" s="87"/>
      <c r="G181" s="87"/>
      <c r="H181" s="15"/>
      <c r="I181" s="15"/>
      <c r="J181" s="15"/>
      <c r="K181" s="15"/>
      <c r="L181" s="15"/>
    </row>
    <row r="182" spans="1:12" ht="18" x14ac:dyDescent="0.35">
      <c r="A182" s="24">
        <v>170</v>
      </c>
      <c r="B182" s="24">
        <f t="shared" ca="1" si="6"/>
        <v>0.96222520167282832</v>
      </c>
      <c r="C182" s="24">
        <f t="shared" ca="1" si="8"/>
        <v>1.7771133223891991</v>
      </c>
      <c r="D182" s="24">
        <f t="shared" ca="1" si="7"/>
        <v>43.855932171632361</v>
      </c>
      <c r="E182" s="87"/>
      <c r="F182" s="87"/>
      <c r="G182" s="87"/>
      <c r="H182" s="15"/>
      <c r="I182" s="15"/>
      <c r="J182" s="15"/>
      <c r="K182" s="15"/>
      <c r="L182" s="15"/>
    </row>
    <row r="183" spans="1:12" ht="18" x14ac:dyDescent="0.35">
      <c r="A183" s="24">
        <v>171</v>
      </c>
      <c r="B183" s="24">
        <f t="shared" ca="1" si="6"/>
        <v>0.93192785639934683</v>
      </c>
      <c r="C183" s="24">
        <f t="shared" ca="1" si="8"/>
        <v>1.4903041294755084</v>
      </c>
      <c r="D183" s="24">
        <f t="shared" ca="1" si="7"/>
        <v>45.986025069685617</v>
      </c>
      <c r="E183" s="87"/>
      <c r="F183" s="87"/>
      <c r="G183" s="87"/>
      <c r="H183" s="15"/>
      <c r="I183" s="15"/>
      <c r="J183" s="15"/>
      <c r="K183" s="15"/>
      <c r="L183" s="15"/>
    </row>
    <row r="184" spans="1:12" ht="18" x14ac:dyDescent="0.35">
      <c r="A184" s="24">
        <v>172</v>
      </c>
      <c r="B184" s="24">
        <f t="shared" ca="1" si="6"/>
        <v>0.49030010392219925</v>
      </c>
      <c r="C184" s="24">
        <f t="shared" ca="1" si="8"/>
        <v>-2.431642989569854E-2</v>
      </c>
      <c r="D184" s="24">
        <f t="shared" ca="1" si="7"/>
        <v>45.964464839638524</v>
      </c>
      <c r="E184" s="87"/>
      <c r="F184" s="87"/>
      <c r="G184" s="87"/>
      <c r="H184" s="15"/>
      <c r="I184" s="15"/>
      <c r="J184" s="15"/>
      <c r="K184" s="15"/>
      <c r="L184" s="15"/>
    </row>
    <row r="185" spans="1:12" ht="18" x14ac:dyDescent="0.35">
      <c r="A185" s="24">
        <v>173</v>
      </c>
      <c r="B185" s="24">
        <f t="shared" ca="1" si="6"/>
        <v>0.64903354423265414</v>
      </c>
      <c r="C185" s="24">
        <f t="shared" ca="1" si="8"/>
        <v>0.38271254537154403</v>
      </c>
      <c r="D185" s="24">
        <f t="shared" ca="1" si="7"/>
        <v>46.538085845404616</v>
      </c>
      <c r="E185" s="87"/>
      <c r="F185" s="87"/>
      <c r="G185" s="87"/>
      <c r="H185" s="15"/>
      <c r="I185" s="15"/>
      <c r="J185" s="15"/>
      <c r="K185" s="15"/>
      <c r="L185" s="15"/>
    </row>
    <row r="186" spans="1:12" ht="18" x14ac:dyDescent="0.35">
      <c r="A186" s="24">
        <v>174</v>
      </c>
      <c r="B186" s="24">
        <f t="shared" ca="1" si="6"/>
        <v>0.29657745928876567</v>
      </c>
      <c r="C186" s="24">
        <f t="shared" ca="1" si="8"/>
        <v>-0.53426974894433388</v>
      </c>
      <c r="D186" s="24">
        <f t="shared" ca="1" si="7"/>
        <v>45.772154912024803</v>
      </c>
      <c r="E186" s="87"/>
      <c r="F186" s="87"/>
      <c r="G186" s="87"/>
      <c r="H186" s="15"/>
      <c r="I186" s="15"/>
      <c r="J186" s="15"/>
      <c r="K186" s="15"/>
      <c r="L186" s="15"/>
    </row>
    <row r="187" spans="1:12" ht="18" x14ac:dyDescent="0.35">
      <c r="A187" s="24">
        <v>175</v>
      </c>
      <c r="B187" s="24">
        <f t="shared" ca="1" si="6"/>
        <v>0.22613254305463515</v>
      </c>
      <c r="C187" s="24">
        <f t="shared" ca="1" si="8"/>
        <v>-0.75164414859324324</v>
      </c>
      <c r="D187" s="24">
        <f t="shared" ca="1" si="7"/>
        <v>44.710432331543863</v>
      </c>
      <c r="E187" s="87"/>
      <c r="F187" s="87"/>
      <c r="G187" s="87"/>
      <c r="H187" s="15"/>
      <c r="I187" s="15"/>
      <c r="J187" s="15"/>
      <c r="K187" s="15"/>
      <c r="L187" s="15"/>
    </row>
    <row r="188" spans="1:12" ht="18" x14ac:dyDescent="0.35">
      <c r="A188" s="24">
        <v>176</v>
      </c>
      <c r="B188" s="24">
        <f t="shared" ca="1" si="6"/>
        <v>0.32226519513425067</v>
      </c>
      <c r="C188" s="24">
        <f t="shared" ca="1" si="8"/>
        <v>-0.46137387680018116</v>
      </c>
      <c r="D188" s="24">
        <f t="shared" ca="1" si="7"/>
        <v>44.076067005315316</v>
      </c>
      <c r="E188" s="87"/>
      <c r="F188" s="87"/>
      <c r="G188" s="87"/>
      <c r="H188" s="15"/>
      <c r="I188" s="15"/>
      <c r="J188" s="15"/>
      <c r="K188" s="15"/>
      <c r="L188" s="15"/>
    </row>
    <row r="189" spans="1:12" ht="18" x14ac:dyDescent="0.35">
      <c r="A189" s="24">
        <v>177</v>
      </c>
      <c r="B189" s="24">
        <f t="shared" ca="1" si="6"/>
        <v>0.55262260466485136</v>
      </c>
      <c r="C189" s="24">
        <f t="shared" ca="1" si="8"/>
        <v>0.13229015934744187</v>
      </c>
      <c r="D189" s="24">
        <f t="shared" ca="1" si="7"/>
        <v>44.274120500620029</v>
      </c>
      <c r="E189" s="87"/>
      <c r="F189" s="87"/>
      <c r="G189" s="87"/>
      <c r="H189" s="15"/>
      <c r="I189" s="15"/>
      <c r="J189" s="15"/>
      <c r="K189" s="15"/>
      <c r="L189" s="15"/>
    </row>
    <row r="190" spans="1:12" ht="18" x14ac:dyDescent="0.35">
      <c r="A190" s="24">
        <v>178</v>
      </c>
      <c r="B190" s="24">
        <f t="shared" ca="1" si="6"/>
        <v>7.9822926592717502E-2</v>
      </c>
      <c r="C190" s="24">
        <f t="shared" ca="1" si="8"/>
        <v>-1.4062636386324514</v>
      </c>
      <c r="D190" s="24">
        <f t="shared" ca="1" si="7"/>
        <v>42.36109448561988</v>
      </c>
      <c r="E190" s="87"/>
      <c r="F190" s="87"/>
      <c r="G190" s="87"/>
      <c r="H190" s="15"/>
      <c r="I190" s="15"/>
      <c r="J190" s="15"/>
      <c r="K190" s="15"/>
      <c r="L190" s="15"/>
    </row>
    <row r="191" spans="1:12" ht="18" x14ac:dyDescent="0.35">
      <c r="A191" s="24">
        <v>179</v>
      </c>
      <c r="B191" s="24">
        <f t="shared" ca="1" si="6"/>
        <v>0.96137931362671014</v>
      </c>
      <c r="C191" s="24">
        <f t="shared" ca="1" si="8"/>
        <v>1.7669215182784468</v>
      </c>
      <c r="D191" s="24">
        <f t="shared" ca="1" si="7"/>
        <v>44.808834675623118</v>
      </c>
      <c r="E191" s="87"/>
      <c r="F191" s="87"/>
      <c r="G191" s="87"/>
      <c r="H191" s="15"/>
      <c r="I191" s="15"/>
      <c r="J191" s="15"/>
      <c r="K191" s="15"/>
      <c r="L191" s="15"/>
    </row>
    <row r="192" spans="1:12" ht="18" x14ac:dyDescent="0.35">
      <c r="A192" s="24">
        <v>180</v>
      </c>
      <c r="B192" s="24">
        <f t="shared" ca="1" si="6"/>
        <v>0.34919905603063051</v>
      </c>
      <c r="C192" s="24">
        <f t="shared" ca="1" si="8"/>
        <v>-0.38748375099425786</v>
      </c>
      <c r="D192" s="24">
        <f t="shared" ca="1" si="7"/>
        <v>44.276409153842373</v>
      </c>
      <c r="E192" s="87"/>
      <c r="F192" s="87"/>
      <c r="G192" s="87"/>
      <c r="H192" s="15"/>
      <c r="I192" s="15"/>
      <c r="J192" s="15"/>
      <c r="K192" s="15"/>
      <c r="L192" s="15"/>
    </row>
    <row r="193" spans="1:12" ht="18" x14ac:dyDescent="0.35">
      <c r="A193" s="24">
        <v>181</v>
      </c>
      <c r="B193" s="24">
        <f t="shared" ca="1" si="6"/>
        <v>0.76552175457204474</v>
      </c>
      <c r="C193" s="24">
        <f t="shared" ca="1" si="8"/>
        <v>0.72417795481530134</v>
      </c>
      <c r="D193" s="24">
        <f t="shared" ca="1" si="7"/>
        <v>45.315653657444052</v>
      </c>
      <c r="E193" s="87"/>
      <c r="F193" s="87"/>
      <c r="G193" s="87"/>
      <c r="H193" s="15"/>
      <c r="I193" s="15"/>
      <c r="J193" s="15"/>
      <c r="K193" s="15"/>
      <c r="L193" s="15"/>
    </row>
    <row r="194" spans="1:12" ht="18" x14ac:dyDescent="0.35">
      <c r="A194" s="24">
        <v>182</v>
      </c>
      <c r="B194" s="24">
        <f t="shared" ca="1" si="6"/>
        <v>0.98310927974133289</v>
      </c>
      <c r="C194" s="24">
        <f t="shared" ca="1" si="8"/>
        <v>2.1226708836610579</v>
      </c>
      <c r="D194" s="24">
        <f t="shared" ca="1" si="7"/>
        <v>48.476409391104546</v>
      </c>
      <c r="E194" s="87"/>
      <c r="F194" s="87"/>
      <c r="G194" s="87"/>
      <c r="H194" s="15"/>
      <c r="I194" s="15"/>
      <c r="J194" s="15"/>
      <c r="K194" s="15"/>
      <c r="L194" s="15"/>
    </row>
    <row r="195" spans="1:12" ht="18" x14ac:dyDescent="0.35">
      <c r="A195" s="24">
        <v>183</v>
      </c>
      <c r="B195" s="24">
        <f t="shared" ca="1" si="6"/>
        <v>0.48259244345732477</v>
      </c>
      <c r="C195" s="24">
        <f t="shared" ca="1" si="8"/>
        <v>-4.3648128901080711E-2</v>
      </c>
      <c r="D195" s="24">
        <f t="shared" ca="1" si="7"/>
        <v>48.4240698121883</v>
      </c>
      <c r="E195" s="87"/>
      <c r="F195" s="87"/>
      <c r="G195" s="87"/>
      <c r="H195" s="15"/>
      <c r="I195" s="15"/>
      <c r="J195" s="15"/>
      <c r="K195" s="15"/>
      <c r="L195" s="15"/>
    </row>
    <row r="196" spans="1:12" ht="18" x14ac:dyDescent="0.35">
      <c r="A196" s="24">
        <v>184</v>
      </c>
      <c r="B196" s="24">
        <f t="shared" ca="1" si="6"/>
        <v>0.22918530656291503</v>
      </c>
      <c r="C196" s="24">
        <f t="shared" ca="1" si="8"/>
        <v>-0.741532533795769</v>
      </c>
      <c r="D196" s="24">
        <f t="shared" ca="1" si="7"/>
        <v>47.315961103020548</v>
      </c>
      <c r="E196" s="87"/>
      <c r="F196" s="87"/>
      <c r="G196" s="87"/>
      <c r="H196" s="15"/>
      <c r="I196" s="15"/>
      <c r="J196" s="15"/>
      <c r="K196" s="15"/>
      <c r="L196" s="15"/>
    </row>
    <row r="197" spans="1:12" ht="18" x14ac:dyDescent="0.35">
      <c r="A197" s="24">
        <v>185</v>
      </c>
      <c r="B197" s="24">
        <f t="shared" ca="1" si="6"/>
        <v>0.43020348628268223</v>
      </c>
      <c r="C197" s="24">
        <f t="shared" ca="1" si="8"/>
        <v>-0.17585612843160064</v>
      </c>
      <c r="D197" s="24">
        <f t="shared" ca="1" si="7"/>
        <v>47.067682713320018</v>
      </c>
      <c r="E197" s="87"/>
      <c r="F197" s="87"/>
      <c r="G197" s="87"/>
      <c r="H197" s="15"/>
      <c r="I197" s="15"/>
      <c r="J197" s="15"/>
      <c r="K197" s="15"/>
      <c r="L197" s="15"/>
    </row>
    <row r="198" spans="1:12" ht="18" x14ac:dyDescent="0.35">
      <c r="A198" s="24">
        <v>186</v>
      </c>
      <c r="B198" s="24">
        <f t="shared" ca="1" si="6"/>
        <v>0.65048889769582363</v>
      </c>
      <c r="C198" s="24">
        <f t="shared" ca="1" si="8"/>
        <v>0.38664072428949836</v>
      </c>
      <c r="D198" s="24">
        <f t="shared" ca="1" si="7"/>
        <v>47.660991582822035</v>
      </c>
      <c r="E198" s="87"/>
      <c r="F198" s="87"/>
      <c r="G198" s="87"/>
      <c r="H198" s="15"/>
      <c r="I198" s="15"/>
      <c r="J198" s="15"/>
      <c r="K198" s="15"/>
      <c r="L198" s="15"/>
    </row>
    <row r="199" spans="1:12" ht="18" x14ac:dyDescent="0.35">
      <c r="A199" s="24">
        <v>187</v>
      </c>
      <c r="B199" s="24">
        <f t="shared" ca="1" si="6"/>
        <v>0.95127944321296598</v>
      </c>
      <c r="C199" s="24">
        <f t="shared" ca="1" si="8"/>
        <v>1.6573877148179235</v>
      </c>
      <c r="D199" s="24">
        <f t="shared" ca="1" si="7"/>
        <v>50.240650918125596</v>
      </c>
      <c r="E199" s="87"/>
      <c r="F199" s="87"/>
      <c r="G199" s="87"/>
      <c r="H199" s="15"/>
      <c r="I199" s="15"/>
      <c r="J199" s="15"/>
      <c r="K199" s="15"/>
      <c r="L199" s="15"/>
    </row>
    <row r="200" spans="1:12" ht="18" x14ac:dyDescent="0.35">
      <c r="A200" s="24">
        <v>188</v>
      </c>
      <c r="B200" s="24">
        <f t="shared" ca="1" si="6"/>
        <v>0.58303225698048777</v>
      </c>
      <c r="C200" s="24">
        <f t="shared" ca="1" si="8"/>
        <v>0.20965687516399859</v>
      </c>
      <c r="D200" s="24">
        <f t="shared" ca="1" si="7"/>
        <v>50.590024408232416</v>
      </c>
      <c r="E200" s="87"/>
      <c r="F200" s="87"/>
      <c r="G200" s="87"/>
      <c r="H200" s="15"/>
      <c r="I200" s="15"/>
      <c r="J200" s="15"/>
      <c r="K200" s="15"/>
      <c r="L200" s="15"/>
    </row>
    <row r="201" spans="1:12" ht="18" x14ac:dyDescent="0.35">
      <c r="A201" s="24">
        <v>189</v>
      </c>
      <c r="B201" s="24">
        <f t="shared" ca="1" si="6"/>
        <v>0.92182089763631259</v>
      </c>
      <c r="C201" s="24">
        <f t="shared" ca="1" si="8"/>
        <v>1.4174267214418779</v>
      </c>
      <c r="D201" s="24">
        <f t="shared" ca="1" si="7"/>
        <v>52.925082685622897</v>
      </c>
      <c r="E201" s="87"/>
      <c r="F201" s="87"/>
      <c r="G201" s="87"/>
      <c r="H201" s="15"/>
      <c r="I201" s="15"/>
      <c r="J201" s="15"/>
      <c r="K201" s="15"/>
      <c r="L201" s="15"/>
    </row>
    <row r="202" spans="1:12" ht="18" x14ac:dyDescent="0.35">
      <c r="A202" s="24">
        <v>190</v>
      </c>
      <c r="B202" s="24">
        <f t="shared" ca="1" si="6"/>
        <v>0.98352209585620187</v>
      </c>
      <c r="C202" s="24">
        <f t="shared" ca="1" si="8"/>
        <v>2.1326212548298855</v>
      </c>
      <c r="D202" s="24">
        <f t="shared" ca="1" si="7"/>
        <v>56.634411916621701</v>
      </c>
      <c r="E202" s="87"/>
      <c r="F202" s="87"/>
      <c r="G202" s="87"/>
      <c r="H202" s="15"/>
      <c r="I202" s="15"/>
      <c r="J202" s="15"/>
      <c r="K202" s="15"/>
      <c r="L202" s="15"/>
    </row>
    <row r="203" spans="1:12" ht="18" x14ac:dyDescent="0.35">
      <c r="A203" s="24">
        <v>191</v>
      </c>
      <c r="B203" s="24">
        <f t="shared" ca="1" si="6"/>
        <v>0.97397624943198213</v>
      </c>
      <c r="C203" s="24">
        <f t="shared" ca="1" si="8"/>
        <v>1.9427406576227297</v>
      </c>
      <c r="D203" s="24">
        <f t="shared" ca="1" si="7"/>
        <v>60.240906930477919</v>
      </c>
      <c r="E203" s="87"/>
      <c r="F203" s="87"/>
      <c r="G203" s="87"/>
      <c r="H203" s="15"/>
      <c r="I203" s="15"/>
      <c r="J203" s="15"/>
      <c r="K203" s="15"/>
      <c r="L203" s="15"/>
    </row>
    <row r="204" spans="1:12" ht="18" x14ac:dyDescent="0.35">
      <c r="A204" s="24">
        <v>192</v>
      </c>
      <c r="B204" s="24">
        <f t="shared" ca="1" si="6"/>
        <v>0.37668391556116276</v>
      </c>
      <c r="C204" s="24">
        <f t="shared" ca="1" si="8"/>
        <v>-0.31420172697526222</v>
      </c>
      <c r="D204" s="24">
        <f t="shared" ca="1" si="7"/>
        <v>59.663217464557256</v>
      </c>
      <c r="E204" s="87"/>
      <c r="F204" s="87"/>
      <c r="G204" s="87"/>
      <c r="H204" s="15"/>
      <c r="I204" s="15"/>
      <c r="J204" s="15"/>
      <c r="K204" s="15"/>
      <c r="L204" s="15"/>
    </row>
    <row r="205" spans="1:12" ht="18" x14ac:dyDescent="0.35">
      <c r="A205" s="24">
        <v>193</v>
      </c>
      <c r="B205" s="24">
        <f t="shared" ref="B205:B263" ca="1" si="9">RAND()</f>
        <v>0.11968800522759471</v>
      </c>
      <c r="C205" s="24">
        <f t="shared" ca="1" si="8"/>
        <v>-1.1765478817038706</v>
      </c>
      <c r="D205" s="24">
        <f t="shared" ref="D205:D263" ca="1" si="10">D204*EXP(($C$5-0.5*$C$6^2)*$C$7+$C$6*SQRT($C$7)*C205)</f>
        <v>57.50144033654648</v>
      </c>
      <c r="E205" s="87"/>
      <c r="F205" s="87"/>
      <c r="G205" s="87"/>
      <c r="H205" s="15"/>
      <c r="I205" s="15"/>
      <c r="J205" s="15"/>
      <c r="K205" s="15"/>
      <c r="L205" s="15"/>
    </row>
    <row r="206" spans="1:12" ht="18" x14ac:dyDescent="0.35">
      <c r="A206" s="24">
        <v>194</v>
      </c>
      <c r="B206" s="24">
        <f t="shared" ca="1" si="9"/>
        <v>0.74260247767654164</v>
      </c>
      <c r="C206" s="24">
        <f t="shared" ref="C206:C263" ca="1" si="11">_xlfn.NORM.S.INV(B206)</f>
        <v>0.65138956548559812</v>
      </c>
      <c r="D206" s="24">
        <f t="shared" ca="1" si="10"/>
        <v>58.715793404350876</v>
      </c>
      <c r="E206" s="87"/>
      <c r="F206" s="87"/>
      <c r="G206" s="87"/>
      <c r="H206" s="15"/>
      <c r="I206" s="15"/>
      <c r="J206" s="15"/>
      <c r="K206" s="15"/>
      <c r="L206" s="15"/>
    </row>
    <row r="207" spans="1:12" ht="18" x14ac:dyDescent="0.35">
      <c r="A207" s="24">
        <v>195</v>
      </c>
      <c r="B207" s="24">
        <f t="shared" ca="1" si="9"/>
        <v>0.11272410627316809</v>
      </c>
      <c r="C207" s="24">
        <f t="shared" ca="1" si="11"/>
        <v>-1.2121676487414841</v>
      </c>
      <c r="D207" s="24">
        <f t="shared" ca="1" si="10"/>
        <v>56.524639292903885</v>
      </c>
      <c r="E207" s="87"/>
      <c r="F207" s="87"/>
      <c r="G207" s="87"/>
      <c r="H207" s="15"/>
      <c r="I207" s="15"/>
      <c r="J207" s="15"/>
      <c r="K207" s="15"/>
      <c r="L207" s="15"/>
    </row>
    <row r="208" spans="1:12" ht="18" x14ac:dyDescent="0.35">
      <c r="A208" s="24">
        <v>196</v>
      </c>
      <c r="B208" s="24">
        <f t="shared" ca="1" si="9"/>
        <v>0.43492071268087551</v>
      </c>
      <c r="C208" s="24">
        <f t="shared" ca="1" si="11"/>
        <v>-0.1638599128797173</v>
      </c>
      <c r="D208" s="24">
        <f t="shared" ca="1" si="10"/>
        <v>56.249375081012666</v>
      </c>
      <c r="E208" s="87"/>
      <c r="F208" s="87"/>
      <c r="G208" s="87"/>
      <c r="H208" s="15"/>
      <c r="I208" s="15"/>
      <c r="J208" s="15"/>
      <c r="K208" s="15"/>
      <c r="L208" s="15"/>
    </row>
    <row r="209" spans="1:12" ht="18" x14ac:dyDescent="0.35">
      <c r="A209" s="24">
        <v>197</v>
      </c>
      <c r="B209" s="24">
        <f t="shared" ca="1" si="9"/>
        <v>0.42174023713174025</v>
      </c>
      <c r="C209" s="24">
        <f t="shared" ca="1" si="11"/>
        <v>-0.19744352199145221</v>
      </c>
      <c r="D209" s="24">
        <f t="shared" ca="1" si="10"/>
        <v>55.916036588963237</v>
      </c>
      <c r="E209" s="87"/>
      <c r="F209" s="87"/>
      <c r="G209" s="87"/>
      <c r="H209" s="15"/>
      <c r="I209" s="15"/>
      <c r="J209" s="15"/>
      <c r="K209" s="15"/>
      <c r="L209" s="15"/>
    </row>
    <row r="210" spans="1:12" ht="18" x14ac:dyDescent="0.35">
      <c r="A210" s="24">
        <v>198</v>
      </c>
      <c r="B210" s="24">
        <f t="shared" ca="1" si="9"/>
        <v>0.29050031385209663</v>
      </c>
      <c r="C210" s="24">
        <f t="shared" ca="1" si="11"/>
        <v>-0.55192370329812213</v>
      </c>
      <c r="D210" s="24">
        <f t="shared" ca="1" si="10"/>
        <v>54.965068154616667</v>
      </c>
      <c r="E210" s="87"/>
      <c r="F210" s="87"/>
      <c r="G210" s="87"/>
      <c r="H210" s="15"/>
      <c r="I210" s="15"/>
      <c r="J210" s="15"/>
      <c r="K210" s="15"/>
      <c r="L210" s="15"/>
    </row>
    <row r="211" spans="1:12" ht="18" x14ac:dyDescent="0.35">
      <c r="A211" s="24">
        <v>199</v>
      </c>
      <c r="B211" s="24">
        <f t="shared" ca="1" si="9"/>
        <v>0.45682588021085468</v>
      </c>
      <c r="C211" s="24">
        <f t="shared" ca="1" si="11"/>
        <v>-0.10843358599360656</v>
      </c>
      <c r="D211" s="24">
        <f t="shared" ca="1" si="10"/>
        <v>54.793352832954589</v>
      </c>
      <c r="E211" s="87"/>
      <c r="F211" s="87"/>
      <c r="G211" s="87"/>
      <c r="H211" s="15"/>
      <c r="I211" s="15"/>
      <c r="J211" s="15"/>
      <c r="K211" s="15"/>
      <c r="L211" s="15"/>
    </row>
    <row r="212" spans="1:12" ht="18" x14ac:dyDescent="0.35">
      <c r="A212" s="24">
        <v>200</v>
      </c>
      <c r="B212" s="24">
        <f t="shared" ca="1" si="9"/>
        <v>0.62591094126706659</v>
      </c>
      <c r="C212" s="24">
        <f t="shared" ca="1" si="11"/>
        <v>0.32104258760453297</v>
      </c>
      <c r="D212" s="24">
        <f t="shared" ca="1" si="10"/>
        <v>55.369070629024471</v>
      </c>
      <c r="E212" s="87"/>
      <c r="F212" s="87"/>
      <c r="G212" s="87"/>
      <c r="H212" s="15"/>
      <c r="I212" s="15"/>
      <c r="J212" s="15"/>
      <c r="K212" s="15"/>
      <c r="L212" s="15"/>
    </row>
    <row r="213" spans="1:12" ht="18" x14ac:dyDescent="0.35">
      <c r="A213" s="24">
        <v>201</v>
      </c>
      <c r="B213" s="24">
        <f t="shared" ca="1" si="9"/>
        <v>0.21289364957021129</v>
      </c>
      <c r="C213" s="24">
        <f t="shared" ca="1" si="11"/>
        <v>-0.7964211327669769</v>
      </c>
      <c r="D213" s="24">
        <f t="shared" ca="1" si="10"/>
        <v>54.008211423020306</v>
      </c>
      <c r="E213" s="87"/>
      <c r="F213" s="87"/>
      <c r="G213" s="87"/>
      <c r="H213" s="15"/>
      <c r="I213" s="15"/>
      <c r="J213" s="15"/>
      <c r="K213" s="15"/>
      <c r="L213" s="15"/>
    </row>
    <row r="214" spans="1:12" ht="18" x14ac:dyDescent="0.35">
      <c r="A214" s="24">
        <v>202</v>
      </c>
      <c r="B214" s="24">
        <f t="shared" ca="1" si="9"/>
        <v>8.4559150993993359E-2</v>
      </c>
      <c r="C214" s="24">
        <f t="shared" ca="1" si="11"/>
        <v>-1.3750423937348026</v>
      </c>
      <c r="D214" s="24">
        <f t="shared" ca="1" si="10"/>
        <v>51.725631893350354</v>
      </c>
      <c r="E214" s="87"/>
      <c r="F214" s="87"/>
      <c r="G214" s="87"/>
      <c r="H214" s="15"/>
      <c r="I214" s="15"/>
      <c r="J214" s="15"/>
      <c r="K214" s="15"/>
      <c r="L214" s="15"/>
    </row>
    <row r="215" spans="1:12" ht="18" x14ac:dyDescent="0.35">
      <c r="A215" s="24">
        <v>203</v>
      </c>
      <c r="B215" s="24">
        <f t="shared" ca="1" si="9"/>
        <v>0.84168485412677296</v>
      </c>
      <c r="C215" s="24">
        <f t="shared" ca="1" si="11"/>
        <v>1.001406564447481</v>
      </c>
      <c r="D215" s="24">
        <f t="shared" ca="1" si="10"/>
        <v>53.405871656365704</v>
      </c>
      <c r="E215" s="87"/>
      <c r="F215" s="87"/>
      <c r="G215" s="87"/>
      <c r="H215" s="15"/>
      <c r="I215" s="15"/>
      <c r="J215" s="15"/>
      <c r="K215" s="15"/>
      <c r="L215" s="15"/>
    </row>
    <row r="216" spans="1:12" ht="18" x14ac:dyDescent="0.35">
      <c r="A216" s="24">
        <v>204</v>
      </c>
      <c r="B216" s="24">
        <f t="shared" ca="1" si="9"/>
        <v>0.88804554245030254</v>
      </c>
      <c r="C216" s="24">
        <f t="shared" ca="1" si="11"/>
        <v>1.2161995500240323</v>
      </c>
      <c r="D216" s="24">
        <f t="shared" ca="1" si="10"/>
        <v>55.516501601152122</v>
      </c>
      <c r="E216" s="87"/>
      <c r="F216" s="87"/>
      <c r="G216" s="87"/>
      <c r="H216" s="15"/>
      <c r="I216" s="15"/>
      <c r="J216" s="15"/>
      <c r="K216" s="15"/>
      <c r="L216" s="15"/>
    </row>
    <row r="217" spans="1:12" ht="18" x14ac:dyDescent="0.35">
      <c r="A217" s="24">
        <v>205</v>
      </c>
      <c r="B217" s="24">
        <f t="shared" ca="1" si="9"/>
        <v>0.27568347346699429</v>
      </c>
      <c r="C217" s="24">
        <f t="shared" ca="1" si="11"/>
        <v>-0.59571303767132144</v>
      </c>
      <c r="D217" s="24">
        <f t="shared" ca="1" si="10"/>
        <v>54.49681188295137</v>
      </c>
      <c r="E217" s="87"/>
      <c r="F217" s="87"/>
      <c r="G217" s="87"/>
      <c r="H217" s="15"/>
      <c r="I217" s="15"/>
      <c r="J217" s="15"/>
      <c r="K217" s="15"/>
      <c r="L217" s="15"/>
    </row>
    <row r="218" spans="1:12" ht="18" x14ac:dyDescent="0.35">
      <c r="A218" s="24">
        <v>206</v>
      </c>
      <c r="B218" s="24">
        <f t="shared" ca="1" si="9"/>
        <v>0.66428314443234082</v>
      </c>
      <c r="C218" s="24">
        <f t="shared" ca="1" si="11"/>
        <v>0.42418114417774871</v>
      </c>
      <c r="D218" s="24">
        <f t="shared" ca="1" si="10"/>
        <v>55.249317531946048</v>
      </c>
      <c r="E218" s="87"/>
      <c r="F218" s="87"/>
      <c r="G218" s="87"/>
      <c r="H218" s="15"/>
      <c r="I218" s="15"/>
      <c r="J218" s="15"/>
      <c r="K218" s="15"/>
      <c r="L218" s="15"/>
    </row>
    <row r="219" spans="1:12" ht="18" x14ac:dyDescent="0.35">
      <c r="A219" s="24">
        <v>207</v>
      </c>
      <c r="B219" s="24">
        <f t="shared" ca="1" si="9"/>
        <v>0.89807787632789771</v>
      </c>
      <c r="C219" s="24">
        <f t="shared" ca="1" si="11"/>
        <v>1.2706751283221758</v>
      </c>
      <c r="D219" s="24">
        <f t="shared" ca="1" si="10"/>
        <v>57.531824466293159</v>
      </c>
      <c r="E219" s="87"/>
      <c r="F219" s="87"/>
      <c r="G219" s="87"/>
      <c r="H219" s="15"/>
      <c r="I219" s="15"/>
      <c r="J219" s="15"/>
      <c r="K219" s="15"/>
      <c r="L219" s="15"/>
    </row>
    <row r="220" spans="1:12" ht="18" x14ac:dyDescent="0.35">
      <c r="A220" s="24">
        <v>208</v>
      </c>
      <c r="B220" s="24">
        <f t="shared" ca="1" si="9"/>
        <v>0.88172530923962289</v>
      </c>
      <c r="C220" s="24">
        <f t="shared" ca="1" si="11"/>
        <v>1.1836557007866872</v>
      </c>
      <c r="D220" s="24">
        <f t="shared" ca="1" si="10"/>
        <v>59.74399857300422</v>
      </c>
      <c r="E220" s="87"/>
      <c r="F220" s="87"/>
      <c r="G220" s="87"/>
      <c r="H220" s="15"/>
      <c r="I220" s="15"/>
      <c r="J220" s="15"/>
      <c r="K220" s="15"/>
      <c r="L220" s="15"/>
    </row>
    <row r="221" spans="1:12" ht="18" x14ac:dyDescent="0.35">
      <c r="A221" s="24">
        <v>209</v>
      </c>
      <c r="B221" s="24">
        <f t="shared" ca="1" si="9"/>
        <v>0.40917269268090584</v>
      </c>
      <c r="C221" s="24">
        <f t="shared" ca="1" si="11"/>
        <v>-0.22967363259581999</v>
      </c>
      <c r="D221" s="24">
        <f t="shared" ca="1" si="10"/>
        <v>59.329450916960312</v>
      </c>
      <c r="E221" s="87"/>
      <c r="F221" s="87"/>
      <c r="G221" s="87"/>
      <c r="H221" s="15"/>
      <c r="I221" s="15"/>
      <c r="J221" s="15"/>
      <c r="K221" s="15"/>
      <c r="L221" s="15"/>
    </row>
    <row r="222" spans="1:12" ht="18" x14ac:dyDescent="0.35">
      <c r="A222" s="24">
        <v>210</v>
      </c>
      <c r="B222" s="24">
        <f t="shared" ca="1" si="9"/>
        <v>0.97953988873008824</v>
      </c>
      <c r="C222" s="24">
        <f t="shared" ca="1" si="11"/>
        <v>2.04433744426328</v>
      </c>
      <c r="D222" s="24">
        <f t="shared" ca="1" si="10"/>
        <v>63.310643058233047</v>
      </c>
      <c r="E222" s="87"/>
      <c r="F222" s="87"/>
      <c r="G222" s="87"/>
      <c r="H222" s="15"/>
      <c r="I222" s="15"/>
      <c r="J222" s="15"/>
      <c r="K222" s="15"/>
      <c r="L222" s="15"/>
    </row>
    <row r="223" spans="1:12" ht="18" x14ac:dyDescent="0.35">
      <c r="A223" s="24">
        <v>211</v>
      </c>
      <c r="B223" s="24">
        <f t="shared" ca="1" si="9"/>
        <v>0.39353911616146586</v>
      </c>
      <c r="C223" s="24">
        <f t="shared" ca="1" si="11"/>
        <v>-0.27010661609502185</v>
      </c>
      <c r="D223" s="24">
        <f t="shared" ca="1" si="10"/>
        <v>62.791011272000695</v>
      </c>
      <c r="E223" s="87"/>
      <c r="F223" s="87"/>
      <c r="G223" s="87"/>
      <c r="H223" s="15"/>
      <c r="I223" s="15"/>
      <c r="J223" s="15"/>
      <c r="K223" s="15"/>
      <c r="L223" s="15"/>
    </row>
    <row r="224" spans="1:12" ht="18" x14ac:dyDescent="0.35">
      <c r="A224" s="24">
        <v>212</v>
      </c>
      <c r="B224" s="24">
        <f t="shared" ca="1" si="9"/>
        <v>0.61588524259094501</v>
      </c>
      <c r="C224" s="24">
        <f t="shared" ca="1" si="11"/>
        <v>0.2946915552171544</v>
      </c>
      <c r="D224" s="24">
        <f t="shared" ca="1" si="10"/>
        <v>63.397910014908383</v>
      </c>
      <c r="E224" s="87"/>
      <c r="F224" s="87"/>
      <c r="G224" s="87"/>
      <c r="H224" s="15"/>
      <c r="I224" s="15"/>
      <c r="J224" s="15"/>
      <c r="K224" s="15"/>
      <c r="L224" s="15"/>
    </row>
    <row r="225" spans="1:12" ht="18" x14ac:dyDescent="0.35">
      <c r="A225" s="24">
        <v>213</v>
      </c>
      <c r="B225" s="24">
        <f t="shared" ca="1" si="9"/>
        <v>0.37677995332426295</v>
      </c>
      <c r="C225" s="24">
        <f t="shared" ca="1" si="11"/>
        <v>-0.31394882507820582</v>
      </c>
      <c r="D225" s="24">
        <f t="shared" ca="1" si="10"/>
        <v>62.790448143213624</v>
      </c>
      <c r="E225" s="87"/>
      <c r="F225" s="87"/>
      <c r="G225" s="87"/>
      <c r="H225" s="15"/>
      <c r="I225" s="15"/>
      <c r="J225" s="15"/>
      <c r="K225" s="15"/>
      <c r="L225" s="15"/>
    </row>
    <row r="226" spans="1:12" ht="18" x14ac:dyDescent="0.35">
      <c r="A226" s="24">
        <v>214</v>
      </c>
      <c r="B226" s="24">
        <f t="shared" ca="1" si="9"/>
        <v>0.6350434742045562</v>
      </c>
      <c r="C226" s="24">
        <f t="shared" ca="1" si="11"/>
        <v>0.3452411946189563</v>
      </c>
      <c r="D226" s="24">
        <f t="shared" ca="1" si="10"/>
        <v>63.498764400317093</v>
      </c>
      <c r="E226" s="87"/>
      <c r="F226" s="87"/>
      <c r="G226" s="87"/>
      <c r="H226" s="15"/>
      <c r="I226" s="15"/>
      <c r="J226" s="15"/>
      <c r="K226" s="15"/>
      <c r="L226" s="15"/>
    </row>
    <row r="227" spans="1:12" ht="18" x14ac:dyDescent="0.35">
      <c r="A227" s="24">
        <v>215</v>
      </c>
      <c r="B227" s="24">
        <f t="shared" ca="1" si="9"/>
        <v>0.97772014807992413</v>
      </c>
      <c r="C227" s="24">
        <f t="shared" ca="1" si="11"/>
        <v>2.0087872230695676</v>
      </c>
      <c r="D227" s="24">
        <f t="shared" ca="1" si="10"/>
        <v>67.683598082479094</v>
      </c>
      <c r="E227" s="87"/>
      <c r="F227" s="87"/>
      <c r="G227" s="87"/>
      <c r="H227" s="15"/>
      <c r="I227" s="15"/>
      <c r="J227" s="15"/>
      <c r="K227" s="15"/>
      <c r="L227" s="15"/>
    </row>
    <row r="228" spans="1:12" ht="18" x14ac:dyDescent="0.35">
      <c r="A228" s="24">
        <v>216</v>
      </c>
      <c r="B228" s="24">
        <f t="shared" ca="1" si="9"/>
        <v>0.785945412739111</v>
      </c>
      <c r="C228" s="24">
        <f t="shared" ca="1" si="11"/>
        <v>0.79243140356964881</v>
      </c>
      <c r="D228" s="24">
        <f t="shared" ca="1" si="10"/>
        <v>69.421926282864618</v>
      </c>
      <c r="E228" s="87"/>
      <c r="F228" s="87"/>
      <c r="G228" s="87"/>
      <c r="H228" s="15"/>
      <c r="I228" s="15"/>
      <c r="J228" s="15"/>
      <c r="K228" s="15"/>
      <c r="L228" s="15"/>
    </row>
    <row r="229" spans="1:12" ht="18" x14ac:dyDescent="0.35">
      <c r="A229" s="24">
        <v>217</v>
      </c>
      <c r="B229" s="24">
        <f t="shared" ca="1" si="9"/>
        <v>0.76640563238529724</v>
      </c>
      <c r="C229" s="24">
        <f t="shared" ca="1" si="11"/>
        <v>0.72706076038762002</v>
      </c>
      <c r="D229" s="24">
        <f t="shared" ca="1" si="10"/>
        <v>71.057857409722288</v>
      </c>
      <c r="E229" s="87"/>
      <c r="F229" s="87"/>
      <c r="G229" s="87"/>
      <c r="H229" s="15"/>
      <c r="I229" s="15"/>
      <c r="J229" s="15"/>
      <c r="K229" s="15"/>
      <c r="L229" s="15"/>
    </row>
    <row r="230" spans="1:12" ht="18" x14ac:dyDescent="0.35">
      <c r="A230" s="24">
        <v>218</v>
      </c>
      <c r="B230" s="24">
        <f t="shared" ca="1" si="9"/>
        <v>5.2763985110803824E-2</v>
      </c>
      <c r="C230" s="24">
        <f t="shared" ca="1" si="11"/>
        <v>-1.6186250116553584</v>
      </c>
      <c r="D230" s="24">
        <f t="shared" ca="1" si="10"/>
        <v>67.532503893955067</v>
      </c>
      <c r="E230" s="87"/>
      <c r="F230" s="87"/>
      <c r="G230" s="87"/>
      <c r="H230" s="15"/>
      <c r="I230" s="15"/>
      <c r="J230" s="15"/>
      <c r="K230" s="15"/>
      <c r="L230" s="15"/>
    </row>
    <row r="231" spans="1:12" ht="18" x14ac:dyDescent="0.35">
      <c r="A231" s="24">
        <v>219</v>
      </c>
      <c r="B231" s="24">
        <f t="shared" ca="1" si="9"/>
        <v>0.45397883155446495</v>
      </c>
      <c r="C231" s="24">
        <f t="shared" ca="1" si="11"/>
        <v>-0.1156150141838467</v>
      </c>
      <c r="D231" s="24">
        <f t="shared" ca="1" si="10"/>
        <v>67.30624012516553</v>
      </c>
      <c r="E231" s="87"/>
      <c r="F231" s="87"/>
      <c r="G231" s="87"/>
      <c r="H231" s="15"/>
      <c r="I231" s="15"/>
      <c r="J231" s="15"/>
      <c r="K231" s="15"/>
      <c r="L231" s="15"/>
    </row>
    <row r="232" spans="1:12" ht="18" x14ac:dyDescent="0.35">
      <c r="A232" s="24">
        <v>220</v>
      </c>
      <c r="B232" s="24">
        <f t="shared" ca="1" si="9"/>
        <v>0.19631898910027112</v>
      </c>
      <c r="C232" s="24">
        <f t="shared" ca="1" si="11"/>
        <v>-0.85484316501645352</v>
      </c>
      <c r="D232" s="24">
        <f t="shared" ca="1" si="10"/>
        <v>65.530811652521123</v>
      </c>
      <c r="E232" s="87"/>
      <c r="F232" s="87"/>
      <c r="G232" s="87"/>
      <c r="H232" s="15"/>
      <c r="I232" s="15"/>
      <c r="J232" s="15"/>
      <c r="K232" s="15"/>
      <c r="L232" s="15"/>
    </row>
    <row r="233" spans="1:12" ht="18" x14ac:dyDescent="0.35">
      <c r="A233" s="24">
        <v>221</v>
      </c>
      <c r="B233" s="24">
        <f t="shared" ca="1" si="9"/>
        <v>0.17569444423841241</v>
      </c>
      <c r="C233" s="24">
        <f t="shared" ca="1" si="11"/>
        <v>-0.93189868269408438</v>
      </c>
      <c r="D233" s="24">
        <f t="shared" ca="1" si="10"/>
        <v>63.646937877355398</v>
      </c>
      <c r="E233" s="87"/>
      <c r="F233" s="87"/>
      <c r="G233" s="87"/>
      <c r="H233" s="15"/>
      <c r="I233" s="15"/>
      <c r="J233" s="15"/>
      <c r="K233" s="15"/>
      <c r="L233" s="15"/>
    </row>
    <row r="234" spans="1:12" ht="18" x14ac:dyDescent="0.35">
      <c r="A234" s="24">
        <v>222</v>
      </c>
      <c r="B234" s="24">
        <f t="shared" ca="1" si="9"/>
        <v>0.68667664222648916</v>
      </c>
      <c r="C234" s="24">
        <f t="shared" ca="1" si="11"/>
        <v>0.48645202013059796</v>
      </c>
      <c r="D234" s="24">
        <f t="shared" ca="1" si="10"/>
        <v>64.652978715688036</v>
      </c>
      <c r="E234" s="87"/>
      <c r="F234" s="87"/>
      <c r="G234" s="87"/>
      <c r="H234" s="15"/>
      <c r="I234" s="15"/>
      <c r="J234" s="15"/>
      <c r="K234" s="15"/>
      <c r="L234" s="15"/>
    </row>
    <row r="235" spans="1:12" ht="18" x14ac:dyDescent="0.35">
      <c r="A235" s="24">
        <v>223</v>
      </c>
      <c r="B235" s="24">
        <f t="shared" ca="1" si="9"/>
        <v>7.6818163312270649E-2</v>
      </c>
      <c r="C235" s="24">
        <f t="shared" ca="1" si="11"/>
        <v>-1.4268042472291695</v>
      </c>
      <c r="D235" s="24">
        <f t="shared" ca="1" si="10"/>
        <v>61.819241471809391</v>
      </c>
      <c r="E235" s="87"/>
      <c r="F235" s="87"/>
      <c r="G235" s="87"/>
      <c r="H235" s="15"/>
      <c r="I235" s="15"/>
      <c r="J235" s="15"/>
      <c r="K235" s="15"/>
      <c r="L235" s="15"/>
    </row>
    <row r="236" spans="1:12" ht="18" x14ac:dyDescent="0.35">
      <c r="A236" s="24">
        <v>224</v>
      </c>
      <c r="B236" s="24">
        <f t="shared" ca="1" si="9"/>
        <v>0.24115208780726982</v>
      </c>
      <c r="C236" s="24">
        <f t="shared" ca="1" si="11"/>
        <v>-0.70260142274217019</v>
      </c>
      <c r="D236" s="24">
        <f t="shared" ca="1" si="10"/>
        <v>60.47901581563309</v>
      </c>
      <c r="E236" s="87"/>
      <c r="F236" s="87"/>
      <c r="G236" s="87"/>
      <c r="H236" s="15"/>
      <c r="I236" s="15"/>
      <c r="J236" s="15"/>
      <c r="K236" s="15"/>
      <c r="L236" s="15"/>
    </row>
    <row r="237" spans="1:12" ht="18" x14ac:dyDescent="0.35">
      <c r="A237" s="24">
        <v>225</v>
      </c>
      <c r="B237" s="24">
        <f t="shared" ca="1" si="9"/>
        <v>0.39438008789563028</v>
      </c>
      <c r="C237" s="24">
        <f t="shared" ca="1" si="11"/>
        <v>-0.26792093893250679</v>
      </c>
      <c r="D237" s="24">
        <f t="shared" ca="1" si="10"/>
        <v>59.986771016297702</v>
      </c>
      <c r="E237" s="87"/>
      <c r="F237" s="87"/>
      <c r="G237" s="87"/>
      <c r="H237" s="15"/>
      <c r="I237" s="15"/>
      <c r="J237" s="15"/>
      <c r="K237" s="15"/>
      <c r="L237" s="15"/>
    </row>
    <row r="238" spans="1:12" ht="18" x14ac:dyDescent="0.35">
      <c r="A238" s="24">
        <v>226</v>
      </c>
      <c r="B238" s="24">
        <f t="shared" ca="1" si="9"/>
        <v>0.49937107177249462</v>
      </c>
      <c r="C238" s="24">
        <f t="shared" ca="1" si="11"/>
        <v>-1.5764899307920831E-3</v>
      </c>
      <c r="D238" s="24">
        <f t="shared" ca="1" si="10"/>
        <v>60.00177840472162</v>
      </c>
      <c r="E238" s="87"/>
      <c r="F238" s="87"/>
      <c r="G238" s="87"/>
      <c r="H238" s="15"/>
      <c r="I238" s="15"/>
      <c r="J238" s="15"/>
      <c r="K238" s="15"/>
      <c r="L238" s="15"/>
    </row>
    <row r="239" spans="1:12" ht="18" x14ac:dyDescent="0.35">
      <c r="A239" s="24">
        <v>227</v>
      </c>
      <c r="B239" s="24">
        <f t="shared" ca="1" si="9"/>
        <v>0.32811428733934966</v>
      </c>
      <c r="C239" s="24">
        <f t="shared" ca="1" si="11"/>
        <v>-0.44512617394021936</v>
      </c>
      <c r="D239" s="24">
        <f t="shared" ca="1" si="10"/>
        <v>59.180853933992992</v>
      </c>
      <c r="E239" s="87"/>
      <c r="F239" s="87"/>
      <c r="G239" s="87"/>
      <c r="H239" s="15"/>
      <c r="I239" s="15"/>
      <c r="J239" s="15"/>
      <c r="K239" s="15"/>
      <c r="L239" s="15"/>
    </row>
    <row r="240" spans="1:12" ht="18" x14ac:dyDescent="0.35">
      <c r="A240" s="24">
        <v>228</v>
      </c>
      <c r="B240" s="24">
        <f t="shared" ca="1" si="9"/>
        <v>0.24740031325832779</v>
      </c>
      <c r="C240" s="24">
        <f t="shared" ca="1" si="11"/>
        <v>-0.68269335976803369</v>
      </c>
      <c r="D240" s="24">
        <f t="shared" ca="1" si="10"/>
        <v>57.934288808849153</v>
      </c>
      <c r="E240" s="87"/>
      <c r="F240" s="87"/>
      <c r="G240" s="87"/>
      <c r="H240" s="15"/>
      <c r="I240" s="15"/>
      <c r="J240" s="15"/>
      <c r="K240" s="15"/>
      <c r="L240" s="15"/>
    </row>
    <row r="241" spans="1:12" ht="18" x14ac:dyDescent="0.35">
      <c r="A241" s="24">
        <v>229</v>
      </c>
      <c r="B241" s="24">
        <f t="shared" ca="1" si="9"/>
        <v>0.80391167858653467</v>
      </c>
      <c r="C241" s="24">
        <f t="shared" ca="1" si="11"/>
        <v>0.85567667976596795</v>
      </c>
      <c r="D241" s="24">
        <f t="shared" ca="1" si="10"/>
        <v>59.541186858369805</v>
      </c>
      <c r="E241" s="87"/>
      <c r="F241" s="87"/>
      <c r="G241" s="87"/>
      <c r="H241" s="15"/>
      <c r="I241" s="15"/>
      <c r="J241" s="15"/>
      <c r="K241" s="15"/>
      <c r="L241" s="15"/>
    </row>
    <row r="242" spans="1:12" ht="18" x14ac:dyDescent="0.35">
      <c r="A242" s="24">
        <v>230</v>
      </c>
      <c r="B242" s="24">
        <f t="shared" ca="1" si="9"/>
        <v>0.57693482271552243</v>
      </c>
      <c r="C242" s="24">
        <f t="shared" ca="1" si="11"/>
        <v>0.19405814430225632</v>
      </c>
      <c r="D242" s="24">
        <f t="shared" ca="1" si="10"/>
        <v>59.925669138997989</v>
      </c>
      <c r="E242" s="87"/>
      <c r="F242" s="87"/>
      <c r="G242" s="87"/>
      <c r="H242" s="15"/>
      <c r="I242" s="15"/>
      <c r="J242" s="15"/>
      <c r="K242" s="15"/>
      <c r="L242" s="15"/>
    </row>
    <row r="243" spans="1:12" ht="18" x14ac:dyDescent="0.35">
      <c r="A243" s="24">
        <v>231</v>
      </c>
      <c r="B243" s="24">
        <f t="shared" ca="1" si="9"/>
        <v>0.60722978365527691</v>
      </c>
      <c r="C243" s="24">
        <f t="shared" ca="1" si="11"/>
        <v>0.27210610864253132</v>
      </c>
      <c r="D243" s="24">
        <f t="shared" ca="1" si="10"/>
        <v>60.461675240836882</v>
      </c>
      <c r="E243" s="87"/>
      <c r="F243" s="87"/>
      <c r="G243" s="87"/>
      <c r="H243" s="15"/>
      <c r="I243" s="15"/>
      <c r="J243" s="15"/>
      <c r="K243" s="15"/>
      <c r="L243" s="15"/>
    </row>
    <row r="244" spans="1:12" ht="18" x14ac:dyDescent="0.35">
      <c r="A244" s="24">
        <v>232</v>
      </c>
      <c r="B244" s="24">
        <f t="shared" ca="1" si="9"/>
        <v>0.81370929384935942</v>
      </c>
      <c r="C244" s="24">
        <f t="shared" ca="1" si="11"/>
        <v>0.89164841272788364</v>
      </c>
      <c r="D244" s="24">
        <f t="shared" ca="1" si="10"/>
        <v>62.209398883484873</v>
      </c>
      <c r="E244" s="87"/>
      <c r="F244" s="87"/>
      <c r="G244" s="87"/>
      <c r="H244" s="15"/>
      <c r="I244" s="15"/>
      <c r="J244" s="15"/>
      <c r="K244" s="15"/>
      <c r="L244" s="15"/>
    </row>
    <row r="245" spans="1:12" ht="18" x14ac:dyDescent="0.35">
      <c r="A245" s="24">
        <v>233</v>
      </c>
      <c r="B245" s="24">
        <f t="shared" ca="1" si="9"/>
        <v>0.20065584016096782</v>
      </c>
      <c r="C245" s="24">
        <f t="shared" ca="1" si="11"/>
        <v>-0.83928093285026795</v>
      </c>
      <c r="D245" s="24">
        <f t="shared" ca="1" si="10"/>
        <v>60.598231066988447</v>
      </c>
      <c r="E245" s="87"/>
      <c r="F245" s="87"/>
      <c r="G245" s="87"/>
      <c r="H245" s="15"/>
      <c r="I245" s="15"/>
      <c r="J245" s="15"/>
      <c r="K245" s="15"/>
      <c r="L245" s="15"/>
    </row>
    <row r="246" spans="1:12" ht="18" x14ac:dyDescent="0.35">
      <c r="A246" s="24">
        <v>234</v>
      </c>
      <c r="B246" s="24">
        <f t="shared" ca="1" si="9"/>
        <v>0.38595184784818748</v>
      </c>
      <c r="C246" s="24">
        <f t="shared" ca="1" si="11"/>
        <v>-0.28988568194348674</v>
      </c>
      <c r="D246" s="24">
        <f t="shared" ca="1" si="10"/>
        <v>60.063282345877361</v>
      </c>
      <c r="E246" s="87"/>
      <c r="F246" s="87"/>
      <c r="G246" s="87"/>
      <c r="H246" s="15"/>
      <c r="I246" s="15"/>
      <c r="J246" s="15"/>
      <c r="K246" s="15"/>
      <c r="L246" s="15"/>
    </row>
    <row r="247" spans="1:12" ht="18" x14ac:dyDescent="0.35">
      <c r="A247" s="24">
        <v>235</v>
      </c>
      <c r="B247" s="24">
        <f t="shared" ca="1" si="9"/>
        <v>3.2589476813226992E-2</v>
      </c>
      <c r="C247" s="24">
        <f t="shared" ca="1" si="11"/>
        <v>-1.8440287277503706</v>
      </c>
      <c r="D247" s="24">
        <f t="shared" ca="1" si="10"/>
        <v>56.677958924664601</v>
      </c>
      <c r="E247" s="87"/>
      <c r="F247" s="87"/>
      <c r="G247" s="87"/>
      <c r="H247" s="15"/>
      <c r="I247" s="15"/>
      <c r="J247" s="15"/>
      <c r="K247" s="15"/>
      <c r="L247" s="15"/>
    </row>
    <row r="248" spans="1:12" ht="18" x14ac:dyDescent="0.35">
      <c r="A248" s="24">
        <v>236</v>
      </c>
      <c r="B248" s="24">
        <f t="shared" ca="1" si="9"/>
        <v>0.58679981962213623</v>
      </c>
      <c r="C248" s="24">
        <f t="shared" ca="1" si="11"/>
        <v>0.21932054258744543</v>
      </c>
      <c r="D248" s="24">
        <f t="shared" ca="1" si="10"/>
        <v>57.089540896447318</v>
      </c>
      <c r="E248" s="87"/>
      <c r="F248" s="87"/>
      <c r="G248" s="87"/>
      <c r="H248" s="15"/>
      <c r="I248" s="15"/>
      <c r="J248" s="15"/>
      <c r="K248" s="15"/>
      <c r="L248" s="15"/>
    </row>
    <row r="249" spans="1:12" ht="18" x14ac:dyDescent="0.35">
      <c r="A249" s="24">
        <v>237</v>
      </c>
      <c r="B249" s="24">
        <f t="shared" ca="1" si="9"/>
        <v>0.58673354371482678</v>
      </c>
      <c r="C249" s="24">
        <f t="shared" ca="1" si="11"/>
        <v>0.21915037273514093</v>
      </c>
      <c r="D249" s="24">
        <f t="shared" ca="1" si="10"/>
        <v>57.50380223667019</v>
      </c>
      <c r="E249" s="87"/>
      <c r="F249" s="87"/>
      <c r="G249" s="87"/>
      <c r="H249" s="15"/>
      <c r="I249" s="15"/>
      <c r="J249" s="15"/>
      <c r="K249" s="15"/>
      <c r="L249" s="15"/>
    </row>
    <row r="250" spans="1:12" ht="18" x14ac:dyDescent="0.35">
      <c r="A250" s="24">
        <v>238</v>
      </c>
      <c r="B250" s="24">
        <f t="shared" ca="1" si="9"/>
        <v>0.44132156202541362</v>
      </c>
      <c r="C250" s="24">
        <f t="shared" ca="1" si="11"/>
        <v>-0.14761942509602441</v>
      </c>
      <c r="D250" s="24">
        <f t="shared" ca="1" si="10"/>
        <v>57.253165608102556</v>
      </c>
      <c r="E250" s="87"/>
      <c r="F250" s="87"/>
      <c r="G250" s="87"/>
      <c r="H250" s="15"/>
      <c r="I250" s="15"/>
      <c r="J250" s="15"/>
      <c r="K250" s="15"/>
      <c r="L250" s="15"/>
    </row>
    <row r="251" spans="1:12" ht="18" x14ac:dyDescent="0.35">
      <c r="A251" s="24">
        <v>239</v>
      </c>
      <c r="B251" s="24">
        <f t="shared" ca="1" si="9"/>
        <v>0.66667071172516135</v>
      </c>
      <c r="C251" s="24">
        <f t="shared" ca="1" si="11"/>
        <v>0.43073842435236964</v>
      </c>
      <c r="D251" s="24">
        <f t="shared" ca="1" si="10"/>
        <v>58.055768842458939</v>
      </c>
      <c r="E251" s="87"/>
      <c r="F251" s="87"/>
      <c r="G251" s="87"/>
      <c r="H251" s="15"/>
      <c r="I251" s="15"/>
      <c r="J251" s="15"/>
      <c r="K251" s="15"/>
      <c r="L251" s="15"/>
    </row>
    <row r="252" spans="1:12" ht="18" x14ac:dyDescent="0.35">
      <c r="A252" s="24">
        <v>240</v>
      </c>
      <c r="B252" s="24">
        <f t="shared" ca="1" si="9"/>
        <v>0.57706469986833142</v>
      </c>
      <c r="C252" s="24">
        <f t="shared" ca="1" si="11"/>
        <v>0.19438989674884505</v>
      </c>
      <c r="D252" s="24">
        <f t="shared" ca="1" si="10"/>
        <v>58.431272154704658</v>
      </c>
      <c r="E252" s="87"/>
      <c r="F252" s="87"/>
      <c r="G252" s="87"/>
      <c r="H252" s="15"/>
      <c r="I252" s="15"/>
      <c r="J252" s="15"/>
      <c r="K252" s="15"/>
      <c r="L252" s="15"/>
    </row>
    <row r="253" spans="1:12" ht="18" x14ac:dyDescent="0.35">
      <c r="A253" s="24">
        <v>241</v>
      </c>
      <c r="B253" s="24">
        <f t="shared" ca="1" si="9"/>
        <v>2.6533653973642157E-2</v>
      </c>
      <c r="C253" s="24">
        <f t="shared" ca="1" si="11"/>
        <v>-1.9343728023453193</v>
      </c>
      <c r="D253" s="24">
        <f t="shared" ca="1" si="10"/>
        <v>54.980632652225083</v>
      </c>
      <c r="E253" s="87"/>
      <c r="F253" s="87"/>
      <c r="G253" s="87"/>
      <c r="H253" s="15"/>
      <c r="I253" s="15"/>
      <c r="J253" s="15"/>
      <c r="K253" s="15"/>
      <c r="L253" s="15"/>
    </row>
    <row r="254" spans="1:12" ht="18" x14ac:dyDescent="0.35">
      <c r="A254" s="24">
        <v>242</v>
      </c>
      <c r="B254" s="24">
        <f t="shared" ca="1" si="9"/>
        <v>0.34327001535930302</v>
      </c>
      <c r="C254" s="24">
        <f t="shared" ca="1" si="11"/>
        <v>-0.40355493429311545</v>
      </c>
      <c r="D254" s="24">
        <f t="shared" ca="1" si="10"/>
        <v>54.299741269230026</v>
      </c>
      <c r="E254" s="87"/>
      <c r="F254" s="87"/>
      <c r="G254" s="87"/>
      <c r="H254" s="15"/>
      <c r="I254" s="15"/>
      <c r="J254" s="15"/>
      <c r="K254" s="15"/>
      <c r="L254" s="15"/>
    </row>
    <row r="255" spans="1:12" ht="18" x14ac:dyDescent="0.35">
      <c r="A255" s="24">
        <v>243</v>
      </c>
      <c r="B255" s="24">
        <f t="shared" ca="1" si="9"/>
        <v>0.87035856490076557</v>
      </c>
      <c r="C255" s="24">
        <f t="shared" ca="1" si="11"/>
        <v>1.1280877307649211</v>
      </c>
      <c r="D255" s="24">
        <f t="shared" ca="1" si="10"/>
        <v>56.288639425812924</v>
      </c>
      <c r="E255" s="87"/>
      <c r="F255" s="87"/>
      <c r="G255" s="87"/>
      <c r="H255" s="15"/>
      <c r="I255" s="15"/>
      <c r="J255" s="15"/>
      <c r="K255" s="15"/>
      <c r="L255" s="15"/>
    </row>
    <row r="256" spans="1:12" ht="18" x14ac:dyDescent="0.35">
      <c r="A256" s="24">
        <v>244</v>
      </c>
      <c r="B256" s="24">
        <f t="shared" ca="1" si="9"/>
        <v>0.44593501354663778</v>
      </c>
      <c r="C256" s="24">
        <f t="shared" ca="1" si="11"/>
        <v>-0.13593833842649741</v>
      </c>
      <c r="D256" s="24">
        <f t="shared" ca="1" si="10"/>
        <v>56.064004785892351</v>
      </c>
      <c r="E256" s="87"/>
      <c r="F256" s="87"/>
      <c r="G256" s="87"/>
      <c r="H256" s="15"/>
      <c r="I256" s="15"/>
      <c r="J256" s="15"/>
      <c r="K256" s="15"/>
      <c r="L256" s="15"/>
    </row>
    <row r="257" spans="1:12" ht="18" x14ac:dyDescent="0.35">
      <c r="A257" s="24">
        <v>245</v>
      </c>
      <c r="B257" s="24">
        <f t="shared" ca="1" si="9"/>
        <v>0.20572921300517477</v>
      </c>
      <c r="C257" s="24">
        <f t="shared" ca="1" si="11"/>
        <v>-0.82132982081939898</v>
      </c>
      <c r="D257" s="24">
        <f t="shared" ca="1" si="10"/>
        <v>54.643007248487798</v>
      </c>
      <c r="E257" s="87"/>
      <c r="F257" s="87"/>
      <c r="G257" s="87"/>
      <c r="H257" s="15"/>
      <c r="I257" s="15"/>
      <c r="J257" s="15"/>
      <c r="K257" s="15"/>
      <c r="L257" s="15"/>
    </row>
    <row r="258" spans="1:12" ht="18" x14ac:dyDescent="0.35">
      <c r="A258" s="24">
        <v>246</v>
      </c>
      <c r="B258" s="24">
        <f t="shared" ca="1" si="9"/>
        <v>0.78264262697437981</v>
      </c>
      <c r="C258" s="24">
        <f t="shared" ca="1" si="11"/>
        <v>0.78114920283310596</v>
      </c>
      <c r="D258" s="24">
        <f t="shared" ca="1" si="10"/>
        <v>56.02641959542661</v>
      </c>
      <c r="E258" s="87"/>
      <c r="F258" s="87"/>
      <c r="G258" s="87"/>
      <c r="H258" s="15"/>
      <c r="I258" s="15"/>
      <c r="J258" s="15"/>
      <c r="K258" s="15"/>
      <c r="L258" s="15"/>
    </row>
    <row r="259" spans="1:12" ht="18" x14ac:dyDescent="0.35">
      <c r="A259" s="24">
        <v>247</v>
      </c>
      <c r="B259" s="24">
        <f t="shared" ca="1" si="9"/>
        <v>0.65120460225925225</v>
      </c>
      <c r="C259" s="24">
        <f t="shared" ca="1" si="11"/>
        <v>0.38857468622315655</v>
      </c>
      <c r="D259" s="24">
        <f t="shared" ca="1" si="10"/>
        <v>56.736127007997752</v>
      </c>
      <c r="E259" s="87"/>
      <c r="F259" s="87"/>
      <c r="G259" s="87"/>
      <c r="H259" s="15"/>
      <c r="I259" s="15"/>
      <c r="J259" s="15"/>
      <c r="K259" s="15"/>
      <c r="L259" s="15"/>
    </row>
    <row r="260" spans="1:12" ht="18" x14ac:dyDescent="0.35">
      <c r="A260" s="24">
        <v>248</v>
      </c>
      <c r="B260" s="24">
        <f t="shared" ca="1" si="9"/>
        <v>0.7884666030826506</v>
      </c>
      <c r="C260" s="24">
        <f t="shared" ca="1" si="11"/>
        <v>0.80111202753577204</v>
      </c>
      <c r="D260" s="24">
        <f t="shared" ca="1" si="10"/>
        <v>58.209266201447107</v>
      </c>
      <c r="E260" s="87"/>
      <c r="F260" s="87"/>
      <c r="G260" s="87"/>
      <c r="H260" s="15"/>
      <c r="I260" s="15"/>
      <c r="J260" s="15"/>
      <c r="K260" s="15"/>
      <c r="L260" s="15"/>
    </row>
    <row r="261" spans="1:12" ht="18" x14ac:dyDescent="0.35">
      <c r="A261" s="24">
        <v>249</v>
      </c>
      <c r="B261" s="24">
        <f t="shared" ca="1" si="9"/>
        <v>0.76111852287718362</v>
      </c>
      <c r="C261" s="24">
        <f t="shared" ca="1" si="11"/>
        <v>0.70990515379070041</v>
      </c>
      <c r="D261" s="24">
        <f t="shared" ca="1" si="10"/>
        <v>59.548656057001608</v>
      </c>
      <c r="E261" s="87"/>
      <c r="F261" s="87"/>
      <c r="G261" s="87"/>
      <c r="H261" s="15"/>
      <c r="I261" s="15"/>
      <c r="J261" s="15"/>
      <c r="K261" s="15"/>
      <c r="L261" s="15"/>
    </row>
    <row r="262" spans="1:12" ht="18" x14ac:dyDescent="0.35">
      <c r="A262" s="24">
        <v>250</v>
      </c>
      <c r="B262" s="24">
        <f t="shared" ca="1" si="9"/>
        <v>0.40897574262630232</v>
      </c>
      <c r="C262" s="24">
        <f t="shared" ca="1" si="11"/>
        <v>-0.23018053675072517</v>
      </c>
      <c r="D262" s="24">
        <f t="shared" ca="1" si="10"/>
        <v>59.134515913381499</v>
      </c>
      <c r="E262" s="87"/>
      <c r="F262" s="87"/>
      <c r="G262" s="87"/>
      <c r="H262" s="15"/>
      <c r="I262" s="15"/>
      <c r="J262" s="15"/>
      <c r="K262" s="15"/>
      <c r="L262" s="15"/>
    </row>
    <row r="263" spans="1:12" ht="18" x14ac:dyDescent="0.35">
      <c r="A263" s="24">
        <v>251</v>
      </c>
      <c r="B263" s="24">
        <f t="shared" ca="1" si="9"/>
        <v>0.80274904013815929</v>
      </c>
      <c r="C263" s="24">
        <f t="shared" ca="1" si="11"/>
        <v>0.85148152881577499</v>
      </c>
      <c r="D263" s="24">
        <f t="shared" ca="1" si="10"/>
        <v>60.766642159006743</v>
      </c>
      <c r="E263" s="87"/>
      <c r="F263" s="87"/>
      <c r="G263" s="87"/>
      <c r="H263" s="15"/>
      <c r="I263" s="15"/>
      <c r="J263" s="15"/>
      <c r="K263" s="15"/>
      <c r="L263" s="15"/>
    </row>
  </sheetData>
  <mergeCells count="2">
    <mergeCell ref="A2:L2"/>
    <mergeCell ref="A1:L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E093F-108B-46CF-A9FC-734A0639EBD9}">
  <dimension ref="A1:O109"/>
  <sheetViews>
    <sheetView topLeftCell="A86" zoomScale="90" zoomScaleNormal="90" workbookViewId="0">
      <selection activeCell="O88" sqref="O88:O109"/>
    </sheetView>
  </sheetViews>
  <sheetFormatPr defaultRowHeight="14.4" x14ac:dyDescent="0.3"/>
  <cols>
    <col min="1" max="1" width="39.33203125" customWidth="1"/>
    <col min="2" max="2" width="28.44140625" customWidth="1"/>
    <col min="3" max="3" width="10.44140625" bestFit="1" customWidth="1"/>
    <col min="8" max="8" width="15.109375" customWidth="1"/>
  </cols>
  <sheetData>
    <row r="1" spans="1:15" ht="57" x14ac:dyDescent="0.75">
      <c r="A1" s="98" t="s">
        <v>165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15" x14ac:dyDescent="0.3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x14ac:dyDescent="0.3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x14ac:dyDescent="0.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5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3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3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48"/>
      <c r="N12" s="15"/>
      <c r="O12" s="15"/>
    </row>
    <row r="13" spans="1:15" x14ac:dyDescent="0.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x14ac:dyDescent="0.3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x14ac:dyDescent="0.3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ht="37.799999999999997" customHeight="1" x14ac:dyDescent="0.3">
      <c r="A18" s="149" t="s">
        <v>166</v>
      </c>
      <c r="B18" s="149"/>
      <c r="C18" s="149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</row>
    <row r="19" spans="1:15" x14ac:dyDescent="0.3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ht="18" x14ac:dyDescent="0.35">
      <c r="A20" s="15"/>
      <c r="B20" s="150" t="s">
        <v>167</v>
      </c>
      <c r="C20" s="150">
        <v>1225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15" ht="18" x14ac:dyDescent="0.35">
      <c r="A21" s="15"/>
      <c r="B21" s="150" t="s">
        <v>168</v>
      </c>
      <c r="C21" s="150">
        <v>1250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ht="18" x14ac:dyDescent="0.35">
      <c r="A22" s="15"/>
      <c r="B22" s="150" t="s">
        <v>169</v>
      </c>
      <c r="C22" s="151">
        <v>0.05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5" ht="18" x14ac:dyDescent="0.35">
      <c r="A23" s="15"/>
      <c r="B23" s="150" t="s">
        <v>170</v>
      </c>
      <c r="C23" s="151">
        <v>0.2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1:15" ht="18" x14ac:dyDescent="0.35">
      <c r="A24" s="15"/>
      <c r="B24" s="150" t="s">
        <v>171</v>
      </c>
      <c r="C24" s="152">
        <f>20/52</f>
        <v>0.38461538461538464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ht="18" x14ac:dyDescent="0.35">
      <c r="A25" s="15"/>
      <c r="B25" s="150"/>
      <c r="C25" s="150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5" ht="18" x14ac:dyDescent="0.35">
      <c r="A26" s="15"/>
      <c r="B26" s="150" t="s">
        <v>172</v>
      </c>
      <c r="C26" s="152">
        <f>(LN(C20/C21)+(C22+(C23^2)/2)*C24)/(C23*SQRT(C24))</f>
        <v>5.4181351923835712E-2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</row>
    <row r="27" spans="1:15" ht="18" x14ac:dyDescent="0.35">
      <c r="A27" s="15"/>
      <c r="B27" s="150" t="s">
        <v>173</v>
      </c>
      <c r="C27" s="153">
        <f>C26-C23*SQRT(C24)</f>
        <v>-6.9853382665372749E-2</v>
      </c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</row>
    <row r="28" spans="1:15" ht="18" x14ac:dyDescent="0.35">
      <c r="A28" s="15"/>
      <c r="B28" s="150" t="s">
        <v>174</v>
      </c>
      <c r="C28" s="152">
        <f>_xlfn.NORM.S.DIST(C26,TRUE)</f>
        <v>0.52160466106639636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</row>
    <row r="29" spans="1:15" ht="18" x14ac:dyDescent="0.35">
      <c r="A29" s="15"/>
      <c r="B29" s="150" t="s">
        <v>175</v>
      </c>
      <c r="C29" s="152">
        <f>_xlfn.NORM.S.DIST(C27,TRUE)</f>
        <v>0.47215517884287966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1:15" ht="18" x14ac:dyDescent="0.35">
      <c r="A30" s="15"/>
      <c r="B30" s="150" t="s">
        <v>176</v>
      </c>
      <c r="C30" s="152">
        <f>1-C28</f>
        <v>0.47839533893360364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1:15" ht="18" x14ac:dyDescent="0.35">
      <c r="A31" s="15"/>
      <c r="B31" s="150" t="s">
        <v>177</v>
      </c>
      <c r="C31" s="152">
        <f>1-C29</f>
        <v>0.52784482115712028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  <row r="32" spans="1:15" ht="18" x14ac:dyDescent="0.35">
      <c r="A32" s="15"/>
      <c r="B32" s="150"/>
      <c r="C32" s="150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</row>
    <row r="33" spans="1:15" ht="18" x14ac:dyDescent="0.35">
      <c r="A33" s="15"/>
      <c r="B33" s="150" t="s">
        <v>178</v>
      </c>
      <c r="C33" s="154">
        <f>C20*C28-C21*(EXP(-C22*C24))*C29</f>
        <v>60.013183081792931</v>
      </c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</row>
    <row r="34" spans="1:15" ht="18" x14ac:dyDescent="0.35">
      <c r="A34" s="15"/>
      <c r="B34" s="150"/>
      <c r="C34" s="150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 spans="1:15" ht="18" x14ac:dyDescent="0.35">
      <c r="A35" s="15"/>
      <c r="B35" s="150" t="s">
        <v>179</v>
      </c>
      <c r="C35" s="150">
        <f>C21*(EXP(-C22*C24))*C31-C20*C30</f>
        <v>61.204386032046273</v>
      </c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</row>
    <row r="36" spans="1:15" x14ac:dyDescent="0.3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</row>
    <row r="37" spans="1:15" ht="37.200000000000003" customHeight="1" x14ac:dyDescent="0.3">
      <c r="A37" s="155" t="s">
        <v>180</v>
      </c>
      <c r="B37" s="156"/>
      <c r="C37" s="156"/>
      <c r="D37" s="156"/>
      <c r="E37" s="156"/>
      <c r="F37" s="156"/>
      <c r="G37" s="156"/>
      <c r="H37" s="156"/>
      <c r="I37" s="156"/>
      <c r="J37" s="156"/>
      <c r="K37" s="156"/>
      <c r="L37" s="156"/>
      <c r="M37" s="156"/>
      <c r="N37" s="156"/>
      <c r="O37" s="156"/>
    </row>
    <row r="38" spans="1:15" x14ac:dyDescent="0.3">
      <c r="A38" s="15"/>
      <c r="B38" s="15"/>
      <c r="C38" s="15"/>
      <c r="D38" s="165" t="s">
        <v>181</v>
      </c>
      <c r="E38" s="165"/>
      <c r="F38" s="165"/>
      <c r="G38" s="165"/>
      <c r="H38" s="165"/>
      <c r="I38" s="148"/>
      <c r="J38" s="15"/>
      <c r="K38" s="15"/>
      <c r="L38" s="15"/>
      <c r="M38" s="15"/>
      <c r="N38" s="15"/>
      <c r="O38" s="15"/>
    </row>
    <row r="39" spans="1:15" ht="18" x14ac:dyDescent="0.35">
      <c r="A39" s="150" t="s">
        <v>167</v>
      </c>
      <c r="B39" s="162">
        <v>1225</v>
      </c>
      <c r="C39" s="15"/>
      <c r="D39" s="166">
        <f ca="1">$B$3*EXP(($B$5-$B$6*$B$6/2)*$B$7+$B$6*NORMSINV(RAND())*SQRT($B$7))</f>
        <v>0</v>
      </c>
      <c r="E39" s="166">
        <f ca="1">$B$3*EXP(($B$5-$B$6*$B$6/2)*$B$7+$B$6*NORMSINV(RAND())*SQRT($B$7))</f>
        <v>0</v>
      </c>
      <c r="F39" s="166">
        <f ca="1">$B$3*EXP(($B$5-$B$6*$B$6/2)*$B$7+$B$6*NORMSINV(RAND())*SQRT($B$7))</f>
        <v>0</v>
      </c>
      <c r="G39" s="166">
        <f ca="1">$B$3*EXP(($B$5-$B$6*$B$6/2)*$B$7+$B$6*NORMSINV(RAND())*SQRT($B$7))</f>
        <v>0</v>
      </c>
      <c r="H39" s="166">
        <f ca="1">$B$3*EXP(($B$5-$B$6*$B$6/2)*$B$7+$B$6*NORMSINV(RAND())*SQRT($B$7))</f>
        <v>0</v>
      </c>
      <c r="I39" s="15"/>
      <c r="J39" s="15"/>
      <c r="K39" s="15"/>
      <c r="L39" s="15"/>
      <c r="M39" s="15"/>
      <c r="N39" s="15"/>
      <c r="O39" s="15"/>
    </row>
    <row r="40" spans="1:15" ht="18" x14ac:dyDescent="0.35">
      <c r="A40" s="150" t="s">
        <v>168</v>
      </c>
      <c r="B40" s="162">
        <v>1250</v>
      </c>
      <c r="C40" s="15"/>
      <c r="D40" s="166">
        <f t="shared" ref="D40:H58" ca="1" si="0">$B$3*EXP(($B$5-$B$6*$B$6/2)*$B$7+$B$6*NORMSINV(RAND())*SQRT($B$7))</f>
        <v>0</v>
      </c>
      <c r="E40" s="166">
        <f t="shared" ca="1" si="0"/>
        <v>0</v>
      </c>
      <c r="F40" s="166">
        <f t="shared" ca="1" si="0"/>
        <v>0</v>
      </c>
      <c r="G40" s="166">
        <f t="shared" ca="1" si="0"/>
        <v>0</v>
      </c>
      <c r="H40" s="166">
        <f t="shared" ca="1" si="0"/>
        <v>0</v>
      </c>
      <c r="I40" s="15"/>
      <c r="J40" s="15"/>
      <c r="K40" s="15"/>
      <c r="L40" s="15"/>
      <c r="M40" s="15"/>
      <c r="N40" s="15"/>
      <c r="O40" s="15"/>
    </row>
    <row r="41" spans="1:15" ht="18" x14ac:dyDescent="0.35">
      <c r="A41" s="150" t="s">
        <v>169</v>
      </c>
      <c r="B41" s="163">
        <v>0.05</v>
      </c>
      <c r="C41" s="15"/>
      <c r="D41" s="166">
        <f t="shared" ca="1" si="0"/>
        <v>0</v>
      </c>
      <c r="E41" s="166">
        <f t="shared" ca="1" si="0"/>
        <v>0</v>
      </c>
      <c r="F41" s="166">
        <f t="shared" ca="1" si="0"/>
        <v>0</v>
      </c>
      <c r="G41" s="166">
        <f t="shared" ca="1" si="0"/>
        <v>0</v>
      </c>
      <c r="H41" s="166">
        <f t="shared" ca="1" si="0"/>
        <v>0</v>
      </c>
      <c r="I41" s="15"/>
      <c r="J41" s="15"/>
      <c r="K41" s="15"/>
      <c r="L41" s="15"/>
      <c r="M41" s="15"/>
      <c r="N41" s="15"/>
      <c r="O41" s="15"/>
    </row>
    <row r="42" spans="1:15" ht="18" x14ac:dyDescent="0.35">
      <c r="A42" s="150" t="s">
        <v>170</v>
      </c>
      <c r="B42" s="163">
        <v>0.2</v>
      </c>
      <c r="C42" s="15"/>
      <c r="D42" s="166">
        <f t="shared" ca="1" si="0"/>
        <v>0</v>
      </c>
      <c r="E42" s="166">
        <f t="shared" ca="1" si="0"/>
        <v>0</v>
      </c>
      <c r="F42" s="166">
        <f t="shared" ca="1" si="0"/>
        <v>0</v>
      </c>
      <c r="G42" s="166">
        <f t="shared" ca="1" si="0"/>
        <v>0</v>
      </c>
      <c r="H42" s="166">
        <f t="shared" ca="1" si="0"/>
        <v>0</v>
      </c>
      <c r="I42" s="15"/>
      <c r="J42" s="15"/>
      <c r="K42" s="15"/>
      <c r="L42" s="15"/>
      <c r="M42" s="15"/>
      <c r="N42" s="15"/>
      <c r="O42" s="15"/>
    </row>
    <row r="43" spans="1:15" ht="18" x14ac:dyDescent="0.35">
      <c r="A43" s="150" t="s">
        <v>171</v>
      </c>
      <c r="B43" s="164">
        <f>20/52</f>
        <v>0.38461538461538464</v>
      </c>
      <c r="C43" s="15"/>
      <c r="D43" s="166">
        <f t="shared" ca="1" si="0"/>
        <v>0</v>
      </c>
      <c r="E43" s="166">
        <f t="shared" ca="1" si="0"/>
        <v>0</v>
      </c>
      <c r="F43" s="166">
        <f t="shared" ca="1" si="0"/>
        <v>0</v>
      </c>
      <c r="G43" s="166">
        <f t="shared" ca="1" si="0"/>
        <v>0</v>
      </c>
      <c r="H43" s="166">
        <f t="shared" ca="1" si="0"/>
        <v>0</v>
      </c>
      <c r="I43" s="15"/>
      <c r="J43" s="15"/>
      <c r="K43" s="15"/>
      <c r="L43" s="15"/>
      <c r="M43" s="15"/>
      <c r="N43" s="15"/>
      <c r="O43" s="15"/>
    </row>
    <row r="44" spans="1:15" ht="18" x14ac:dyDescent="0.35">
      <c r="A44" s="157"/>
      <c r="B44" s="158"/>
      <c r="C44" s="15"/>
      <c r="D44" s="166">
        <f t="shared" ca="1" si="0"/>
        <v>0</v>
      </c>
      <c r="E44" s="166">
        <f t="shared" ca="1" si="0"/>
        <v>0</v>
      </c>
      <c r="F44" s="166">
        <f t="shared" ca="1" si="0"/>
        <v>0</v>
      </c>
      <c r="G44" s="166">
        <f t="shared" ca="1" si="0"/>
        <v>0</v>
      </c>
      <c r="H44" s="166">
        <f t="shared" ca="1" si="0"/>
        <v>0</v>
      </c>
      <c r="I44" s="15"/>
      <c r="J44" s="15"/>
      <c r="K44" s="15"/>
      <c r="L44" s="15"/>
      <c r="M44" s="15"/>
      <c r="N44" s="15"/>
      <c r="O44" s="15"/>
    </row>
    <row r="45" spans="1:15" ht="18" x14ac:dyDescent="0.35">
      <c r="A45" s="150" t="s">
        <v>182</v>
      </c>
      <c r="B45" s="164">
        <f ca="1">AVERAGE(D39:H58)</f>
        <v>0</v>
      </c>
      <c r="C45" s="15"/>
      <c r="D45" s="166">
        <f t="shared" ca="1" si="0"/>
        <v>0</v>
      </c>
      <c r="E45" s="166">
        <f t="shared" ca="1" si="0"/>
        <v>0</v>
      </c>
      <c r="F45" s="166">
        <f t="shared" ca="1" si="0"/>
        <v>0</v>
      </c>
      <c r="G45" s="166">
        <f t="shared" ca="1" si="0"/>
        <v>0</v>
      </c>
      <c r="H45" s="166">
        <f t="shared" ca="1" si="0"/>
        <v>0</v>
      </c>
      <c r="I45" s="15"/>
      <c r="J45" s="15"/>
      <c r="K45" s="15"/>
      <c r="L45" s="15"/>
      <c r="M45" s="15"/>
      <c r="N45" s="15"/>
      <c r="O45" s="15"/>
    </row>
    <row r="46" spans="1:15" ht="18" x14ac:dyDescent="0.35">
      <c r="A46" s="157"/>
      <c r="B46" s="159"/>
      <c r="C46" s="15"/>
      <c r="D46" s="166">
        <f t="shared" ca="1" si="0"/>
        <v>0</v>
      </c>
      <c r="E46" s="166">
        <f t="shared" ca="1" si="0"/>
        <v>0</v>
      </c>
      <c r="F46" s="166">
        <f t="shared" ca="1" si="0"/>
        <v>0</v>
      </c>
      <c r="G46" s="166">
        <f t="shared" ca="1" si="0"/>
        <v>0</v>
      </c>
      <c r="H46" s="166">
        <f t="shared" ca="1" si="0"/>
        <v>0</v>
      </c>
      <c r="I46" s="15"/>
      <c r="J46" s="15"/>
      <c r="K46" s="15"/>
      <c r="L46" s="15"/>
      <c r="M46" s="15"/>
      <c r="N46" s="15"/>
      <c r="O46" s="15"/>
    </row>
    <row r="47" spans="1:15" x14ac:dyDescent="0.3">
      <c r="A47" s="15"/>
      <c r="B47" s="15"/>
      <c r="C47" s="15"/>
      <c r="D47" s="166">
        <f t="shared" ca="1" si="0"/>
        <v>0</v>
      </c>
      <c r="E47" s="166">
        <f t="shared" ca="1" si="0"/>
        <v>0</v>
      </c>
      <c r="F47" s="166">
        <f t="shared" ca="1" si="0"/>
        <v>0</v>
      </c>
      <c r="G47" s="166">
        <f t="shared" ca="1" si="0"/>
        <v>0</v>
      </c>
      <c r="H47" s="166">
        <f t="shared" ca="1" si="0"/>
        <v>0</v>
      </c>
      <c r="I47" s="15"/>
      <c r="J47" s="15"/>
      <c r="K47" s="15"/>
      <c r="L47" s="15"/>
      <c r="M47" s="15"/>
      <c r="N47" s="15"/>
      <c r="O47" s="15"/>
    </row>
    <row r="48" spans="1:15" x14ac:dyDescent="0.3">
      <c r="A48" s="148"/>
      <c r="B48" s="160"/>
      <c r="C48" s="15"/>
      <c r="D48" s="166">
        <f t="shared" ca="1" si="0"/>
        <v>0</v>
      </c>
      <c r="E48" s="166">
        <f t="shared" ca="1" si="0"/>
        <v>0</v>
      </c>
      <c r="F48" s="166">
        <f t="shared" ca="1" si="0"/>
        <v>0</v>
      </c>
      <c r="G48" s="166">
        <f t="shared" ca="1" si="0"/>
        <v>0</v>
      </c>
      <c r="H48" s="166">
        <f t="shared" ca="1" si="0"/>
        <v>0</v>
      </c>
      <c r="I48" s="15"/>
      <c r="J48" s="15"/>
      <c r="K48" s="15"/>
      <c r="L48" s="15"/>
      <c r="M48" s="15"/>
      <c r="N48" s="15"/>
      <c r="O48" s="15"/>
    </row>
    <row r="49" spans="1:15" x14ac:dyDescent="0.3">
      <c r="A49" s="148"/>
      <c r="B49" s="160"/>
      <c r="C49" s="15"/>
      <c r="D49" s="166">
        <f t="shared" ca="1" si="0"/>
        <v>0</v>
      </c>
      <c r="E49" s="166">
        <f t="shared" ca="1" si="0"/>
        <v>0</v>
      </c>
      <c r="F49" s="166">
        <f t="shared" ca="1" si="0"/>
        <v>0</v>
      </c>
      <c r="G49" s="166">
        <f t="shared" ca="1" si="0"/>
        <v>0</v>
      </c>
      <c r="H49" s="166">
        <f t="shared" ca="1" si="0"/>
        <v>0</v>
      </c>
      <c r="I49" s="15"/>
      <c r="J49" s="15"/>
      <c r="K49" s="15"/>
      <c r="L49" s="15"/>
      <c r="M49" s="15"/>
      <c r="N49" s="15"/>
      <c r="O49" s="15"/>
    </row>
    <row r="50" spans="1:15" x14ac:dyDescent="0.3">
      <c r="A50" s="148"/>
      <c r="B50" s="160"/>
      <c r="C50" s="15"/>
      <c r="D50" s="166">
        <f t="shared" ca="1" si="0"/>
        <v>0</v>
      </c>
      <c r="E50" s="166">
        <f t="shared" ca="1" si="0"/>
        <v>0</v>
      </c>
      <c r="F50" s="166">
        <f t="shared" ca="1" si="0"/>
        <v>0</v>
      </c>
      <c r="G50" s="166">
        <f t="shared" ca="1" si="0"/>
        <v>0</v>
      </c>
      <c r="H50" s="166">
        <f t="shared" ca="1" si="0"/>
        <v>0</v>
      </c>
      <c r="I50" s="15"/>
      <c r="J50" s="15"/>
      <c r="K50" s="15"/>
      <c r="L50" s="15"/>
      <c r="M50" s="15"/>
      <c r="N50" s="15"/>
      <c r="O50" s="15"/>
    </row>
    <row r="51" spans="1:15" x14ac:dyDescent="0.3">
      <c r="A51" s="148"/>
      <c r="B51" s="15"/>
      <c r="C51" s="15"/>
      <c r="D51" s="166">
        <f t="shared" ca="1" si="0"/>
        <v>0</v>
      </c>
      <c r="E51" s="166">
        <f t="shared" ca="1" si="0"/>
        <v>0</v>
      </c>
      <c r="F51" s="166">
        <f t="shared" ca="1" si="0"/>
        <v>0</v>
      </c>
      <c r="G51" s="166">
        <f t="shared" ca="1" si="0"/>
        <v>0</v>
      </c>
      <c r="H51" s="166">
        <f t="shared" ca="1" si="0"/>
        <v>0</v>
      </c>
      <c r="I51" s="15"/>
      <c r="J51" s="15"/>
      <c r="K51" s="15"/>
      <c r="L51" s="15"/>
      <c r="M51" s="15"/>
      <c r="N51" s="15"/>
      <c r="O51" s="15"/>
    </row>
    <row r="52" spans="1:15" x14ac:dyDescent="0.3">
      <c r="A52" s="148"/>
      <c r="B52" s="161"/>
      <c r="C52" s="15"/>
      <c r="D52" s="166">
        <f t="shared" ca="1" si="0"/>
        <v>0</v>
      </c>
      <c r="E52" s="166">
        <f t="shared" ca="1" si="0"/>
        <v>0</v>
      </c>
      <c r="F52" s="166">
        <f t="shared" ca="1" si="0"/>
        <v>0</v>
      </c>
      <c r="G52" s="166">
        <f t="shared" ca="1" si="0"/>
        <v>0</v>
      </c>
      <c r="H52" s="166">
        <f t="shared" ca="1" si="0"/>
        <v>0</v>
      </c>
      <c r="I52" s="15"/>
      <c r="J52" s="15"/>
      <c r="K52" s="15"/>
      <c r="L52" s="15"/>
      <c r="M52" s="15"/>
      <c r="N52" s="15"/>
      <c r="O52" s="15"/>
    </row>
    <row r="53" spans="1:15" x14ac:dyDescent="0.3">
      <c r="A53" s="148"/>
      <c r="B53" s="15"/>
      <c r="C53" s="15"/>
      <c r="D53" s="166">
        <f t="shared" ca="1" si="0"/>
        <v>0</v>
      </c>
      <c r="E53" s="166">
        <f t="shared" ca="1" si="0"/>
        <v>0</v>
      </c>
      <c r="F53" s="166">
        <f t="shared" ca="1" si="0"/>
        <v>0</v>
      </c>
      <c r="G53" s="166">
        <f t="shared" ca="1" si="0"/>
        <v>0</v>
      </c>
      <c r="H53" s="166">
        <f t="shared" ca="1" si="0"/>
        <v>0</v>
      </c>
      <c r="I53" s="15"/>
      <c r="J53" s="15"/>
      <c r="K53" s="15"/>
      <c r="L53" s="15"/>
      <c r="M53" s="15"/>
      <c r="N53" s="15"/>
      <c r="O53" s="15"/>
    </row>
    <row r="54" spans="1:15" x14ac:dyDescent="0.3">
      <c r="A54" s="148"/>
      <c r="B54" s="15"/>
      <c r="C54" s="15"/>
      <c r="D54" s="166">
        <f t="shared" ca="1" si="0"/>
        <v>0</v>
      </c>
      <c r="E54" s="166">
        <f t="shared" ca="1" si="0"/>
        <v>0</v>
      </c>
      <c r="F54" s="166">
        <f t="shared" ca="1" si="0"/>
        <v>0</v>
      </c>
      <c r="G54" s="166">
        <f t="shared" ca="1" si="0"/>
        <v>0</v>
      </c>
      <c r="H54" s="166">
        <f t="shared" ca="1" si="0"/>
        <v>0</v>
      </c>
      <c r="I54" s="15"/>
      <c r="J54" s="15"/>
      <c r="K54" s="15"/>
      <c r="L54" s="15"/>
      <c r="M54" s="15"/>
      <c r="N54" s="15"/>
      <c r="O54" s="15"/>
    </row>
    <row r="55" spans="1:15" x14ac:dyDescent="0.3">
      <c r="A55" s="15"/>
      <c r="B55" s="15"/>
      <c r="C55" s="15"/>
      <c r="D55" s="166">
        <f t="shared" ca="1" si="0"/>
        <v>0</v>
      </c>
      <c r="E55" s="166">
        <f t="shared" ca="1" si="0"/>
        <v>0</v>
      </c>
      <c r="F55" s="166">
        <f t="shared" ca="1" si="0"/>
        <v>0</v>
      </c>
      <c r="G55" s="166">
        <f t="shared" ca="1" si="0"/>
        <v>0</v>
      </c>
      <c r="H55" s="166">
        <f t="shared" ca="1" si="0"/>
        <v>0</v>
      </c>
      <c r="I55" s="15"/>
      <c r="J55" s="15"/>
      <c r="K55" s="15"/>
      <c r="L55" s="15"/>
      <c r="M55" s="15"/>
      <c r="N55" s="15"/>
      <c r="O55" s="15"/>
    </row>
    <row r="56" spans="1:15" x14ac:dyDescent="0.3">
      <c r="A56" s="15"/>
      <c r="B56" s="15"/>
      <c r="C56" s="15"/>
      <c r="D56" s="166">
        <f t="shared" ca="1" si="0"/>
        <v>0</v>
      </c>
      <c r="E56" s="166">
        <f t="shared" ca="1" si="0"/>
        <v>0</v>
      </c>
      <c r="F56" s="166">
        <f t="shared" ca="1" si="0"/>
        <v>0</v>
      </c>
      <c r="G56" s="166">
        <f t="shared" ca="1" si="0"/>
        <v>0</v>
      </c>
      <c r="H56" s="166">
        <f t="shared" ca="1" si="0"/>
        <v>0</v>
      </c>
      <c r="I56" s="15"/>
      <c r="J56" s="15"/>
      <c r="K56" s="15"/>
      <c r="L56" s="15"/>
      <c r="M56" s="15"/>
      <c r="N56" s="15"/>
      <c r="O56" s="15"/>
    </row>
    <row r="57" spans="1:15" x14ac:dyDescent="0.3">
      <c r="A57" s="15"/>
      <c r="B57" s="15"/>
      <c r="C57" s="15"/>
      <c r="D57" s="166">
        <f t="shared" ca="1" si="0"/>
        <v>0</v>
      </c>
      <c r="E57" s="166">
        <f t="shared" ca="1" si="0"/>
        <v>0</v>
      </c>
      <c r="F57" s="166">
        <f t="shared" ca="1" si="0"/>
        <v>0</v>
      </c>
      <c r="G57" s="166">
        <f t="shared" ca="1" si="0"/>
        <v>0</v>
      </c>
      <c r="H57" s="166">
        <f t="shared" ca="1" si="0"/>
        <v>0</v>
      </c>
      <c r="I57" s="15"/>
      <c r="J57" s="15"/>
      <c r="K57" s="15"/>
      <c r="L57" s="15"/>
      <c r="M57" s="15"/>
      <c r="N57" s="15"/>
      <c r="O57" s="15"/>
    </row>
    <row r="58" spans="1:15" x14ac:dyDescent="0.3">
      <c r="A58" s="15"/>
      <c r="B58" s="15"/>
      <c r="C58" s="15"/>
      <c r="D58" s="166">
        <f t="shared" ca="1" si="0"/>
        <v>0</v>
      </c>
      <c r="E58" s="166">
        <f t="shared" ca="1" si="0"/>
        <v>0</v>
      </c>
      <c r="F58" s="166">
        <f t="shared" ca="1" si="0"/>
        <v>0</v>
      </c>
      <c r="G58" s="166">
        <f t="shared" ca="1" si="0"/>
        <v>0</v>
      </c>
      <c r="H58" s="166">
        <f t="shared" ca="1" si="0"/>
        <v>0</v>
      </c>
      <c r="I58" s="15"/>
      <c r="J58" s="15"/>
      <c r="K58" s="15"/>
      <c r="L58" s="15"/>
      <c r="M58" s="15"/>
      <c r="N58" s="15"/>
      <c r="O58" s="15"/>
    </row>
    <row r="59" spans="1:15" x14ac:dyDescent="0.3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 spans="1:15" x14ac:dyDescent="0.3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</row>
    <row r="61" spans="1:15" x14ac:dyDescent="0.3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</row>
    <row r="62" spans="1:15" ht="15.6" customHeight="1" x14ac:dyDescent="0.3">
      <c r="A62" s="167" t="s">
        <v>183</v>
      </c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8"/>
      <c r="M62" s="168"/>
      <c r="N62" s="168"/>
      <c r="O62" s="168"/>
    </row>
    <row r="63" spans="1:15" ht="15.6" x14ac:dyDescent="0.3">
      <c r="A63" s="178"/>
      <c r="B63" s="179"/>
      <c r="C63" s="179"/>
      <c r="D63" s="179"/>
      <c r="E63" s="179"/>
      <c r="F63" s="179"/>
      <c r="G63" s="179"/>
      <c r="H63" s="179"/>
      <c r="I63" s="179"/>
      <c r="J63" s="179"/>
      <c r="K63" s="179"/>
      <c r="L63" s="180"/>
      <c r="M63" s="180"/>
      <c r="N63" s="180"/>
      <c r="O63" s="15"/>
    </row>
    <row r="64" spans="1:15" ht="15.6" x14ac:dyDescent="0.3">
      <c r="A64" s="180"/>
      <c r="B64" s="180"/>
      <c r="C64" s="180"/>
      <c r="D64" s="176" t="s">
        <v>181</v>
      </c>
      <c r="E64" s="176"/>
      <c r="F64" s="176"/>
      <c r="G64" s="176"/>
      <c r="H64" s="176"/>
      <c r="I64" s="181"/>
      <c r="J64" s="176" t="s">
        <v>184</v>
      </c>
      <c r="K64" s="176"/>
      <c r="L64" s="176"/>
      <c r="M64" s="177"/>
      <c r="N64" s="177"/>
      <c r="O64" s="15"/>
    </row>
    <row r="65" spans="1:15" ht="15.6" x14ac:dyDescent="0.3">
      <c r="A65" s="169" t="s">
        <v>167</v>
      </c>
      <c r="B65" s="170">
        <v>1225</v>
      </c>
      <c r="C65" s="180"/>
      <c r="D65" s="174">
        <f ca="1">$B$3*EXP(($B$5-$B$6*$B$6/2)*$B$7+$B$6*NORMSINV(RAND())*SQRT($B$7))</f>
        <v>0</v>
      </c>
      <c r="E65" s="174">
        <f ca="1">$B$3*EXP(($B$5-$B$6*$B$6/2)*$B$7+$B$6*NORMSINV(RAND())*SQRT($B$7))</f>
        <v>0</v>
      </c>
      <c r="F65" s="174">
        <f ca="1">$B$3*EXP(($B$5-$B$6*$B$6/2)*$B$7+$B$6*NORMSINV(RAND())*SQRT($B$7))</f>
        <v>0</v>
      </c>
      <c r="G65" s="174">
        <f ca="1">$B$3*EXP(($B$5-$B$6*$B$6/2)*$B$7+$B$6*NORMSINV(RAND())*SQRT($B$7))</f>
        <v>0</v>
      </c>
      <c r="H65" s="174">
        <f ca="1">$B$3*EXP(($B$5-$B$6*$B$6/2)*$B$7+$B$6*NORMSINV(RAND())*SQRT($B$7))</f>
        <v>0</v>
      </c>
      <c r="I65" s="180"/>
      <c r="J65" s="174">
        <f ca="1">EXP(-$B$5*$B$7)*MAX(D65-$B$4,0)</f>
        <v>0</v>
      </c>
      <c r="K65" s="174">
        <f t="shared" ref="K65:N80" ca="1" si="1">EXP(-$B$5*$B$7)*MAX(E65-$B$4,0)</f>
        <v>0</v>
      </c>
      <c r="L65" s="174">
        <f t="shared" ca="1" si="1"/>
        <v>0</v>
      </c>
      <c r="M65" s="174">
        <f t="shared" ca="1" si="1"/>
        <v>0</v>
      </c>
      <c r="N65" s="174">
        <f t="shared" ca="1" si="1"/>
        <v>0</v>
      </c>
      <c r="O65" s="15"/>
    </row>
    <row r="66" spans="1:15" ht="15.6" x14ac:dyDescent="0.3">
      <c r="A66" s="169" t="s">
        <v>168</v>
      </c>
      <c r="B66" s="170">
        <v>1250</v>
      </c>
      <c r="C66" s="180"/>
      <c r="D66" s="174">
        <f t="shared" ref="D66:H84" ca="1" si="2">$B$3*EXP(($B$5-$B$6*$B$6/2)*$B$7+$B$6*NORMSINV(RAND())*SQRT($B$7))</f>
        <v>0</v>
      </c>
      <c r="E66" s="174">
        <f t="shared" ca="1" si="2"/>
        <v>0</v>
      </c>
      <c r="F66" s="174">
        <f t="shared" ca="1" si="2"/>
        <v>0</v>
      </c>
      <c r="G66" s="174">
        <f t="shared" ca="1" si="2"/>
        <v>0</v>
      </c>
      <c r="H66" s="174">
        <f t="shared" ca="1" si="2"/>
        <v>0</v>
      </c>
      <c r="I66" s="180"/>
      <c r="J66" s="174">
        <f t="shared" ref="J66:N84" ca="1" si="3">EXP(-$B$5*$B$7)*MAX(D66-$B$4,0)</f>
        <v>0</v>
      </c>
      <c r="K66" s="174">
        <f t="shared" ca="1" si="1"/>
        <v>0</v>
      </c>
      <c r="L66" s="174">
        <f t="shared" ca="1" si="1"/>
        <v>0</v>
      </c>
      <c r="M66" s="174">
        <f t="shared" ca="1" si="1"/>
        <v>0</v>
      </c>
      <c r="N66" s="174">
        <f t="shared" ca="1" si="1"/>
        <v>0</v>
      </c>
      <c r="O66" s="15"/>
    </row>
    <row r="67" spans="1:15" ht="15.6" x14ac:dyDescent="0.3">
      <c r="A67" s="169" t="s">
        <v>169</v>
      </c>
      <c r="B67" s="171">
        <v>0.05</v>
      </c>
      <c r="C67" s="180"/>
      <c r="D67" s="174">
        <f t="shared" ca="1" si="2"/>
        <v>0</v>
      </c>
      <c r="E67" s="174">
        <f t="shared" ca="1" si="2"/>
        <v>0</v>
      </c>
      <c r="F67" s="174">
        <f t="shared" ca="1" si="2"/>
        <v>0</v>
      </c>
      <c r="G67" s="174">
        <f t="shared" ca="1" si="2"/>
        <v>0</v>
      </c>
      <c r="H67" s="174">
        <f t="shared" ca="1" si="2"/>
        <v>0</v>
      </c>
      <c r="I67" s="180"/>
      <c r="J67" s="174">
        <f t="shared" ca="1" si="3"/>
        <v>0</v>
      </c>
      <c r="K67" s="174">
        <f t="shared" ca="1" si="1"/>
        <v>0</v>
      </c>
      <c r="L67" s="174">
        <f t="shared" ca="1" si="1"/>
        <v>0</v>
      </c>
      <c r="M67" s="174">
        <f t="shared" ca="1" si="1"/>
        <v>0</v>
      </c>
      <c r="N67" s="174">
        <f t="shared" ca="1" si="1"/>
        <v>0</v>
      </c>
      <c r="O67" s="15"/>
    </row>
    <row r="68" spans="1:15" ht="15.6" x14ac:dyDescent="0.3">
      <c r="A68" s="169" t="s">
        <v>170</v>
      </c>
      <c r="B68" s="171">
        <v>0.2</v>
      </c>
      <c r="C68" s="180"/>
      <c r="D68" s="174">
        <f t="shared" ca="1" si="2"/>
        <v>0</v>
      </c>
      <c r="E68" s="174">
        <f t="shared" ca="1" si="2"/>
        <v>0</v>
      </c>
      <c r="F68" s="174">
        <f t="shared" ca="1" si="2"/>
        <v>0</v>
      </c>
      <c r="G68" s="174">
        <f t="shared" ca="1" si="2"/>
        <v>0</v>
      </c>
      <c r="H68" s="174">
        <f t="shared" ca="1" si="2"/>
        <v>0</v>
      </c>
      <c r="I68" s="180"/>
      <c r="J68" s="174">
        <f t="shared" ca="1" si="3"/>
        <v>0</v>
      </c>
      <c r="K68" s="174">
        <f t="shared" ca="1" si="1"/>
        <v>0</v>
      </c>
      <c r="L68" s="174">
        <f t="shared" ca="1" si="1"/>
        <v>0</v>
      </c>
      <c r="M68" s="174">
        <f t="shared" ca="1" si="1"/>
        <v>0</v>
      </c>
      <c r="N68" s="174">
        <f t="shared" ca="1" si="1"/>
        <v>0</v>
      </c>
      <c r="O68" s="15"/>
    </row>
    <row r="69" spans="1:15" ht="15.6" x14ac:dyDescent="0.3">
      <c r="A69" s="169" t="s">
        <v>171</v>
      </c>
      <c r="B69" s="172">
        <f>20/52</f>
        <v>0.38461538461538464</v>
      </c>
      <c r="C69" s="180"/>
      <c r="D69" s="174">
        <f t="shared" ca="1" si="2"/>
        <v>0</v>
      </c>
      <c r="E69" s="174">
        <f t="shared" ca="1" si="2"/>
        <v>0</v>
      </c>
      <c r="F69" s="174">
        <f t="shared" ca="1" si="2"/>
        <v>0</v>
      </c>
      <c r="G69" s="174">
        <f t="shared" ca="1" si="2"/>
        <v>0</v>
      </c>
      <c r="H69" s="174">
        <f t="shared" ca="1" si="2"/>
        <v>0</v>
      </c>
      <c r="I69" s="180"/>
      <c r="J69" s="174">
        <f t="shared" ca="1" si="3"/>
        <v>0</v>
      </c>
      <c r="K69" s="174">
        <f t="shared" ca="1" si="1"/>
        <v>0</v>
      </c>
      <c r="L69" s="174">
        <f t="shared" ca="1" si="1"/>
        <v>0</v>
      </c>
      <c r="M69" s="174">
        <f t="shared" ca="1" si="1"/>
        <v>0</v>
      </c>
      <c r="N69" s="174">
        <f t="shared" ca="1" si="1"/>
        <v>0</v>
      </c>
      <c r="O69" s="15"/>
    </row>
    <row r="70" spans="1:15" ht="15.6" x14ac:dyDescent="0.3">
      <c r="A70" s="181"/>
      <c r="B70" s="180"/>
      <c r="C70" s="180"/>
      <c r="D70" s="174">
        <f t="shared" ca="1" si="2"/>
        <v>0</v>
      </c>
      <c r="E70" s="174">
        <f t="shared" ca="1" si="2"/>
        <v>0</v>
      </c>
      <c r="F70" s="174">
        <f t="shared" ca="1" si="2"/>
        <v>0</v>
      </c>
      <c r="G70" s="174">
        <f t="shared" ca="1" si="2"/>
        <v>0</v>
      </c>
      <c r="H70" s="174">
        <f t="shared" ca="1" si="2"/>
        <v>0</v>
      </c>
      <c r="I70" s="180"/>
      <c r="J70" s="174">
        <f t="shared" ca="1" si="3"/>
        <v>0</v>
      </c>
      <c r="K70" s="174">
        <f t="shared" ca="1" si="1"/>
        <v>0</v>
      </c>
      <c r="L70" s="174">
        <f t="shared" ca="1" si="1"/>
        <v>0</v>
      </c>
      <c r="M70" s="174">
        <f t="shared" ca="1" si="1"/>
        <v>0</v>
      </c>
      <c r="N70" s="174">
        <f t="shared" ca="1" si="1"/>
        <v>0</v>
      </c>
      <c r="O70" s="15"/>
    </row>
    <row r="71" spans="1:15" ht="15.6" x14ac:dyDescent="0.3">
      <c r="A71" s="169" t="s">
        <v>172</v>
      </c>
      <c r="B71" s="172">
        <f>(LN(B65/B66)+(B67+(B68^2)/2)*B69)/(B68*SQRT(B69))</f>
        <v>5.4181351923835712E-2</v>
      </c>
      <c r="C71" s="180"/>
      <c r="D71" s="174">
        <f t="shared" ca="1" si="2"/>
        <v>0</v>
      </c>
      <c r="E71" s="174">
        <f t="shared" ca="1" si="2"/>
        <v>0</v>
      </c>
      <c r="F71" s="174">
        <f t="shared" ca="1" si="2"/>
        <v>0</v>
      </c>
      <c r="G71" s="174">
        <f t="shared" ca="1" si="2"/>
        <v>0</v>
      </c>
      <c r="H71" s="174">
        <f t="shared" ca="1" si="2"/>
        <v>0</v>
      </c>
      <c r="I71" s="180"/>
      <c r="J71" s="174">
        <f t="shared" ca="1" si="3"/>
        <v>0</v>
      </c>
      <c r="K71" s="174">
        <f t="shared" ca="1" si="1"/>
        <v>0</v>
      </c>
      <c r="L71" s="174">
        <f t="shared" ca="1" si="1"/>
        <v>0</v>
      </c>
      <c r="M71" s="174">
        <f t="shared" ca="1" si="1"/>
        <v>0</v>
      </c>
      <c r="N71" s="174">
        <f t="shared" ca="1" si="1"/>
        <v>0</v>
      </c>
      <c r="O71" s="15"/>
    </row>
    <row r="72" spans="1:15" ht="15.6" x14ac:dyDescent="0.3">
      <c r="A72" s="169" t="s">
        <v>173</v>
      </c>
      <c r="B72" s="173">
        <f>B71-B68*SQRT(B69)</f>
        <v>-6.9853382665372749E-2</v>
      </c>
      <c r="C72" s="180"/>
      <c r="D72" s="174">
        <f t="shared" ca="1" si="2"/>
        <v>0</v>
      </c>
      <c r="E72" s="174">
        <f t="shared" ca="1" si="2"/>
        <v>0</v>
      </c>
      <c r="F72" s="174">
        <f t="shared" ca="1" si="2"/>
        <v>0</v>
      </c>
      <c r="G72" s="174">
        <f t="shared" ca="1" si="2"/>
        <v>0</v>
      </c>
      <c r="H72" s="174">
        <f t="shared" ca="1" si="2"/>
        <v>0</v>
      </c>
      <c r="I72" s="180"/>
      <c r="J72" s="174">
        <f t="shared" ca="1" si="3"/>
        <v>0</v>
      </c>
      <c r="K72" s="174">
        <f t="shared" ca="1" si="1"/>
        <v>0</v>
      </c>
      <c r="L72" s="174">
        <f t="shared" ca="1" si="1"/>
        <v>0</v>
      </c>
      <c r="M72" s="174">
        <f t="shared" ca="1" si="1"/>
        <v>0</v>
      </c>
      <c r="N72" s="174">
        <f t="shared" ca="1" si="1"/>
        <v>0</v>
      </c>
      <c r="O72" s="15"/>
    </row>
    <row r="73" spans="1:15" ht="15.6" x14ac:dyDescent="0.3">
      <c r="A73" s="169" t="s">
        <v>174</v>
      </c>
      <c r="B73" s="172">
        <f>_xlfn.NORM.S.DIST(B71,TRUE)</f>
        <v>0.52160466106639636</v>
      </c>
      <c r="C73" s="180"/>
      <c r="D73" s="174">
        <f t="shared" ca="1" si="2"/>
        <v>0</v>
      </c>
      <c r="E73" s="174">
        <f t="shared" ca="1" si="2"/>
        <v>0</v>
      </c>
      <c r="F73" s="174">
        <f t="shared" ca="1" si="2"/>
        <v>0</v>
      </c>
      <c r="G73" s="174">
        <f t="shared" ca="1" si="2"/>
        <v>0</v>
      </c>
      <c r="H73" s="174">
        <f t="shared" ca="1" si="2"/>
        <v>0</v>
      </c>
      <c r="I73" s="180"/>
      <c r="J73" s="174">
        <f t="shared" ca="1" si="3"/>
        <v>0</v>
      </c>
      <c r="K73" s="174">
        <f t="shared" ca="1" si="1"/>
        <v>0</v>
      </c>
      <c r="L73" s="174">
        <f t="shared" ca="1" si="1"/>
        <v>0</v>
      </c>
      <c r="M73" s="174">
        <f t="shared" ca="1" si="1"/>
        <v>0</v>
      </c>
      <c r="N73" s="174">
        <f t="shared" ca="1" si="1"/>
        <v>0</v>
      </c>
      <c r="O73" s="15"/>
    </row>
    <row r="74" spans="1:15" ht="15.6" x14ac:dyDescent="0.3">
      <c r="A74" s="169" t="s">
        <v>175</v>
      </c>
      <c r="B74" s="172">
        <f>_xlfn.NORM.S.DIST(B72,TRUE)</f>
        <v>0.47215517884287966</v>
      </c>
      <c r="C74" s="180"/>
      <c r="D74" s="174">
        <f t="shared" ca="1" si="2"/>
        <v>0</v>
      </c>
      <c r="E74" s="174">
        <f t="shared" ca="1" si="2"/>
        <v>0</v>
      </c>
      <c r="F74" s="174">
        <f t="shared" ca="1" si="2"/>
        <v>0</v>
      </c>
      <c r="G74" s="174">
        <f t="shared" ca="1" si="2"/>
        <v>0</v>
      </c>
      <c r="H74" s="174">
        <f t="shared" ca="1" si="2"/>
        <v>0</v>
      </c>
      <c r="I74" s="180"/>
      <c r="J74" s="174">
        <f t="shared" ca="1" si="3"/>
        <v>0</v>
      </c>
      <c r="K74" s="174">
        <f t="shared" ca="1" si="1"/>
        <v>0</v>
      </c>
      <c r="L74" s="174">
        <f t="shared" ca="1" si="1"/>
        <v>0</v>
      </c>
      <c r="M74" s="174">
        <f t="shared" ca="1" si="1"/>
        <v>0</v>
      </c>
      <c r="N74" s="174">
        <f t="shared" ca="1" si="1"/>
        <v>0</v>
      </c>
      <c r="O74" s="15"/>
    </row>
    <row r="75" spans="1:15" ht="15.6" x14ac:dyDescent="0.3">
      <c r="A75" s="169" t="s">
        <v>176</v>
      </c>
      <c r="B75" s="172">
        <f>1-B73</f>
        <v>0.47839533893360364</v>
      </c>
      <c r="C75" s="180"/>
      <c r="D75" s="174">
        <f t="shared" ca="1" si="2"/>
        <v>0</v>
      </c>
      <c r="E75" s="174">
        <f t="shared" ca="1" si="2"/>
        <v>0</v>
      </c>
      <c r="F75" s="174">
        <f t="shared" ca="1" si="2"/>
        <v>0</v>
      </c>
      <c r="G75" s="174">
        <f t="shared" ca="1" si="2"/>
        <v>0</v>
      </c>
      <c r="H75" s="174">
        <f t="shared" ca="1" si="2"/>
        <v>0</v>
      </c>
      <c r="I75" s="180"/>
      <c r="J75" s="174">
        <f t="shared" ca="1" si="3"/>
        <v>0</v>
      </c>
      <c r="K75" s="174">
        <f t="shared" ca="1" si="1"/>
        <v>0</v>
      </c>
      <c r="L75" s="174">
        <f t="shared" ca="1" si="1"/>
        <v>0</v>
      </c>
      <c r="M75" s="174">
        <f t="shared" ca="1" si="1"/>
        <v>0</v>
      </c>
      <c r="N75" s="174">
        <f t="shared" ca="1" si="1"/>
        <v>0</v>
      </c>
      <c r="O75" s="15"/>
    </row>
    <row r="76" spans="1:15" ht="15.6" x14ac:dyDescent="0.3">
      <c r="A76" s="169" t="s">
        <v>177</v>
      </c>
      <c r="B76" s="172">
        <f>1-B74</f>
        <v>0.52784482115712028</v>
      </c>
      <c r="C76" s="180"/>
      <c r="D76" s="174">
        <f t="shared" ca="1" si="2"/>
        <v>0</v>
      </c>
      <c r="E76" s="174">
        <f t="shared" ca="1" si="2"/>
        <v>0</v>
      </c>
      <c r="F76" s="174">
        <f t="shared" ca="1" si="2"/>
        <v>0</v>
      </c>
      <c r="G76" s="174">
        <f t="shared" ca="1" si="2"/>
        <v>0</v>
      </c>
      <c r="H76" s="174">
        <f t="shared" ca="1" si="2"/>
        <v>0</v>
      </c>
      <c r="I76" s="180"/>
      <c r="J76" s="174">
        <f t="shared" ca="1" si="3"/>
        <v>0</v>
      </c>
      <c r="K76" s="174">
        <f t="shared" ca="1" si="1"/>
        <v>0</v>
      </c>
      <c r="L76" s="174">
        <f t="shared" ca="1" si="1"/>
        <v>0</v>
      </c>
      <c r="M76" s="174">
        <f t="shared" ca="1" si="1"/>
        <v>0</v>
      </c>
      <c r="N76" s="174">
        <f t="shared" ca="1" si="1"/>
        <v>0</v>
      </c>
      <c r="O76" s="15"/>
    </row>
    <row r="77" spans="1:15" ht="15.6" x14ac:dyDescent="0.3">
      <c r="A77" s="181"/>
      <c r="B77" s="180"/>
      <c r="C77" s="180"/>
      <c r="D77" s="174">
        <f t="shared" ca="1" si="2"/>
        <v>0</v>
      </c>
      <c r="E77" s="174">
        <f t="shared" ca="1" si="2"/>
        <v>0</v>
      </c>
      <c r="F77" s="174">
        <f t="shared" ca="1" si="2"/>
        <v>0</v>
      </c>
      <c r="G77" s="174">
        <f t="shared" ca="1" si="2"/>
        <v>0</v>
      </c>
      <c r="H77" s="174">
        <f t="shared" ca="1" si="2"/>
        <v>0</v>
      </c>
      <c r="I77" s="180"/>
      <c r="J77" s="174">
        <f t="shared" ca="1" si="3"/>
        <v>0</v>
      </c>
      <c r="K77" s="174">
        <f t="shared" ca="1" si="1"/>
        <v>0</v>
      </c>
      <c r="L77" s="174">
        <f t="shared" ca="1" si="1"/>
        <v>0</v>
      </c>
      <c r="M77" s="174">
        <f t="shared" ca="1" si="1"/>
        <v>0</v>
      </c>
      <c r="N77" s="174">
        <f t="shared" ca="1" si="1"/>
        <v>0</v>
      </c>
      <c r="O77" s="15"/>
    </row>
    <row r="78" spans="1:15" ht="15.6" x14ac:dyDescent="0.3">
      <c r="A78" s="169" t="s">
        <v>185</v>
      </c>
      <c r="B78" s="174">
        <f>B65*B73-B66*(EXP(-B67*B69))*B74</f>
        <v>60.013183081792931</v>
      </c>
      <c r="C78" s="180"/>
      <c r="D78" s="174">
        <f t="shared" ca="1" si="2"/>
        <v>0</v>
      </c>
      <c r="E78" s="174">
        <f t="shared" ca="1" si="2"/>
        <v>0</v>
      </c>
      <c r="F78" s="174">
        <f t="shared" ca="1" si="2"/>
        <v>0</v>
      </c>
      <c r="G78" s="174">
        <f t="shared" ca="1" si="2"/>
        <v>0</v>
      </c>
      <c r="H78" s="174">
        <f t="shared" ca="1" si="2"/>
        <v>0</v>
      </c>
      <c r="I78" s="180"/>
      <c r="J78" s="174">
        <f t="shared" ca="1" si="3"/>
        <v>0</v>
      </c>
      <c r="K78" s="174">
        <f t="shared" ca="1" si="1"/>
        <v>0</v>
      </c>
      <c r="L78" s="174">
        <f t="shared" ca="1" si="1"/>
        <v>0</v>
      </c>
      <c r="M78" s="174">
        <f t="shared" ca="1" si="1"/>
        <v>0</v>
      </c>
      <c r="N78" s="174">
        <f t="shared" ca="1" si="1"/>
        <v>0</v>
      </c>
      <c r="O78" s="15"/>
    </row>
    <row r="79" spans="1:15" ht="15.6" x14ac:dyDescent="0.3">
      <c r="A79" s="181"/>
      <c r="B79" s="180"/>
      <c r="C79" s="180"/>
      <c r="D79" s="174">
        <f t="shared" ca="1" si="2"/>
        <v>0</v>
      </c>
      <c r="E79" s="174">
        <f t="shared" ca="1" si="2"/>
        <v>0</v>
      </c>
      <c r="F79" s="174">
        <f t="shared" ca="1" si="2"/>
        <v>0</v>
      </c>
      <c r="G79" s="174">
        <f t="shared" ca="1" si="2"/>
        <v>0</v>
      </c>
      <c r="H79" s="174">
        <f t="shared" ca="1" si="2"/>
        <v>0</v>
      </c>
      <c r="I79" s="180"/>
      <c r="J79" s="174">
        <f t="shared" ca="1" si="3"/>
        <v>0</v>
      </c>
      <c r="K79" s="174">
        <f t="shared" ca="1" si="1"/>
        <v>0</v>
      </c>
      <c r="L79" s="174">
        <f t="shared" ca="1" si="1"/>
        <v>0</v>
      </c>
      <c r="M79" s="174">
        <f t="shared" ca="1" si="1"/>
        <v>0</v>
      </c>
      <c r="N79" s="174">
        <f t="shared" ca="1" si="1"/>
        <v>0</v>
      </c>
      <c r="O79" s="15"/>
    </row>
    <row r="80" spans="1:15" ht="15.6" x14ac:dyDescent="0.3">
      <c r="A80" s="169" t="s">
        <v>186</v>
      </c>
      <c r="B80" s="174">
        <f ca="1">AVERAGE(J65:N84)</f>
        <v>0</v>
      </c>
      <c r="C80" s="180"/>
      <c r="D80" s="174">
        <f t="shared" ca="1" si="2"/>
        <v>0</v>
      </c>
      <c r="E80" s="174">
        <f t="shared" ca="1" si="2"/>
        <v>0</v>
      </c>
      <c r="F80" s="174">
        <f t="shared" ca="1" si="2"/>
        <v>0</v>
      </c>
      <c r="G80" s="174">
        <f t="shared" ca="1" si="2"/>
        <v>0</v>
      </c>
      <c r="H80" s="174">
        <f t="shared" ca="1" si="2"/>
        <v>0</v>
      </c>
      <c r="I80" s="180"/>
      <c r="J80" s="174">
        <f t="shared" ca="1" si="3"/>
        <v>0</v>
      </c>
      <c r="K80" s="174">
        <f t="shared" ca="1" si="1"/>
        <v>0</v>
      </c>
      <c r="L80" s="174">
        <f t="shared" ca="1" si="1"/>
        <v>0</v>
      </c>
      <c r="M80" s="174">
        <f t="shared" ca="1" si="1"/>
        <v>0</v>
      </c>
      <c r="N80" s="174">
        <f t="shared" ca="1" si="1"/>
        <v>0</v>
      </c>
      <c r="O80" s="15"/>
    </row>
    <row r="81" spans="1:15" ht="15.6" x14ac:dyDescent="0.3">
      <c r="A81" s="169" t="s">
        <v>187</v>
      </c>
      <c r="B81" s="170">
        <f ca="1">_xlfn.STDEV.S(J65:N84)</f>
        <v>0</v>
      </c>
      <c r="C81" s="180"/>
      <c r="D81" s="174">
        <f t="shared" ca="1" si="2"/>
        <v>0</v>
      </c>
      <c r="E81" s="174">
        <f t="shared" ca="1" si="2"/>
        <v>0</v>
      </c>
      <c r="F81" s="174">
        <f t="shared" ca="1" si="2"/>
        <v>0</v>
      </c>
      <c r="G81" s="174">
        <f t="shared" ca="1" si="2"/>
        <v>0</v>
      </c>
      <c r="H81" s="174">
        <f t="shared" ca="1" si="2"/>
        <v>0</v>
      </c>
      <c r="I81" s="180"/>
      <c r="J81" s="174">
        <f t="shared" ca="1" si="3"/>
        <v>0</v>
      </c>
      <c r="K81" s="174">
        <f t="shared" ca="1" si="3"/>
        <v>0</v>
      </c>
      <c r="L81" s="174">
        <f t="shared" ca="1" si="3"/>
        <v>0</v>
      </c>
      <c r="M81" s="174">
        <f t="shared" ca="1" si="3"/>
        <v>0</v>
      </c>
      <c r="N81" s="174">
        <f t="shared" ca="1" si="3"/>
        <v>0</v>
      </c>
      <c r="O81" s="15"/>
    </row>
    <row r="82" spans="1:15" ht="15.6" x14ac:dyDescent="0.3">
      <c r="A82" s="180"/>
      <c r="B82" s="180"/>
      <c r="C82" s="180"/>
      <c r="D82" s="174">
        <f t="shared" ca="1" si="2"/>
        <v>0</v>
      </c>
      <c r="E82" s="174">
        <f t="shared" ca="1" si="2"/>
        <v>0</v>
      </c>
      <c r="F82" s="174">
        <f t="shared" ca="1" si="2"/>
        <v>0</v>
      </c>
      <c r="G82" s="174">
        <f t="shared" ca="1" si="2"/>
        <v>0</v>
      </c>
      <c r="H82" s="174">
        <f t="shared" ca="1" si="2"/>
        <v>0</v>
      </c>
      <c r="I82" s="180"/>
      <c r="J82" s="174">
        <f t="shared" ca="1" si="3"/>
        <v>0</v>
      </c>
      <c r="K82" s="174">
        <f t="shared" ca="1" si="3"/>
        <v>0</v>
      </c>
      <c r="L82" s="174">
        <f t="shared" ca="1" si="3"/>
        <v>0</v>
      </c>
      <c r="M82" s="174">
        <f t="shared" ca="1" si="3"/>
        <v>0</v>
      </c>
      <c r="N82" s="174">
        <f t="shared" ca="1" si="3"/>
        <v>0</v>
      </c>
      <c r="O82" s="15"/>
    </row>
    <row r="83" spans="1:15" ht="31.2" x14ac:dyDescent="0.3">
      <c r="A83" s="175" t="s">
        <v>188</v>
      </c>
      <c r="B83" s="174">
        <f ca="1">B80</f>
        <v>0</v>
      </c>
      <c r="C83" s="180"/>
      <c r="D83" s="174">
        <f t="shared" ca="1" si="2"/>
        <v>0</v>
      </c>
      <c r="E83" s="174">
        <f t="shared" ca="1" si="2"/>
        <v>0</v>
      </c>
      <c r="F83" s="174">
        <f t="shared" ca="1" si="2"/>
        <v>0</v>
      </c>
      <c r="G83" s="174">
        <f t="shared" ca="1" si="2"/>
        <v>0</v>
      </c>
      <c r="H83" s="174">
        <f t="shared" ca="1" si="2"/>
        <v>0</v>
      </c>
      <c r="I83" s="180"/>
      <c r="J83" s="174">
        <f t="shared" ca="1" si="3"/>
        <v>0</v>
      </c>
      <c r="K83" s="174">
        <f t="shared" ca="1" si="3"/>
        <v>0</v>
      </c>
      <c r="L83" s="174">
        <f t="shared" ca="1" si="3"/>
        <v>0</v>
      </c>
      <c r="M83" s="174">
        <f t="shared" ca="1" si="3"/>
        <v>0</v>
      </c>
      <c r="N83" s="174">
        <f t="shared" ca="1" si="3"/>
        <v>0</v>
      </c>
      <c r="O83" s="15"/>
    </row>
    <row r="84" spans="1:15" ht="15.6" x14ac:dyDescent="0.3">
      <c r="A84" s="180"/>
      <c r="B84" s="180"/>
      <c r="C84" s="180"/>
      <c r="D84" s="174">
        <f t="shared" ca="1" si="2"/>
        <v>0</v>
      </c>
      <c r="E84" s="174">
        <f t="shared" ca="1" si="2"/>
        <v>0</v>
      </c>
      <c r="F84" s="174">
        <f t="shared" ca="1" si="2"/>
        <v>0</v>
      </c>
      <c r="G84" s="174">
        <f t="shared" ca="1" si="2"/>
        <v>0</v>
      </c>
      <c r="H84" s="174">
        <f t="shared" ca="1" si="2"/>
        <v>0</v>
      </c>
      <c r="I84" s="180"/>
      <c r="J84" s="174">
        <f t="shared" ca="1" si="3"/>
        <v>0</v>
      </c>
      <c r="K84" s="174">
        <f t="shared" ca="1" si="3"/>
        <v>0</v>
      </c>
      <c r="L84" s="174">
        <f t="shared" ca="1" si="3"/>
        <v>0</v>
      </c>
      <c r="M84" s="174">
        <f t="shared" ca="1" si="3"/>
        <v>0</v>
      </c>
      <c r="N84" s="174">
        <f t="shared" ca="1" si="3"/>
        <v>0</v>
      </c>
      <c r="O84" s="15"/>
    </row>
    <row r="85" spans="1:15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</row>
    <row r="86" spans="1:15" x14ac:dyDescent="0.3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</row>
    <row r="87" spans="1:15" ht="15.6" customHeight="1" x14ac:dyDescent="0.3">
      <c r="A87" s="167" t="s">
        <v>189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</row>
    <row r="88" spans="1:15" ht="15.6" x14ac:dyDescent="0.3">
      <c r="A88" s="178"/>
      <c r="B88" s="179"/>
      <c r="C88" s="179"/>
      <c r="D88" s="179"/>
      <c r="E88" s="179"/>
      <c r="F88" s="179"/>
      <c r="G88" s="179"/>
      <c r="H88" s="179"/>
      <c r="I88" s="179"/>
      <c r="J88" s="179"/>
      <c r="K88" s="179"/>
      <c r="L88" s="180"/>
      <c r="M88" s="180"/>
      <c r="N88" s="180"/>
      <c r="O88" s="15"/>
    </row>
    <row r="89" spans="1:15" ht="15.6" x14ac:dyDescent="0.3">
      <c r="A89" s="180"/>
      <c r="B89" s="180"/>
      <c r="C89" s="180"/>
      <c r="D89" s="176" t="s">
        <v>181</v>
      </c>
      <c r="E89" s="176"/>
      <c r="F89" s="176"/>
      <c r="G89" s="176"/>
      <c r="H89" s="176"/>
      <c r="I89" s="181"/>
      <c r="J89" s="176" t="s">
        <v>190</v>
      </c>
      <c r="K89" s="176"/>
      <c r="L89" s="176"/>
      <c r="M89" s="176"/>
      <c r="N89" s="176"/>
      <c r="O89" s="15"/>
    </row>
    <row r="90" spans="1:15" ht="15.6" x14ac:dyDescent="0.3">
      <c r="A90" s="169" t="s">
        <v>167</v>
      </c>
      <c r="B90" s="170">
        <v>1225</v>
      </c>
      <c r="C90" s="180"/>
      <c r="D90" s="174">
        <f ca="1">$B$3*EXP(($B$5-$B$6*$B$6/2)*$B$7+$B$6*NORMSINV(RAND())*SQRT($B$7))</f>
        <v>0</v>
      </c>
      <c r="E90" s="174">
        <f ca="1">$B$3*EXP(($B$5-$B$6*$B$6/2)*$B$7+$B$6*NORMSINV(RAND())*SQRT($B$7))</f>
        <v>0</v>
      </c>
      <c r="F90" s="174">
        <f ca="1">$B$3*EXP(($B$5-$B$6*$B$6/2)*$B$7+$B$6*NORMSINV(RAND())*SQRT($B$7))</f>
        <v>0</v>
      </c>
      <c r="G90" s="174">
        <f ca="1">$B$3*EXP(($B$5-$B$6*$B$6/2)*$B$7+$B$6*NORMSINV(RAND())*SQRT($B$7))</f>
        <v>0</v>
      </c>
      <c r="H90" s="174">
        <f ca="1">$B$3*EXP(($B$5-$B$6*$B$6/2)*$B$7+$B$6*NORMSINV(RAND())*SQRT($B$7))</f>
        <v>0</v>
      </c>
      <c r="I90" s="180"/>
      <c r="J90" s="174">
        <f ca="1">EXP(-$B$5*$B$7)*MAX($B$4-D90,0)</f>
        <v>0</v>
      </c>
      <c r="K90" s="174">
        <f t="shared" ref="K90:N105" ca="1" si="4">EXP(-$B$5*$B$7)*MAX($B$4-E90,0)</f>
        <v>0</v>
      </c>
      <c r="L90" s="174">
        <f t="shared" ca="1" si="4"/>
        <v>0</v>
      </c>
      <c r="M90" s="174">
        <f t="shared" ca="1" si="4"/>
        <v>0</v>
      </c>
      <c r="N90" s="174">
        <f t="shared" ca="1" si="4"/>
        <v>0</v>
      </c>
      <c r="O90" s="15"/>
    </row>
    <row r="91" spans="1:15" ht="15.6" x14ac:dyDescent="0.3">
      <c r="A91" s="169" t="s">
        <v>168</v>
      </c>
      <c r="B91" s="170">
        <v>1250</v>
      </c>
      <c r="C91" s="180"/>
      <c r="D91" s="174">
        <f t="shared" ref="D91:H109" ca="1" si="5">$B$3*EXP(($B$5-$B$6*$B$6/2)*$B$7+$B$6*NORMSINV(RAND())*SQRT($B$7))</f>
        <v>0</v>
      </c>
      <c r="E91" s="174">
        <f t="shared" ca="1" si="5"/>
        <v>0</v>
      </c>
      <c r="F91" s="174">
        <f t="shared" ca="1" si="5"/>
        <v>0</v>
      </c>
      <c r="G91" s="174">
        <f t="shared" ca="1" si="5"/>
        <v>0</v>
      </c>
      <c r="H91" s="174">
        <f t="shared" ca="1" si="5"/>
        <v>0</v>
      </c>
      <c r="I91" s="180"/>
      <c r="J91" s="174">
        <f t="shared" ref="J91:N108" ca="1" si="6">EXP(-$B$5*$B$7)*MAX($B$4-D91,0)</f>
        <v>0</v>
      </c>
      <c r="K91" s="174">
        <f t="shared" ca="1" si="4"/>
        <v>0</v>
      </c>
      <c r="L91" s="174">
        <f t="shared" ca="1" si="4"/>
        <v>0</v>
      </c>
      <c r="M91" s="174">
        <f t="shared" ca="1" si="4"/>
        <v>0</v>
      </c>
      <c r="N91" s="174">
        <f t="shared" ca="1" si="4"/>
        <v>0</v>
      </c>
      <c r="O91" s="15"/>
    </row>
    <row r="92" spans="1:15" ht="15.6" x14ac:dyDescent="0.3">
      <c r="A92" s="169" t="s">
        <v>169</v>
      </c>
      <c r="B92" s="171">
        <v>0.05</v>
      </c>
      <c r="C92" s="180"/>
      <c r="D92" s="174">
        <f t="shared" ca="1" si="5"/>
        <v>0</v>
      </c>
      <c r="E92" s="174">
        <f t="shared" ca="1" si="5"/>
        <v>0</v>
      </c>
      <c r="F92" s="174">
        <f t="shared" ca="1" si="5"/>
        <v>0</v>
      </c>
      <c r="G92" s="174">
        <f t="shared" ca="1" si="5"/>
        <v>0</v>
      </c>
      <c r="H92" s="174">
        <f t="shared" ca="1" si="5"/>
        <v>0</v>
      </c>
      <c r="I92" s="180"/>
      <c r="J92" s="174">
        <f t="shared" ca="1" si="6"/>
        <v>0</v>
      </c>
      <c r="K92" s="174">
        <f t="shared" ca="1" si="4"/>
        <v>0</v>
      </c>
      <c r="L92" s="174">
        <f t="shared" ca="1" si="4"/>
        <v>0</v>
      </c>
      <c r="M92" s="174">
        <f t="shared" ca="1" si="4"/>
        <v>0</v>
      </c>
      <c r="N92" s="174">
        <f t="shared" ca="1" si="4"/>
        <v>0</v>
      </c>
      <c r="O92" s="15"/>
    </row>
    <row r="93" spans="1:15" ht="15.6" x14ac:dyDescent="0.3">
      <c r="A93" s="169" t="s">
        <v>170</v>
      </c>
      <c r="B93" s="171">
        <v>0.2</v>
      </c>
      <c r="C93" s="180"/>
      <c r="D93" s="174">
        <f t="shared" ca="1" si="5"/>
        <v>0</v>
      </c>
      <c r="E93" s="174">
        <f t="shared" ca="1" si="5"/>
        <v>0</v>
      </c>
      <c r="F93" s="174">
        <f t="shared" ca="1" si="5"/>
        <v>0</v>
      </c>
      <c r="G93" s="174">
        <f t="shared" ca="1" si="5"/>
        <v>0</v>
      </c>
      <c r="H93" s="174">
        <f t="shared" ca="1" si="5"/>
        <v>0</v>
      </c>
      <c r="I93" s="180"/>
      <c r="J93" s="174">
        <f t="shared" ca="1" si="6"/>
        <v>0</v>
      </c>
      <c r="K93" s="174">
        <f t="shared" ca="1" si="4"/>
        <v>0</v>
      </c>
      <c r="L93" s="174">
        <f t="shared" ca="1" si="4"/>
        <v>0</v>
      </c>
      <c r="M93" s="174">
        <f t="shared" ca="1" si="4"/>
        <v>0</v>
      </c>
      <c r="N93" s="174">
        <f t="shared" ca="1" si="4"/>
        <v>0</v>
      </c>
      <c r="O93" s="15"/>
    </row>
    <row r="94" spans="1:15" ht="15.6" x14ac:dyDescent="0.3">
      <c r="A94" s="169" t="s">
        <v>171</v>
      </c>
      <c r="B94" s="172">
        <f>20/52</f>
        <v>0.38461538461538464</v>
      </c>
      <c r="C94" s="180"/>
      <c r="D94" s="174">
        <f t="shared" ca="1" si="5"/>
        <v>0</v>
      </c>
      <c r="E94" s="174">
        <f t="shared" ca="1" si="5"/>
        <v>0</v>
      </c>
      <c r="F94" s="174">
        <f t="shared" ca="1" si="5"/>
        <v>0</v>
      </c>
      <c r="G94" s="174">
        <f t="shared" ca="1" si="5"/>
        <v>0</v>
      </c>
      <c r="H94" s="174">
        <f t="shared" ca="1" si="5"/>
        <v>0</v>
      </c>
      <c r="I94" s="180"/>
      <c r="J94" s="174">
        <f t="shared" ca="1" si="6"/>
        <v>0</v>
      </c>
      <c r="K94" s="174">
        <f t="shared" ca="1" si="4"/>
        <v>0</v>
      </c>
      <c r="L94" s="174">
        <f t="shared" ca="1" si="4"/>
        <v>0</v>
      </c>
      <c r="M94" s="174">
        <f t="shared" ca="1" si="4"/>
        <v>0</v>
      </c>
      <c r="N94" s="174">
        <f t="shared" ca="1" si="4"/>
        <v>0</v>
      </c>
      <c r="O94" s="15"/>
    </row>
    <row r="95" spans="1:15" ht="15.6" x14ac:dyDescent="0.3">
      <c r="A95" s="181"/>
      <c r="B95" s="180"/>
      <c r="C95" s="180"/>
      <c r="D95" s="174">
        <f t="shared" ca="1" si="5"/>
        <v>0</v>
      </c>
      <c r="E95" s="174">
        <f t="shared" ca="1" si="5"/>
        <v>0</v>
      </c>
      <c r="F95" s="174">
        <f t="shared" ca="1" si="5"/>
        <v>0</v>
      </c>
      <c r="G95" s="174">
        <f t="shared" ca="1" si="5"/>
        <v>0</v>
      </c>
      <c r="H95" s="174">
        <f t="shared" ca="1" si="5"/>
        <v>0</v>
      </c>
      <c r="I95" s="180"/>
      <c r="J95" s="174">
        <f t="shared" ca="1" si="6"/>
        <v>0</v>
      </c>
      <c r="K95" s="174">
        <f t="shared" ca="1" si="4"/>
        <v>0</v>
      </c>
      <c r="L95" s="174">
        <f t="shared" ca="1" si="4"/>
        <v>0</v>
      </c>
      <c r="M95" s="174">
        <f t="shared" ca="1" si="4"/>
        <v>0</v>
      </c>
      <c r="N95" s="174">
        <f t="shared" ca="1" si="4"/>
        <v>0</v>
      </c>
      <c r="O95" s="15"/>
    </row>
    <row r="96" spans="1:15" ht="15.6" x14ac:dyDescent="0.3">
      <c r="A96" s="169" t="s">
        <v>172</v>
      </c>
      <c r="B96" s="172">
        <f>(LN(B90/B91)+(B92+(B93^2)/2)*B94)/(B93*SQRT(B94))</f>
        <v>5.4181351923835712E-2</v>
      </c>
      <c r="C96" s="180"/>
      <c r="D96" s="174">
        <f t="shared" ca="1" si="5"/>
        <v>0</v>
      </c>
      <c r="E96" s="174">
        <f t="shared" ca="1" si="5"/>
        <v>0</v>
      </c>
      <c r="F96" s="174">
        <f t="shared" ca="1" si="5"/>
        <v>0</v>
      </c>
      <c r="G96" s="174">
        <f t="shared" ca="1" si="5"/>
        <v>0</v>
      </c>
      <c r="H96" s="174">
        <f t="shared" ca="1" si="5"/>
        <v>0</v>
      </c>
      <c r="I96" s="180"/>
      <c r="J96" s="174">
        <f t="shared" ca="1" si="6"/>
        <v>0</v>
      </c>
      <c r="K96" s="174">
        <f t="shared" ca="1" si="4"/>
        <v>0</v>
      </c>
      <c r="L96" s="174">
        <f t="shared" ca="1" si="4"/>
        <v>0</v>
      </c>
      <c r="M96" s="174">
        <f t="shared" ca="1" si="4"/>
        <v>0</v>
      </c>
      <c r="N96" s="174">
        <f t="shared" ca="1" si="4"/>
        <v>0</v>
      </c>
      <c r="O96" s="15"/>
    </row>
    <row r="97" spans="1:15" ht="15.6" x14ac:dyDescent="0.3">
      <c r="A97" s="169" t="s">
        <v>173</v>
      </c>
      <c r="B97" s="173">
        <f>B96-B93*SQRT(B94)</f>
        <v>-6.9853382665372749E-2</v>
      </c>
      <c r="C97" s="180"/>
      <c r="D97" s="174">
        <f t="shared" ca="1" si="5"/>
        <v>0</v>
      </c>
      <c r="E97" s="174">
        <f t="shared" ca="1" si="5"/>
        <v>0</v>
      </c>
      <c r="F97" s="174">
        <f t="shared" ca="1" si="5"/>
        <v>0</v>
      </c>
      <c r="G97" s="174">
        <f t="shared" ca="1" si="5"/>
        <v>0</v>
      </c>
      <c r="H97" s="174">
        <f t="shared" ca="1" si="5"/>
        <v>0</v>
      </c>
      <c r="I97" s="180"/>
      <c r="J97" s="174">
        <f t="shared" ca="1" si="6"/>
        <v>0</v>
      </c>
      <c r="K97" s="174">
        <f t="shared" ca="1" si="4"/>
        <v>0</v>
      </c>
      <c r="L97" s="174">
        <f t="shared" ca="1" si="4"/>
        <v>0</v>
      </c>
      <c r="M97" s="174">
        <f t="shared" ca="1" si="4"/>
        <v>0</v>
      </c>
      <c r="N97" s="174">
        <f t="shared" ca="1" si="4"/>
        <v>0</v>
      </c>
      <c r="O97" s="15"/>
    </row>
    <row r="98" spans="1:15" ht="15.6" x14ac:dyDescent="0.3">
      <c r="A98" s="169" t="s">
        <v>174</v>
      </c>
      <c r="B98" s="172">
        <f>_xlfn.NORM.S.DIST(B96,TRUE)</f>
        <v>0.52160466106639636</v>
      </c>
      <c r="C98" s="180"/>
      <c r="D98" s="174">
        <f t="shared" ca="1" si="5"/>
        <v>0</v>
      </c>
      <c r="E98" s="174">
        <f t="shared" ca="1" si="5"/>
        <v>0</v>
      </c>
      <c r="F98" s="174">
        <f t="shared" ca="1" si="5"/>
        <v>0</v>
      </c>
      <c r="G98" s="174">
        <f t="shared" ca="1" si="5"/>
        <v>0</v>
      </c>
      <c r="H98" s="174">
        <f t="shared" ca="1" si="5"/>
        <v>0</v>
      </c>
      <c r="I98" s="180"/>
      <c r="J98" s="174">
        <f t="shared" ca="1" si="6"/>
        <v>0</v>
      </c>
      <c r="K98" s="174">
        <f t="shared" ca="1" si="4"/>
        <v>0</v>
      </c>
      <c r="L98" s="174">
        <f t="shared" ca="1" si="4"/>
        <v>0</v>
      </c>
      <c r="M98" s="174">
        <f t="shared" ca="1" si="4"/>
        <v>0</v>
      </c>
      <c r="N98" s="174">
        <f t="shared" ca="1" si="4"/>
        <v>0</v>
      </c>
      <c r="O98" s="15"/>
    </row>
    <row r="99" spans="1:15" ht="15.6" x14ac:dyDescent="0.3">
      <c r="A99" s="169" t="s">
        <v>175</v>
      </c>
      <c r="B99" s="172">
        <f>_xlfn.NORM.S.DIST(B97,TRUE)</f>
        <v>0.47215517884287966</v>
      </c>
      <c r="C99" s="180"/>
      <c r="D99" s="174">
        <f t="shared" ca="1" si="5"/>
        <v>0</v>
      </c>
      <c r="E99" s="174">
        <f t="shared" ca="1" si="5"/>
        <v>0</v>
      </c>
      <c r="F99" s="174">
        <f t="shared" ca="1" si="5"/>
        <v>0</v>
      </c>
      <c r="G99" s="174">
        <f t="shared" ca="1" si="5"/>
        <v>0</v>
      </c>
      <c r="H99" s="174">
        <f t="shared" ca="1" si="5"/>
        <v>0</v>
      </c>
      <c r="I99" s="180"/>
      <c r="J99" s="174">
        <f t="shared" ca="1" si="6"/>
        <v>0</v>
      </c>
      <c r="K99" s="174">
        <f t="shared" ca="1" si="4"/>
        <v>0</v>
      </c>
      <c r="L99" s="174">
        <f t="shared" ca="1" si="4"/>
        <v>0</v>
      </c>
      <c r="M99" s="174">
        <f t="shared" ca="1" si="4"/>
        <v>0</v>
      </c>
      <c r="N99" s="174">
        <f t="shared" ca="1" si="4"/>
        <v>0</v>
      </c>
      <c r="O99" s="15"/>
    </row>
    <row r="100" spans="1:15" ht="15.6" x14ac:dyDescent="0.3">
      <c r="A100" s="169" t="s">
        <v>176</v>
      </c>
      <c r="B100" s="172">
        <f>1-B98</f>
        <v>0.47839533893360364</v>
      </c>
      <c r="C100" s="180"/>
      <c r="D100" s="174">
        <f t="shared" ca="1" si="5"/>
        <v>0</v>
      </c>
      <c r="E100" s="174">
        <f t="shared" ca="1" si="5"/>
        <v>0</v>
      </c>
      <c r="F100" s="174">
        <f t="shared" ca="1" si="5"/>
        <v>0</v>
      </c>
      <c r="G100" s="174">
        <f t="shared" ca="1" si="5"/>
        <v>0</v>
      </c>
      <c r="H100" s="174">
        <f t="shared" ca="1" si="5"/>
        <v>0</v>
      </c>
      <c r="I100" s="180"/>
      <c r="J100" s="174">
        <f t="shared" ca="1" si="6"/>
        <v>0</v>
      </c>
      <c r="K100" s="174">
        <f t="shared" ca="1" si="4"/>
        <v>0</v>
      </c>
      <c r="L100" s="174">
        <f t="shared" ca="1" si="4"/>
        <v>0</v>
      </c>
      <c r="M100" s="174">
        <f t="shared" ca="1" si="4"/>
        <v>0</v>
      </c>
      <c r="N100" s="174">
        <f t="shared" ca="1" si="4"/>
        <v>0</v>
      </c>
      <c r="O100" s="15"/>
    </row>
    <row r="101" spans="1:15" ht="15.6" x14ac:dyDescent="0.3">
      <c r="A101" s="169" t="s">
        <v>177</v>
      </c>
      <c r="B101" s="172">
        <f>1-B99</f>
        <v>0.52784482115712028</v>
      </c>
      <c r="C101" s="180"/>
      <c r="D101" s="174">
        <f t="shared" ca="1" si="5"/>
        <v>0</v>
      </c>
      <c r="E101" s="174">
        <f t="shared" ca="1" si="5"/>
        <v>0</v>
      </c>
      <c r="F101" s="174">
        <f t="shared" ca="1" si="5"/>
        <v>0</v>
      </c>
      <c r="G101" s="174">
        <f t="shared" ca="1" si="5"/>
        <v>0</v>
      </c>
      <c r="H101" s="174">
        <f t="shared" ca="1" si="5"/>
        <v>0</v>
      </c>
      <c r="I101" s="180"/>
      <c r="J101" s="174">
        <f t="shared" ca="1" si="6"/>
        <v>0</v>
      </c>
      <c r="K101" s="174">
        <f t="shared" ca="1" si="4"/>
        <v>0</v>
      </c>
      <c r="L101" s="174">
        <f t="shared" ca="1" si="4"/>
        <v>0</v>
      </c>
      <c r="M101" s="174">
        <f t="shared" ca="1" si="4"/>
        <v>0</v>
      </c>
      <c r="N101" s="174">
        <f t="shared" ca="1" si="4"/>
        <v>0</v>
      </c>
      <c r="O101" s="15"/>
    </row>
    <row r="102" spans="1:15" ht="15.6" x14ac:dyDescent="0.3">
      <c r="A102" s="181"/>
      <c r="B102" s="180"/>
      <c r="C102" s="180"/>
      <c r="D102" s="174">
        <f t="shared" ca="1" si="5"/>
        <v>0</v>
      </c>
      <c r="E102" s="174">
        <f t="shared" ca="1" si="5"/>
        <v>0</v>
      </c>
      <c r="F102" s="174">
        <f t="shared" ca="1" si="5"/>
        <v>0</v>
      </c>
      <c r="G102" s="174">
        <f t="shared" ca="1" si="5"/>
        <v>0</v>
      </c>
      <c r="H102" s="174">
        <f t="shared" ca="1" si="5"/>
        <v>0</v>
      </c>
      <c r="I102" s="180"/>
      <c r="J102" s="174">
        <f t="shared" ca="1" si="6"/>
        <v>0</v>
      </c>
      <c r="K102" s="174">
        <f t="shared" ca="1" si="4"/>
        <v>0</v>
      </c>
      <c r="L102" s="174">
        <f t="shared" ca="1" si="4"/>
        <v>0</v>
      </c>
      <c r="M102" s="174">
        <f t="shared" ca="1" si="4"/>
        <v>0</v>
      </c>
      <c r="N102" s="174">
        <f t="shared" ca="1" si="4"/>
        <v>0</v>
      </c>
      <c r="O102" s="15"/>
    </row>
    <row r="103" spans="1:15" ht="15.6" x14ac:dyDescent="0.3">
      <c r="A103" s="169" t="s">
        <v>191</v>
      </c>
      <c r="B103" s="170">
        <f>B91*(EXP(-B92*B94))*B101-B90*B100</f>
        <v>61.204386032046273</v>
      </c>
      <c r="C103" s="180"/>
      <c r="D103" s="174">
        <f t="shared" ca="1" si="5"/>
        <v>0</v>
      </c>
      <c r="E103" s="174">
        <f t="shared" ca="1" si="5"/>
        <v>0</v>
      </c>
      <c r="F103" s="174">
        <f t="shared" ca="1" si="5"/>
        <v>0</v>
      </c>
      <c r="G103" s="174">
        <f t="shared" ca="1" si="5"/>
        <v>0</v>
      </c>
      <c r="H103" s="174">
        <f t="shared" ca="1" si="5"/>
        <v>0</v>
      </c>
      <c r="I103" s="180"/>
      <c r="J103" s="174">
        <f t="shared" ca="1" si="6"/>
        <v>0</v>
      </c>
      <c r="K103" s="174">
        <f t="shared" ca="1" si="4"/>
        <v>0</v>
      </c>
      <c r="L103" s="174">
        <f t="shared" ca="1" si="4"/>
        <v>0</v>
      </c>
      <c r="M103" s="174">
        <f t="shared" ca="1" si="4"/>
        <v>0</v>
      </c>
      <c r="N103" s="174">
        <f t="shared" ca="1" si="4"/>
        <v>0</v>
      </c>
      <c r="O103" s="15"/>
    </row>
    <row r="104" spans="1:15" ht="15.6" x14ac:dyDescent="0.3">
      <c r="A104" s="181"/>
      <c r="B104" s="180"/>
      <c r="C104" s="180"/>
      <c r="D104" s="174">
        <f t="shared" ca="1" si="5"/>
        <v>0</v>
      </c>
      <c r="E104" s="174">
        <f t="shared" ca="1" si="5"/>
        <v>0</v>
      </c>
      <c r="F104" s="174">
        <f t="shared" ca="1" si="5"/>
        <v>0</v>
      </c>
      <c r="G104" s="174">
        <f t="shared" ca="1" si="5"/>
        <v>0</v>
      </c>
      <c r="H104" s="174">
        <f t="shared" ca="1" si="5"/>
        <v>0</v>
      </c>
      <c r="I104" s="180"/>
      <c r="J104" s="174">
        <f t="shared" ca="1" si="6"/>
        <v>0</v>
      </c>
      <c r="K104" s="174">
        <f t="shared" ca="1" si="4"/>
        <v>0</v>
      </c>
      <c r="L104" s="174">
        <f t="shared" ca="1" si="4"/>
        <v>0</v>
      </c>
      <c r="M104" s="174">
        <f t="shared" ca="1" si="4"/>
        <v>0</v>
      </c>
      <c r="N104" s="174">
        <f t="shared" ca="1" si="4"/>
        <v>0</v>
      </c>
      <c r="O104" s="15"/>
    </row>
    <row r="105" spans="1:15" ht="15.6" x14ac:dyDescent="0.3">
      <c r="A105" s="169" t="s">
        <v>192</v>
      </c>
      <c r="B105" s="174">
        <f ca="1">AVERAGE(J90:N109)</f>
        <v>0</v>
      </c>
      <c r="C105" s="180"/>
      <c r="D105" s="174">
        <f t="shared" ca="1" si="5"/>
        <v>0</v>
      </c>
      <c r="E105" s="174">
        <f t="shared" ca="1" si="5"/>
        <v>0</v>
      </c>
      <c r="F105" s="174">
        <f t="shared" ca="1" si="5"/>
        <v>0</v>
      </c>
      <c r="G105" s="174">
        <f t="shared" ca="1" si="5"/>
        <v>0</v>
      </c>
      <c r="H105" s="174">
        <f t="shared" ca="1" si="5"/>
        <v>0</v>
      </c>
      <c r="I105" s="180"/>
      <c r="J105" s="174">
        <f t="shared" ca="1" si="6"/>
        <v>0</v>
      </c>
      <c r="K105" s="174">
        <f t="shared" ca="1" si="4"/>
        <v>0</v>
      </c>
      <c r="L105" s="174">
        <f t="shared" ca="1" si="4"/>
        <v>0</v>
      </c>
      <c r="M105" s="174">
        <f t="shared" ca="1" si="4"/>
        <v>0</v>
      </c>
      <c r="N105" s="174">
        <f t="shared" ca="1" si="4"/>
        <v>0</v>
      </c>
      <c r="O105" s="15"/>
    </row>
    <row r="106" spans="1:15" ht="15.6" x14ac:dyDescent="0.3">
      <c r="A106" s="169" t="s">
        <v>193</v>
      </c>
      <c r="B106" s="170">
        <f ca="1">_xlfn.STDEV.S(J90:N109)</f>
        <v>0</v>
      </c>
      <c r="C106" s="180"/>
      <c r="D106" s="174">
        <f t="shared" ca="1" si="5"/>
        <v>0</v>
      </c>
      <c r="E106" s="174">
        <f t="shared" ca="1" si="5"/>
        <v>0</v>
      </c>
      <c r="F106" s="174">
        <f t="shared" ca="1" si="5"/>
        <v>0</v>
      </c>
      <c r="G106" s="174">
        <f t="shared" ca="1" si="5"/>
        <v>0</v>
      </c>
      <c r="H106" s="174">
        <f t="shared" ca="1" si="5"/>
        <v>0</v>
      </c>
      <c r="I106" s="180"/>
      <c r="J106" s="174">
        <f t="shared" ca="1" si="6"/>
        <v>0</v>
      </c>
      <c r="K106" s="174">
        <f t="shared" ca="1" si="6"/>
        <v>0</v>
      </c>
      <c r="L106" s="174">
        <f t="shared" ca="1" si="6"/>
        <v>0</v>
      </c>
      <c r="M106" s="174">
        <f t="shared" ca="1" si="6"/>
        <v>0</v>
      </c>
      <c r="N106" s="174">
        <f t="shared" ca="1" si="6"/>
        <v>0</v>
      </c>
      <c r="O106" s="15"/>
    </row>
    <row r="107" spans="1:15" ht="15.6" x14ac:dyDescent="0.3">
      <c r="A107" s="180"/>
      <c r="B107" s="180"/>
      <c r="C107" s="180"/>
      <c r="D107" s="174">
        <f t="shared" ca="1" si="5"/>
        <v>0</v>
      </c>
      <c r="E107" s="174">
        <f t="shared" ca="1" si="5"/>
        <v>0</v>
      </c>
      <c r="F107" s="174">
        <f t="shared" ca="1" si="5"/>
        <v>0</v>
      </c>
      <c r="G107" s="174">
        <f t="shared" ca="1" si="5"/>
        <v>0</v>
      </c>
      <c r="H107" s="174">
        <f t="shared" ca="1" si="5"/>
        <v>0</v>
      </c>
      <c r="I107" s="180"/>
      <c r="J107" s="174">
        <f t="shared" ca="1" si="6"/>
        <v>0</v>
      </c>
      <c r="K107" s="174">
        <f t="shared" ca="1" si="6"/>
        <v>0</v>
      </c>
      <c r="L107" s="174">
        <f t="shared" ca="1" si="6"/>
        <v>0</v>
      </c>
      <c r="M107" s="174">
        <f t="shared" ca="1" si="6"/>
        <v>0</v>
      </c>
      <c r="N107" s="174">
        <f t="shared" ca="1" si="6"/>
        <v>0</v>
      </c>
      <c r="O107" s="15"/>
    </row>
    <row r="108" spans="1:15" ht="31.2" x14ac:dyDescent="0.3">
      <c r="A108" s="175" t="s">
        <v>194</v>
      </c>
      <c r="B108" s="174">
        <f ca="1">B105</f>
        <v>0</v>
      </c>
      <c r="C108" s="180"/>
      <c r="D108" s="174">
        <f t="shared" ca="1" si="5"/>
        <v>0</v>
      </c>
      <c r="E108" s="174">
        <f t="shared" ca="1" si="5"/>
        <v>0</v>
      </c>
      <c r="F108" s="174">
        <f t="shared" ca="1" si="5"/>
        <v>0</v>
      </c>
      <c r="G108" s="174">
        <f t="shared" ca="1" si="5"/>
        <v>0</v>
      </c>
      <c r="H108" s="174">
        <f t="shared" ca="1" si="5"/>
        <v>0</v>
      </c>
      <c r="I108" s="180"/>
      <c r="J108" s="174">
        <f t="shared" ca="1" si="6"/>
        <v>0</v>
      </c>
      <c r="K108" s="174">
        <f t="shared" ca="1" si="6"/>
        <v>0</v>
      </c>
      <c r="L108" s="174">
        <f t="shared" ca="1" si="6"/>
        <v>0</v>
      </c>
      <c r="M108" s="174">
        <f t="shared" ca="1" si="6"/>
        <v>0</v>
      </c>
      <c r="N108" s="174">
        <f t="shared" ca="1" si="6"/>
        <v>0</v>
      </c>
      <c r="O108" s="15"/>
    </row>
    <row r="109" spans="1:15" ht="15.6" x14ac:dyDescent="0.3">
      <c r="A109" s="180"/>
      <c r="B109" s="180"/>
      <c r="C109" s="180"/>
      <c r="D109" s="174">
        <f t="shared" ca="1" si="5"/>
        <v>0</v>
      </c>
      <c r="E109" s="174">
        <f t="shared" ca="1" si="5"/>
        <v>0</v>
      </c>
      <c r="F109" s="174">
        <f t="shared" ca="1" si="5"/>
        <v>0</v>
      </c>
      <c r="G109" s="174">
        <f t="shared" ca="1" si="5"/>
        <v>0</v>
      </c>
      <c r="H109" s="174">
        <f t="shared" ca="1" si="5"/>
        <v>0</v>
      </c>
      <c r="I109" s="180"/>
      <c r="J109" s="174">
        <f ca="1">EXP(-$B$5*$B$7)*MAX($B$4-D109,0)</f>
        <v>0</v>
      </c>
      <c r="K109" s="174">
        <f t="shared" ref="K109:N109" ca="1" si="7">EXP(-$B$5*$B$7)*MAX($B$4-E109,0)</f>
        <v>0</v>
      </c>
      <c r="L109" s="174">
        <f t="shared" ca="1" si="7"/>
        <v>0</v>
      </c>
      <c r="M109" s="174">
        <f t="shared" ca="1" si="7"/>
        <v>0</v>
      </c>
      <c r="N109" s="174">
        <f t="shared" ca="1" si="7"/>
        <v>0</v>
      </c>
      <c r="O109" s="15"/>
    </row>
  </sheetData>
  <mergeCells count="10">
    <mergeCell ref="A1:O1"/>
    <mergeCell ref="A18:O18"/>
    <mergeCell ref="A37:O37"/>
    <mergeCell ref="A62:O62"/>
    <mergeCell ref="A87:O87"/>
    <mergeCell ref="D89:H89"/>
    <mergeCell ref="J89:N89"/>
    <mergeCell ref="D38:H38"/>
    <mergeCell ref="D64:H64"/>
    <mergeCell ref="J64:N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Adya Tandon</dc:creator>
  <cp:lastModifiedBy>Anmol Gosain</cp:lastModifiedBy>
  <dcterms:created xsi:type="dcterms:W3CDTF">2025-05-07T13:38:50Z</dcterms:created>
  <dcterms:modified xsi:type="dcterms:W3CDTF">2025-05-07T19:49:24Z</dcterms:modified>
</cp:coreProperties>
</file>