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\"/>
    </mc:Choice>
  </mc:AlternateContent>
  <xr:revisionPtr revIDLastSave="0" documentId="8_{4B68ED35-CF14-42FC-8F13-CE374049ADFB}" xr6:coauthVersionLast="47" xr6:coauthVersionMax="47" xr10:uidLastSave="{00000000-0000-0000-0000-000000000000}"/>
  <bookViews>
    <workbookView xWindow="-96" yWindow="0" windowWidth="14256" windowHeight="12336" activeTab="3" xr2:uid="{01363A02-A126-442D-811C-2CBD96669636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3" l="1"/>
  <c r="B13" i="3" l="1"/>
  <c r="C13" i="3" s="1"/>
  <c r="D13" i="3" s="1"/>
  <c r="B14" i="3"/>
  <c r="C14" i="3" s="1"/>
  <c r="B15" i="3"/>
  <c r="C15" i="3" s="1"/>
  <c r="B16" i="3"/>
  <c r="C16" i="3" s="1"/>
  <c r="B17" i="3"/>
  <c r="C17" i="3" s="1"/>
  <c r="B18" i="3"/>
  <c r="C18" i="3" s="1"/>
  <c r="B19" i="3"/>
  <c r="C19" i="3" s="1"/>
  <c r="B20" i="3"/>
  <c r="C20" i="3" s="1"/>
  <c r="B21" i="3"/>
  <c r="C21" i="3" s="1"/>
  <c r="B22" i="3"/>
  <c r="C22" i="3" s="1"/>
  <c r="B23" i="3"/>
  <c r="C23" i="3" s="1"/>
  <c r="B24" i="3"/>
  <c r="C24" i="3" s="1"/>
  <c r="B25" i="3"/>
  <c r="C25" i="3" s="1"/>
  <c r="B26" i="3"/>
  <c r="C26" i="3" s="1"/>
  <c r="B27" i="3"/>
  <c r="C27" i="3" s="1"/>
  <c r="B28" i="3"/>
  <c r="C28" i="3" s="1"/>
  <c r="B29" i="3"/>
  <c r="C29" i="3" s="1"/>
  <c r="B30" i="3"/>
  <c r="C30" i="3" s="1"/>
  <c r="B31" i="3"/>
  <c r="C31" i="3" s="1"/>
  <c r="B32" i="3"/>
  <c r="C32" i="3" s="1"/>
  <c r="B33" i="3"/>
  <c r="C33" i="3" s="1"/>
  <c r="B12" i="3"/>
  <c r="C7" i="3"/>
  <c r="G2" i="2"/>
  <c r="G1" i="2"/>
  <c r="F2" i="2"/>
  <c r="F1" i="2"/>
  <c r="E2" i="2"/>
  <c r="E1" i="2"/>
  <c r="D2" i="2"/>
  <c r="D1" i="2"/>
  <c r="C2" i="2"/>
  <c r="C1" i="2"/>
  <c r="B5" i="2"/>
  <c r="B4" i="2"/>
  <c r="B3" i="2"/>
  <c r="B2" i="2"/>
  <c r="B1" i="2"/>
  <c r="B3" i="1"/>
  <c r="B2" i="1"/>
  <c r="B1" i="1"/>
  <c r="D14" i="3" l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B4" i="1"/>
  <c r="I18" i="1" s="1"/>
  <c r="C1" i="1"/>
  <c r="B5" i="1"/>
  <c r="D2" i="1" l="1"/>
  <c r="C2" i="1"/>
  <c r="D1" i="1" s="1"/>
</calcChain>
</file>

<file path=xl/sharedStrings.xml><?xml version="1.0" encoding="utf-8"?>
<sst xmlns="http://schemas.openxmlformats.org/spreadsheetml/2006/main" count="44" uniqueCount="44">
  <si>
    <t>Stok price</t>
  </si>
  <si>
    <t>strike price</t>
  </si>
  <si>
    <t>maturity</t>
  </si>
  <si>
    <t>volatility</t>
  </si>
  <si>
    <t>risk free rate</t>
  </si>
  <si>
    <t>natural log</t>
  </si>
  <si>
    <t>(=ln(stok price/strike price))</t>
  </si>
  <si>
    <t>after natural ln</t>
  </si>
  <si>
    <t>(risk free rate + (volatility^2)/2) x time</t>
  </si>
  <si>
    <t>denominator of d1</t>
  </si>
  <si>
    <t>volatility x (time)^(1/2)</t>
  </si>
  <si>
    <t>d1</t>
  </si>
  <si>
    <t>d2</t>
  </si>
  <si>
    <t>(natural log + after natural log)/denominator</t>
  </si>
  <si>
    <t>d1-denominator</t>
  </si>
  <si>
    <t>CDF for d1</t>
  </si>
  <si>
    <t>CDF for d2</t>
  </si>
  <si>
    <t>(=NORM.S.DIST(d1,true))</t>
  </si>
  <si>
    <t>(=NORM.S.DIST(d2,true))</t>
  </si>
  <si>
    <t>D1</t>
  </si>
  <si>
    <t>D2</t>
  </si>
  <si>
    <t>call option</t>
  </si>
  <si>
    <t>put option</t>
  </si>
  <si>
    <t>it is also call delta</t>
  </si>
  <si>
    <t>put delta</t>
  </si>
  <si>
    <t>call delta -1</t>
  </si>
  <si>
    <t>pdf for d1 is for Gama</t>
  </si>
  <si>
    <t>gamma</t>
  </si>
  <si>
    <t>pdf of d1/(stok price x volatility x sqrt(time))</t>
  </si>
  <si>
    <t>call theta</t>
  </si>
  <si>
    <t>put theta</t>
  </si>
  <si>
    <t>g1 of sheet 2</t>
  </si>
  <si>
    <t>g2 of sheet 2</t>
  </si>
  <si>
    <t>Suppose a stock is trading at $200. The strike price is $190, time to maturity is 1 year,</t>
  </si>
  <si>
    <t>volatility is 15%, and the risk-free rate is 6%. Using Excel, find: The European call and</t>
  </si>
  <si>
    <t>put option values, the theta of the call and put, Delta and gamma of the options.</t>
  </si>
  <si>
    <t>Continuation of sheet 1</t>
  </si>
  <si>
    <t>Simulate lognormal price path for the following: The stock is currently trading at $70 with</t>
  </si>
  <si>
    <t>volatility 20%, expected return 12%, number of trading sessions 21.</t>
  </si>
  <si>
    <t xml:space="preserve">stock price </t>
  </si>
  <si>
    <t>expected ret</t>
  </si>
  <si>
    <t>volati</t>
  </si>
  <si>
    <t>t</t>
  </si>
  <si>
    <t>set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</si>
</sst>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right"/>
    </xf>
    <xf numFmtId="0" fontId="0" fillId="0" borderId="4" xfId="0" applyBorder="1"/>
    <xf numFmtId="0" fontId="0" fillId="0" borderId="0" xfId="0" applyBorder="1"/>
    <xf numFmtId="0" fontId="0" fillId="0" borderId="5" xfId="0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Sheet3!$D$12:$D$33</c:f>
              <c:numCache>
                <c:formatCode>General</c:formatCode>
                <c:ptCount val="22"/>
                <c:pt idx="0">
                  <c:v>70</c:v>
                </c:pt>
                <c:pt idx="1">
                  <c:v>73.065462260021604</c:v>
                </c:pt>
                <c:pt idx="2">
                  <c:v>72.841659878564343</c:v>
                </c:pt>
                <c:pt idx="3">
                  <c:v>76.350073748369994</c:v>
                </c:pt>
                <c:pt idx="4">
                  <c:v>71.030676151128191</c:v>
                </c:pt>
                <c:pt idx="5">
                  <c:v>69.080486625608245</c:v>
                </c:pt>
                <c:pt idx="6">
                  <c:v>68.554970151790172</c:v>
                </c:pt>
                <c:pt idx="7">
                  <c:v>72.500742065662251</c:v>
                </c:pt>
                <c:pt idx="8">
                  <c:v>71.37230784936456</c:v>
                </c:pt>
                <c:pt idx="9">
                  <c:v>71.101864164785809</c:v>
                </c:pt>
                <c:pt idx="10">
                  <c:v>73.348966786112655</c:v>
                </c:pt>
                <c:pt idx="11">
                  <c:v>71.687456804061057</c:v>
                </c:pt>
                <c:pt idx="12">
                  <c:v>78.7304571558753</c:v>
                </c:pt>
                <c:pt idx="13">
                  <c:v>75.339037090455903</c:v>
                </c:pt>
                <c:pt idx="14">
                  <c:v>76.931929845864587</c:v>
                </c:pt>
                <c:pt idx="15">
                  <c:v>85.066263838333441</c:v>
                </c:pt>
                <c:pt idx="16">
                  <c:v>89.76959608622947</c:v>
                </c:pt>
                <c:pt idx="17">
                  <c:v>92.345821216517081</c:v>
                </c:pt>
                <c:pt idx="18">
                  <c:v>87.08919383518689</c:v>
                </c:pt>
                <c:pt idx="19">
                  <c:v>87.510433933989674</c:v>
                </c:pt>
                <c:pt idx="20">
                  <c:v>88.262230985500324</c:v>
                </c:pt>
                <c:pt idx="21">
                  <c:v>86.379577191311199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4-4F75-A506-DB0457063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923248"/>
        <c:axId val="676683848"/>
      </c:lineChart>
      <c:catAx>
        <c:axId val="667923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683848"/>
        <c:crosses val="autoZero"/>
        <c:auto val="1"/>
        <c:lblAlgn val="ctr"/>
        <c:lblOffset val="100"/>
        <c:noMultiLvlLbl val="0"/>
      </c:catAx>
      <c:valAx>
        <c:axId val="67668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92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289560</xdr:colOff>
      <xdr:row>10</xdr:row>
      <xdr:rowOff>72390</xdr:rowOff>
    </xdr:from>
    <xdr:to>
      <xdr:col>11</xdr:col>
      <xdr:colOff>594360</xdr:colOff>
      <xdr:row>25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6E2F25-7116-2FD2-F78B-DA0A8C08C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ECCB8-D119-4BE1-AD87-8FFA35EA39B1}">
  <dimension ref="A1:J24"/>
  <sheetViews>
    <sheetView workbookViewId="0">
      <selection activeCell="B19" sqref="B19"/>
    </sheetView>
  </sheetViews>
  <sheetFormatPr defaultRowHeight="14.4" x14ac:dyDescent="0.3"/>
  <cols>
    <col min="3" max="3" width="12.33203125" customWidth="1"/>
    <col min="5" max="5" width="3.88671875" customWidth="1"/>
    <col min="6" max="6" width="2.33203125" customWidth="1"/>
    <col min="7" max="7" width="2.109375" customWidth="1"/>
    <col min="8" max="8" width="20.5546875" customWidth="1"/>
    <col min="9" max="9" width="44.109375" style="1" customWidth="1"/>
    <col min="10" max="10" width="17.109375" customWidth="1"/>
  </cols>
  <sheetData>
    <row r="1" spans="1:10" x14ac:dyDescent="0.3">
      <c r="A1">
        <v>200</v>
      </c>
      <c r="B1">
        <f>LN(A1/A2)</f>
        <v>5.1293294387550481E-2</v>
      </c>
      <c r="C1">
        <f>_xlfn.NORM.S.DIST(B4,TRUE)</f>
        <v>0.70065777931551798</v>
      </c>
      <c r="D1">
        <f>A1 * C1 - A2 * EXP(-A3 * A4) * C2</f>
        <v>24.422967447917571</v>
      </c>
    </row>
    <row r="2" spans="1:10" x14ac:dyDescent="0.3">
      <c r="A2">
        <v>190</v>
      </c>
      <c r="B2">
        <f>(A3+(A5^2)/2)*A4</f>
        <v>7.1249999999999994E-2</v>
      </c>
      <c r="C2">
        <f>_xlfn.NORM.S.DIST(B5,TRUE)</f>
        <v>0.64665056804431331</v>
      </c>
      <c r="D2">
        <f>A2 * EXP(-A3 * A4) * _xlfn.NORM.S.DIST(-B5, TRUE) - A1 * _xlfn.NORM.S.DIST(-B4, TRUE)</f>
        <v>3.3582288289248297</v>
      </c>
    </row>
    <row r="3" spans="1:10" x14ac:dyDescent="0.3">
      <c r="A3">
        <v>0.06</v>
      </c>
      <c r="B3">
        <f>A5 * SQRT(A4)</f>
        <v>0.15</v>
      </c>
      <c r="H3" t="s">
        <v>0</v>
      </c>
      <c r="I3" s="1">
        <v>200</v>
      </c>
    </row>
    <row r="4" spans="1:10" x14ac:dyDescent="0.3">
      <c r="A4">
        <v>1</v>
      </c>
      <c r="B4">
        <f>B1 + B2 / B3</f>
        <v>0.52629329438755046</v>
      </c>
      <c r="H4" t="s">
        <v>1</v>
      </c>
      <c r="I4" s="1">
        <v>190</v>
      </c>
    </row>
    <row r="5" spans="1:10" x14ac:dyDescent="0.3">
      <c r="A5">
        <v>0.15</v>
      </c>
      <c r="B5">
        <f>B4 - B3</f>
        <v>0.37629329438755044</v>
      </c>
      <c r="H5" t="s">
        <v>2</v>
      </c>
      <c r="I5" s="1">
        <v>1</v>
      </c>
    </row>
    <row r="6" spans="1:10" x14ac:dyDescent="0.3">
      <c r="H6" t="s">
        <v>3</v>
      </c>
      <c r="I6" s="1">
        <v>0.15</v>
      </c>
    </row>
    <row r="7" spans="1:10" x14ac:dyDescent="0.3">
      <c r="H7" t="s">
        <v>4</v>
      </c>
      <c r="I7" s="1">
        <v>0.06</v>
      </c>
    </row>
    <row r="8" spans="1:10" x14ac:dyDescent="0.3">
      <c r="H8" t="s">
        <v>5</v>
      </c>
      <c r="I8" s="1" t="s">
        <v>6</v>
      </c>
    </row>
    <row r="9" spans="1:10" x14ac:dyDescent="0.3">
      <c r="H9" t="s">
        <v>7</v>
      </c>
      <c r="I9" s="1" t="s">
        <v>8</v>
      </c>
    </row>
    <row r="10" spans="1:10" x14ac:dyDescent="0.3">
      <c r="H10" t="s">
        <v>9</v>
      </c>
      <c r="I10" s="1" t="s">
        <v>10</v>
      </c>
    </row>
    <row r="11" spans="1:10" x14ac:dyDescent="0.3">
      <c r="H11" t="s">
        <v>11</v>
      </c>
      <c r="I11" s="1" t="s">
        <v>13</v>
      </c>
    </row>
    <row r="12" spans="1:10" x14ac:dyDescent="0.3">
      <c r="H12" t="s">
        <v>12</v>
      </c>
      <c r="I12" s="1" t="s">
        <v>14</v>
      </c>
    </row>
    <row r="13" spans="1:10" x14ac:dyDescent="0.3">
      <c r="H13" t="s">
        <v>15</v>
      </c>
      <c r="I13" s="1" t="s">
        <v>17</v>
      </c>
      <c r="J13" t="s">
        <v>23</v>
      </c>
    </row>
    <row r="14" spans="1:10" x14ac:dyDescent="0.3">
      <c r="H14" t="s">
        <v>16</v>
      </c>
      <c r="I14" s="1" t="s">
        <v>18</v>
      </c>
    </row>
    <row r="15" spans="1:10" x14ac:dyDescent="0.3">
      <c r="H15" t="s">
        <v>19</v>
      </c>
      <c r="I15" s="1" t="s">
        <v>21</v>
      </c>
    </row>
    <row r="16" spans="1:10" x14ac:dyDescent="0.3">
      <c r="H16" t="s">
        <v>20</v>
      </c>
      <c r="I16" s="1" t="s">
        <v>22</v>
      </c>
    </row>
    <row r="17" spans="2:9" x14ac:dyDescent="0.3">
      <c r="H17" t="s">
        <v>24</v>
      </c>
      <c r="I17" s="1" t="s">
        <v>25</v>
      </c>
    </row>
    <row r="18" spans="2:9" x14ac:dyDescent="0.3">
      <c r="H18" t="s">
        <v>26</v>
      </c>
      <c r="I18">
        <f>_xlfn.NORM.S.DIST(B4, FALSE)</f>
        <v>0.34734705197661686</v>
      </c>
    </row>
    <row r="19" spans="2:9" x14ac:dyDescent="0.3">
      <c r="H19" t="s">
        <v>27</v>
      </c>
      <c r="I19" s="1" t="s">
        <v>28</v>
      </c>
    </row>
    <row r="20" spans="2:9" x14ac:dyDescent="0.3">
      <c r="H20" t="s">
        <v>29</v>
      </c>
      <c r="I20" s="1" t="s">
        <v>31</v>
      </c>
    </row>
    <row r="21" spans="2:9" ht="15" thickBot="1" x14ac:dyDescent="0.35">
      <c r="H21" t="s">
        <v>30</v>
      </c>
      <c r="I21" s="1" t="s">
        <v>32</v>
      </c>
    </row>
    <row r="22" spans="2:9" x14ac:dyDescent="0.3">
      <c r="B22" s="2" t="s">
        <v>33</v>
      </c>
      <c r="C22" s="3"/>
      <c r="D22" s="3"/>
      <c r="E22" s="3"/>
      <c r="F22" s="3"/>
      <c r="G22" s="3"/>
      <c r="H22" s="3"/>
      <c r="I22" s="4"/>
    </row>
    <row r="23" spans="2:9" x14ac:dyDescent="0.3">
      <c r="B23" s="5" t="s">
        <v>34</v>
      </c>
      <c r="C23" s="6"/>
      <c r="D23" s="6"/>
      <c r="E23" s="6"/>
      <c r="F23" s="6"/>
      <c r="G23" s="6"/>
      <c r="H23" s="6"/>
      <c r="I23" s="7"/>
    </row>
    <row r="24" spans="2:9" ht="15" thickBot="1" x14ac:dyDescent="0.35">
      <c r="B24" s="8" t="s">
        <v>35</v>
      </c>
      <c r="C24" s="9"/>
      <c r="D24" s="9"/>
      <c r="E24" s="9"/>
      <c r="F24" s="9"/>
      <c r="G24" s="9"/>
      <c r="H24" s="9"/>
      <c r="I24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07F53-7380-4468-8A27-CA6F0B3C9C53}">
  <dimension ref="A1:G9"/>
  <sheetViews>
    <sheetView workbookViewId="0">
      <selection activeCell="C10" sqref="C10"/>
    </sheetView>
  </sheetViews>
  <sheetFormatPr defaultRowHeight="14.4" x14ac:dyDescent="0.3"/>
  <sheetData>
    <row r="1" spans="1:7" x14ac:dyDescent="0.3">
      <c r="A1">
        <v>200</v>
      </c>
      <c r="B1">
        <f>LN(A1/A2)</f>
        <v>5.1293294387550481E-2</v>
      </c>
      <c r="C1">
        <f>_xlfn.NORM.S.DIST(B4, TRUE)</f>
        <v>0.70065777931551798</v>
      </c>
      <c r="D1">
        <f>A1 * C1 - A2 * EXP(-A3 * A4) * C2</f>
        <v>24.422967447917571</v>
      </c>
      <c r="E1">
        <f>C1</f>
        <v>0.70065777931551798</v>
      </c>
      <c r="F1">
        <f>_xlfn.NORM.S.DIST(B4, FALSE)</f>
        <v>0.34734705197661686</v>
      </c>
      <c r="G1">
        <f>-(A1 * F1 * A5) / (2 * SQRT(A4)) - A3 * A2 * EXP(-A3 * A4) * C2</f>
        <v>-12.152721084560415</v>
      </c>
    </row>
    <row r="2" spans="1:7" x14ac:dyDescent="0.3">
      <c r="A2">
        <v>190</v>
      </c>
      <c r="B2">
        <f>(A3 + (A5^2)/2) * A4</f>
        <v>7.1249999999999994E-2</v>
      </c>
      <c r="C2">
        <f>_xlfn.NORM.S.DIST(B5, TRUE)</f>
        <v>0.64665056804431331</v>
      </c>
      <c r="D2">
        <f>A2 * EXP(-A3 * A4) * _xlfn.NORM.S.DIST(-B5, TRUE) - A1 * _xlfn.NORM.S.DIST(-B4, TRUE)</f>
        <v>3.3582288289248297</v>
      </c>
      <c r="E2">
        <f>C1 - 1</f>
        <v>-0.29934222068448202</v>
      </c>
      <c r="F2">
        <f>F1 / (A1 * A5 * SQRT(A4))</f>
        <v>1.1578235065887229E-2</v>
      </c>
      <c r="G2">
        <f>-(A1 * F1 * A5) / (2 * SQRT(A4)) + A3 * A2 * EXP(-A3 * A4) * _xlfn.NORM.S.DIST(-B5, TRUE)</f>
        <v>-1.4166054016999783</v>
      </c>
    </row>
    <row r="3" spans="1:7" x14ac:dyDescent="0.3">
      <c r="A3">
        <v>0.06</v>
      </c>
      <c r="B3">
        <f>A5 * SQRT(A4)</f>
        <v>0.15</v>
      </c>
    </row>
    <row r="4" spans="1:7" x14ac:dyDescent="0.3">
      <c r="A4">
        <v>1</v>
      </c>
      <c r="B4">
        <f>B1 + B2 / B3</f>
        <v>0.52629329438755046</v>
      </c>
    </row>
    <row r="5" spans="1:7" x14ac:dyDescent="0.3">
      <c r="A5">
        <v>0.15</v>
      </c>
      <c r="B5">
        <f>B4 - B3</f>
        <v>0.37629329438755044</v>
      </c>
    </row>
    <row r="9" spans="1:7" x14ac:dyDescent="0.3">
      <c r="C9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854B4-041B-43C7-9370-AD92834B2814}">
  <dimension ref="A1:G33"/>
  <sheetViews>
    <sheetView workbookViewId="0">
      <selection activeCell="G5" sqref="G5"/>
    </sheetView>
  </sheetViews>
  <sheetFormatPr defaultRowHeight="14.4" x14ac:dyDescent="0.3"/>
  <cols>
    <col min="2" max="2" width="12.44140625" customWidth="1"/>
  </cols>
  <sheetData>
    <row r="1" spans="1:7" x14ac:dyDescent="0.3">
      <c r="A1" t="s">
        <v>37</v>
      </c>
    </row>
    <row r="2" spans="1:7" x14ac:dyDescent="0.3">
      <c r="A2" t="s">
        <v>38</v>
      </c>
    </row>
    <row r="4" spans="1:7" x14ac:dyDescent="0.3">
      <c r="B4" t="s">
        <v>39</v>
      </c>
      <c r="C4">
        <v>70</v>
      </c>
      <c r="G4" t="s">
        <v>43</v>
      </c>
    </row>
    <row r="5" spans="1:7" x14ac:dyDescent="0.3">
      <c r="B5" t="s">
        <v>40</v>
      </c>
      <c r="C5">
        <v>0.12</v>
      </c>
    </row>
    <row r="6" spans="1:7" x14ac:dyDescent="0.3">
      <c r="B6" t="s">
        <v>41</v>
      </c>
      <c r="C6">
        <v>0.2</v>
      </c>
    </row>
    <row r="7" spans="1:7" x14ac:dyDescent="0.3">
      <c r="B7" t="s">
        <v>42</v>
      </c>
      <c r="C7">
        <f>1/21</f>
        <v>4.7619047619047616E-2</v>
      </c>
    </row>
    <row r="12" spans="1:7" x14ac:dyDescent="0.3">
      <c r="A12">
        <v>0</v>
      </c>
      <c r="B12">
        <f ca="1">RAND()</f>
        <v>0.8756867437491257</v>
      </c>
      <c r="D12">
        <f>C4</f>
        <v>70</v>
      </c>
    </row>
    <row r="13" spans="1:7" x14ac:dyDescent="0.3">
      <c r="A13">
        <v>1</v>
      </c>
      <c r="B13">
        <f t="shared" ref="B13:B33" ca="1" si="0">RAND()</f>
        <v>0.80865467402118651</v>
      </c>
      <c r="C13">
        <f ca="1">_xlfn.NORM.S.INV(B13)</f>
        <v>0.87294941193502384</v>
      </c>
      <c r="D13">
        <f ca="1">D12*EXP(($C$5-0.5*$C$6^2)*$C$7+$C$6*SQRT($C$7)*C13)</f>
        <v>73.065462260021604</v>
      </c>
    </row>
    <row r="14" spans="1:7" x14ac:dyDescent="0.3">
      <c r="A14">
        <v>2</v>
      </c>
      <c r="B14">
        <f t="shared" ca="1" si="0"/>
        <v>0.42881193394214101</v>
      </c>
      <c r="C14">
        <f t="shared" ref="C14:C33" ca="1" si="1">_xlfn.NORM.S.INV(B14)</f>
        <v>-0.17939969878576156</v>
      </c>
      <c r="D14">
        <f t="shared" ref="D14:D33" ca="1" si="2">D13*EXP(($C$5-0.5*$C$6^2)*$C$7+$C$6*SQRT($C$7)*C14)</f>
        <v>72.841659878564343</v>
      </c>
    </row>
    <row r="15" spans="1:7" x14ac:dyDescent="0.3">
      <c r="A15">
        <v>3</v>
      </c>
      <c r="B15">
        <f t="shared" ca="1" si="0"/>
        <v>0.83366122257671349</v>
      </c>
      <c r="C15">
        <f t="shared" ca="1" si="1"/>
        <v>0.96873473968811208</v>
      </c>
      <c r="D15">
        <f t="shared" ca="1" si="2"/>
        <v>76.350073748369994</v>
      </c>
    </row>
    <row r="16" spans="1:7" x14ac:dyDescent="0.3">
      <c r="A16">
        <v>4</v>
      </c>
      <c r="B16">
        <f t="shared" ca="1" si="0"/>
        <v>3.888183083895258E-2</v>
      </c>
      <c r="C16">
        <f t="shared" ca="1" si="1"/>
        <v>-1.7638118503999567</v>
      </c>
      <c r="D16">
        <f t="shared" ca="1" si="2"/>
        <v>71.030676151128191</v>
      </c>
    </row>
    <row r="17" spans="1:4" x14ac:dyDescent="0.3">
      <c r="A17">
        <v>5</v>
      </c>
      <c r="B17">
        <f t="shared" ca="1" si="0"/>
        <v>0.22753387907218225</v>
      </c>
      <c r="C17">
        <f t="shared" ca="1" si="1"/>
        <v>-0.7469930465567064</v>
      </c>
      <c r="D17">
        <f t="shared" ca="1" si="2"/>
        <v>69.080486625608245</v>
      </c>
    </row>
    <row r="18" spans="1:4" x14ac:dyDescent="0.3">
      <c r="A18">
        <v>6</v>
      </c>
      <c r="B18">
        <f t="shared" ca="1" si="0"/>
        <v>0.38817429687672089</v>
      </c>
      <c r="C18">
        <f t="shared" ca="1" si="1"/>
        <v>-0.28408062606594287</v>
      </c>
      <c r="D18">
        <f t="shared" ca="1" si="2"/>
        <v>68.554970151790172</v>
      </c>
    </row>
    <row r="19" spans="1:4" x14ac:dyDescent="0.3">
      <c r="A19">
        <v>7</v>
      </c>
      <c r="B19">
        <f t="shared" ca="1" si="0"/>
        <v>0.87962537885827019</v>
      </c>
      <c r="C19">
        <f t="shared" ca="1" si="1"/>
        <v>1.1731161217258781</v>
      </c>
      <c r="D19">
        <f t="shared" ca="1" si="2"/>
        <v>72.500742065662251</v>
      </c>
    </row>
    <row r="20" spans="1:4" x14ac:dyDescent="0.3">
      <c r="A20">
        <v>8</v>
      </c>
      <c r="B20">
        <f t="shared" ca="1" si="0"/>
        <v>0.31969931000017093</v>
      </c>
      <c r="C20">
        <f t="shared" ca="1" si="1"/>
        <v>-0.46853979454571448</v>
      </c>
      <c r="D20">
        <f t="shared" ca="1" si="2"/>
        <v>71.37230784936456</v>
      </c>
    </row>
    <row r="21" spans="1:4" x14ac:dyDescent="0.3">
      <c r="A21">
        <v>9</v>
      </c>
      <c r="B21">
        <f t="shared" ca="1" si="0"/>
        <v>0.42226780790205964</v>
      </c>
      <c r="C21">
        <f t="shared" ca="1" si="1"/>
        <v>-0.19609524774254949</v>
      </c>
      <c r="D21">
        <f t="shared" ca="1" si="2"/>
        <v>71.101864164785809</v>
      </c>
    </row>
    <row r="22" spans="1:4" x14ac:dyDescent="0.3">
      <c r="A22">
        <v>10</v>
      </c>
      <c r="B22">
        <f t="shared" ca="1" si="0"/>
        <v>0.72701904772314407</v>
      </c>
      <c r="C22">
        <f t="shared" ca="1" si="1"/>
        <v>0.60382213027962617</v>
      </c>
      <c r="D22">
        <f t="shared" ca="1" si="2"/>
        <v>73.348966786112655</v>
      </c>
    </row>
    <row r="23" spans="1:4" x14ac:dyDescent="0.3">
      <c r="A23">
        <v>11</v>
      </c>
      <c r="B23">
        <f t="shared" ca="1" si="0"/>
        <v>0.26300674966028481</v>
      </c>
      <c r="C23">
        <f t="shared" ca="1" si="1"/>
        <v>-0.63410316203492989</v>
      </c>
      <c r="D23">
        <f t="shared" ca="1" si="2"/>
        <v>71.687456804061057</v>
      </c>
    </row>
    <row r="24" spans="1:4" x14ac:dyDescent="0.3">
      <c r="A24">
        <v>12</v>
      </c>
      <c r="B24">
        <f t="shared" ca="1" si="0"/>
        <v>0.97923279423623666</v>
      </c>
      <c r="C24">
        <f ca="1">_xlfn.NORM.S.INV(B24)</f>
        <v>2.0381552268594376</v>
      </c>
      <c r="D24">
        <f t="shared" ca="1" si="2"/>
        <v>78.7304571558753</v>
      </c>
    </row>
    <row r="25" spans="1:4" x14ac:dyDescent="0.3">
      <c r="A25">
        <v>13</v>
      </c>
      <c r="B25">
        <f t="shared" ca="1" si="0"/>
        <v>0.13178326678654884</v>
      </c>
      <c r="C25">
        <f t="shared" ca="1" si="1"/>
        <v>-1.1180010765651693</v>
      </c>
      <c r="D25">
        <f t="shared" ca="1" si="2"/>
        <v>75.339037090455903</v>
      </c>
    </row>
    <row r="26" spans="1:4" x14ac:dyDescent="0.3">
      <c r="A26">
        <v>14</v>
      </c>
      <c r="B26">
        <f t="shared" ca="1" si="0"/>
        <v>0.64441590282180738</v>
      </c>
      <c r="C26">
        <f t="shared" ca="1" si="1"/>
        <v>0.37028762369513313</v>
      </c>
      <c r="D26">
        <f t="shared" ca="1" si="2"/>
        <v>76.931929845864587</v>
      </c>
    </row>
    <row r="27" spans="1:4" x14ac:dyDescent="0.3">
      <c r="A27">
        <v>15</v>
      </c>
      <c r="B27">
        <f t="shared" ca="1" si="0"/>
        <v>0.98587703105861368</v>
      </c>
      <c r="C27">
        <f t="shared" ca="1" si="1"/>
        <v>2.1938535742497618</v>
      </c>
      <c r="D27">
        <f t="shared" ca="1" si="2"/>
        <v>85.066263838333441</v>
      </c>
    </row>
    <row r="28" spans="1:4" x14ac:dyDescent="0.3">
      <c r="A28">
        <v>16</v>
      </c>
      <c r="B28">
        <f t="shared" ca="1" si="0"/>
        <v>0.86948634484755449</v>
      </c>
      <c r="C28">
        <f t="shared" ca="1" si="1"/>
        <v>1.1239663293800275</v>
      </c>
      <c r="D28">
        <f t="shared" ca="1" si="2"/>
        <v>89.76959608622947</v>
      </c>
    </row>
    <row r="29" spans="1:4" x14ac:dyDescent="0.3">
      <c r="A29">
        <v>17</v>
      </c>
      <c r="B29">
        <f t="shared" ca="1" si="0"/>
        <v>0.70512232776995887</v>
      </c>
      <c r="C29">
        <f t="shared" ca="1" si="1"/>
        <v>0.5391906018768059</v>
      </c>
      <c r="D29">
        <f t="shared" ca="1" si="2"/>
        <v>92.345821216517081</v>
      </c>
    </row>
    <row r="30" spans="1:4" x14ac:dyDescent="0.3">
      <c r="A30">
        <v>18</v>
      </c>
      <c r="B30">
        <f t="shared" ca="1" si="0"/>
        <v>7.3253747122311919E-2</v>
      </c>
      <c r="C30">
        <f t="shared" ca="1" si="1"/>
        <v>-1.4519788208997475</v>
      </c>
      <c r="D30">
        <f t="shared" ca="1" si="2"/>
        <v>87.08919383518689</v>
      </c>
    </row>
    <row r="31" spans="1:4" x14ac:dyDescent="0.3">
      <c r="A31">
        <v>19</v>
      </c>
      <c r="B31">
        <f t="shared" ca="1" si="0"/>
        <v>0.50057877039363552</v>
      </c>
      <c r="C31">
        <f t="shared" ca="1" si="1"/>
        <v>1.4507627421123674E-3</v>
      </c>
      <c r="D31">
        <f t="shared" ca="1" si="2"/>
        <v>87.510433933989674</v>
      </c>
    </row>
    <row r="32" spans="1:4" x14ac:dyDescent="0.3">
      <c r="A32">
        <v>20</v>
      </c>
      <c r="B32">
        <f t="shared" ca="1" si="0"/>
        <v>0.53462193256137391</v>
      </c>
      <c r="C32">
        <f t="shared" ca="1" si="1"/>
        <v>8.6893539440071998E-2</v>
      </c>
      <c r="D32">
        <f t="shared" ca="1" si="2"/>
        <v>88.262230985500324</v>
      </c>
    </row>
    <row r="33" spans="1:4" x14ac:dyDescent="0.3">
      <c r="A33">
        <v>21</v>
      </c>
      <c r="B33">
        <f t="shared" ca="1" si="0"/>
        <v>0.2732098728289849</v>
      </c>
      <c r="C33">
        <f t="shared" ca="1" si="1"/>
        <v>-0.60313370529749766</v>
      </c>
      <c r="D33">
        <f t="shared" ca="1" si="2"/>
        <v>86.379577191311199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7D224-DFC1-47D0-BC71-48BF65151509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Gosain</dc:creator>
  <cp:lastModifiedBy>Anmol Gosain</cp:lastModifiedBy>
  <dcterms:created xsi:type="dcterms:W3CDTF">2025-05-08T19:16:44Z</dcterms:created>
  <dcterms:modified xsi:type="dcterms:W3CDTF">2025-05-08T20:24:02Z</dcterms:modified>
</cp:coreProperties>
</file>