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 finan\"/>
    </mc:Choice>
  </mc:AlternateContent>
  <xr:revisionPtr revIDLastSave="0" documentId="8_{D3A7213C-9CBB-4B11-B480-651B4D2BB57C}" xr6:coauthVersionLast="47" xr6:coauthVersionMax="47" xr10:uidLastSave="{00000000-0000-0000-0000-000000000000}"/>
  <bookViews>
    <workbookView xWindow="-108" yWindow="-108" windowWidth="23256" windowHeight="13896" xr2:uid="{04B4C7A4-2C51-461A-A92F-D4E511EAC4A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14" i="4" s="1"/>
  <c r="B7" i="4" l="1"/>
  <c r="B9" i="4" s="1"/>
  <c r="B8" i="4"/>
  <c r="B10" i="4"/>
  <c r="B12" i="4" s="1"/>
  <c r="B11" i="4"/>
  <c r="B13" i="4" s="1"/>
  <c r="C7" i="2"/>
  <c r="D7" i="2" s="1"/>
  <c r="D6" i="2"/>
  <c r="C6" i="2"/>
  <c r="C5" i="2"/>
  <c r="D5" i="2" s="1"/>
  <c r="C4" i="2"/>
  <c r="D4" i="2" s="1"/>
  <c r="C3" i="2"/>
  <c r="D5" i="1"/>
  <c r="D4" i="1"/>
  <c r="C5" i="1"/>
  <c r="C4" i="1"/>
</calcChain>
</file>

<file path=xl/sharedStrings.xml><?xml version="1.0" encoding="utf-8"?>
<sst xmlns="http://schemas.openxmlformats.org/spreadsheetml/2006/main" count="31" uniqueCount="31">
  <si>
    <t>Quarterly</t>
  </si>
  <si>
    <t>Monthly</t>
  </si>
  <si>
    <t>Normal Annual rate</t>
  </si>
  <si>
    <t>Principal</t>
  </si>
  <si>
    <t>Effective rate</t>
  </si>
  <si>
    <t>Final Amount</t>
  </si>
  <si>
    <t>A</t>
  </si>
  <si>
    <t>B</t>
  </si>
  <si>
    <t>C</t>
  </si>
  <si>
    <t>D</t>
  </si>
  <si>
    <t>Year</t>
  </si>
  <si>
    <t>Zero Rate (%)</t>
  </si>
  <si>
    <t>Zero Rate</t>
  </si>
  <si>
    <t>Forward Rate (from prev yr)</t>
  </si>
  <si>
    <t>---</t>
  </si>
  <si>
    <t>Stock Price</t>
  </si>
  <si>
    <t>Profit from Bull Spread</t>
  </si>
  <si>
    <t>Stock Price (S)</t>
  </si>
  <si>
    <t>Strike Price (K)</t>
  </si>
  <si>
    <t>Time to Maturity (T)</t>
  </si>
  <si>
    <t>Risk-Free Rate (r)</t>
  </si>
  <si>
    <t>Volatility (σ)</t>
  </si>
  <si>
    <t>d1</t>
  </si>
  <si>
    <t>d2</t>
  </si>
  <si>
    <t>Call Price</t>
  </si>
  <si>
    <t>Put Price</t>
  </si>
  <si>
    <t>Call Theta (annual)</t>
  </si>
  <si>
    <t>Put Theta (annual)</t>
  </si>
  <si>
    <t>Call Theta per Day</t>
  </si>
  <si>
    <t>Put Theta per Day</t>
  </si>
  <si>
    <t>Vega (per 1% vol)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</si>
</sst>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10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86701662292207E-2"/>
          <c:y val="0.18283573928258967"/>
          <c:w val="0.86466885389326331"/>
          <c:h val="0.6714577865266842"/>
        </c:manualLayout>
      </c:layou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F-4FD5-8DAC-78CA4CF2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37359"/>
        <c:axId val="489837839"/>
      </c:lineChart>
      <c:catAx>
        <c:axId val="4898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7839"/>
        <c:crosses val="autoZero"/>
        <c:auto val="1"/>
        <c:lblAlgn val="ctr"/>
        <c:lblOffset val="100"/>
        <c:noMultiLvlLbl val="0"/>
      </c:catAx>
      <c:valAx>
        <c:axId val="4898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8</xdr:col>
      <xdr:colOff>595402</xdr:colOff>
      <xdr:row>8</xdr:row>
      <xdr:rowOff>177241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377AE-1504-EEA4-E569-129AB5C48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1097280"/>
          <a:ext cx="7468642" cy="5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240777</xdr:colOff>
      <xdr:row>19</xdr:row>
      <xdr:rowOff>7902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DA3E96-EA2F-238B-FE11-FDC42A8C9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11680"/>
          <a:ext cx="5353797" cy="2019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EA15B-98CA-0659-7B56-2505F2F2B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12</xdr:col>
      <xdr:colOff>258264</xdr:colOff>
      <xdr:row>22</xdr:row>
      <xdr:rowOff>2007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A46EE0-D509-D510-6F6E-CD665FBE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" y="3291840"/>
          <a:ext cx="7802064" cy="733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130625</xdr:colOff>
      <xdr:row>19</xdr:row>
      <xdr:rowOff>30586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CFB81B-44A3-D90A-9821-93DECF4F8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9740" y="2743200"/>
          <a:ext cx="7773485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B818-1A8F-4202-828D-DC61071855EF}">
  <dimension ref="A1:D11"/>
  <sheetViews>
    <sheetView tabSelected="1" workbookViewId="0">
      <selection activeCell="C15" sqref="C15"/>
    </sheetView>
  </sheetViews>
  <sheetFormatPr defaultRowHeight="14.4"/>
  <cols>
    <col min="1" max="1" width="22.44140625" customWidth="1"/>
    <col min="2" max="2" width="23" customWidth="1"/>
    <col min="3" max="3" width="25" customWidth="1"/>
    <col min="4" max="4" width="16.6640625" customWidth="1"/>
  </cols>
  <sheetData>
    <row r="1" spans="1:4">
      <c r="A1" s="1" t="s">
        <v>2</v>
      </c>
      <c r="B1" s="6">
        <v>0.2</v>
      </c>
      <c r="C1" s="1"/>
    </row>
    <row r="2" spans="1:4">
      <c r="A2" s="3" t="s">
        <v>3</v>
      </c>
      <c r="B2" s="2">
        <v>100</v>
      </c>
      <c r="C2" s="2"/>
    </row>
    <row r="3" spans="1:4">
      <c r="A3" s="2"/>
      <c r="B3" s="4"/>
      <c r="C3" s="5" t="s">
        <v>4</v>
      </c>
      <c r="D3" t="s">
        <v>5</v>
      </c>
    </row>
    <row r="4" spans="1:4">
      <c r="A4" s="2" t="s">
        <v>0</v>
      </c>
      <c r="B4" s="4">
        <v>4</v>
      </c>
      <c r="C4" s="5">
        <f>(1 + B1/B4)^B4 - 1</f>
        <v>0.21550625000000001</v>
      </c>
      <c r="D4">
        <f>B2*(1+C4)</f>
        <v>121.550625</v>
      </c>
    </row>
    <row r="5" spans="1:4">
      <c r="A5" s="3" t="s">
        <v>1</v>
      </c>
      <c r="B5" s="2">
        <v>12</v>
      </c>
      <c r="C5" s="2">
        <f>(1 + B1/B5)^B5 - 1</f>
        <v>0.21939108490523185</v>
      </c>
      <c r="D5">
        <f>B2*(1+C5)</f>
        <v>121.93910849052318</v>
      </c>
    </row>
    <row r="6" spans="1:4">
      <c r="A6" s="3"/>
      <c r="B6" s="3"/>
      <c r="C6" s="3"/>
    </row>
    <row r="7" spans="1:4">
      <c r="A7" s="2"/>
      <c r="B7" s="4"/>
      <c r="C7" s="4"/>
    </row>
    <row r="8" spans="1:4">
      <c r="A8" s="2"/>
      <c r="B8" s="4"/>
      <c r="C8" s="4"/>
    </row>
    <row r="9" spans="1:4">
      <c r="A9" s="2"/>
      <c r="B9" s="2"/>
      <c r="C9" s="2"/>
    </row>
    <row r="10" spans="1:4">
      <c r="A10" s="3"/>
      <c r="B10" s="2"/>
      <c r="C10" s="4"/>
    </row>
    <row r="11" spans="1:4">
      <c r="A11" s="2"/>
      <c r="B11" s="2"/>
      <c r="C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8905-927D-4398-9543-54A8690052CB}">
  <dimension ref="A1:D7"/>
  <sheetViews>
    <sheetView workbookViewId="0">
      <selection activeCell="J17" sqref="J17"/>
    </sheetView>
  </sheetViews>
  <sheetFormatPr defaultRowHeight="14.4"/>
  <cols>
    <col min="2" max="2" width="14.88671875" customWidth="1"/>
    <col min="3" max="3" width="14.6640625" customWidth="1"/>
    <col min="4" max="4" width="18.3320312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 ht="57.6">
      <c r="A2" s="2" t="s">
        <v>10</v>
      </c>
      <c r="B2" s="2" t="s">
        <v>11</v>
      </c>
      <c r="C2" s="2" t="s">
        <v>12</v>
      </c>
      <c r="D2" s="2" t="s">
        <v>13</v>
      </c>
    </row>
    <row r="3" spans="1:4">
      <c r="A3" s="2">
        <v>1</v>
      </c>
      <c r="B3" s="7">
        <v>6.4000000000000001E-2</v>
      </c>
      <c r="C3" s="4">
        <f>B3*100</f>
        <v>6.4</v>
      </c>
      <c r="D3" s="4" t="s">
        <v>14</v>
      </c>
    </row>
    <row r="4" spans="1:4">
      <c r="A4" s="2">
        <v>2</v>
      </c>
      <c r="B4" s="7">
        <v>7.0999999999999994E-2</v>
      </c>
      <c r="C4" s="4">
        <f t="shared" ref="C4:C7" si="0">B4*100</f>
        <v>7.1</v>
      </c>
      <c r="D4" s="4">
        <f>((1+C4)^2 / (1+C3)) - 1</f>
        <v>7.8662162162162161</v>
      </c>
    </row>
    <row r="5" spans="1:4">
      <c r="A5" s="2">
        <v>3</v>
      </c>
      <c r="B5" s="7">
        <v>7.8E-2</v>
      </c>
      <c r="C5" s="4">
        <f t="shared" si="0"/>
        <v>7.8</v>
      </c>
      <c r="D5" s="4">
        <f t="shared" ref="D5:D7" si="1">((1+C5)^2 / (1+C4)) - 1</f>
        <v>8.5604938271604958</v>
      </c>
    </row>
    <row r="6" spans="1:4">
      <c r="A6" s="2">
        <v>4</v>
      </c>
      <c r="B6" s="7">
        <v>0.08</v>
      </c>
      <c r="C6" s="4">
        <f t="shared" si="0"/>
        <v>8</v>
      </c>
      <c r="D6" s="4">
        <f t="shared" si="1"/>
        <v>8.2045454545454533</v>
      </c>
    </row>
    <row r="7" spans="1:4">
      <c r="A7" s="2">
        <v>5</v>
      </c>
      <c r="B7" s="7">
        <v>0.09</v>
      </c>
      <c r="C7" s="4">
        <f t="shared" si="0"/>
        <v>9</v>
      </c>
      <c r="D7" s="4">
        <f t="shared" si="1"/>
        <v>10.111111111111111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8C8E-DDCB-4EC7-ADE1-2AD454E4ED0A}">
  <dimension ref="A1:B11"/>
  <sheetViews>
    <sheetView workbookViewId="0">
      <selection activeCell="B6" sqref="B6"/>
    </sheetView>
  </sheetViews>
  <sheetFormatPr defaultRowHeight="14.4"/>
  <cols>
    <col min="1" max="1" width="15.21875" customWidth="1"/>
    <col min="2" max="2" width="21.109375" customWidth="1"/>
  </cols>
  <sheetData>
    <row r="1" spans="1:2">
      <c r="A1" s="8" t="s">
        <v>15</v>
      </c>
      <c r="B1" s="8" t="s">
        <v>16</v>
      </c>
    </row>
    <row r="2" spans="1:2">
      <c r="A2">
        <v>65</v>
      </c>
      <c r="B2">
        <v>-3</v>
      </c>
    </row>
    <row r="3" spans="1:2">
      <c r="A3">
        <v>70</v>
      </c>
      <c r="B3">
        <v>-3</v>
      </c>
    </row>
    <row r="4" spans="1:2">
      <c r="A4">
        <v>75</v>
      </c>
      <c r="B4">
        <v>-3</v>
      </c>
    </row>
    <row r="5" spans="1:2">
      <c r="A5">
        <v>80</v>
      </c>
      <c r="B5">
        <v>-3</v>
      </c>
    </row>
    <row r="6" spans="1:2">
      <c r="A6">
        <v>85</v>
      </c>
      <c r="B6">
        <v>2</v>
      </c>
    </row>
    <row r="7" spans="1:2">
      <c r="A7">
        <v>90</v>
      </c>
      <c r="B7">
        <v>7</v>
      </c>
    </row>
    <row r="8" spans="1:2">
      <c r="A8">
        <v>95</v>
      </c>
      <c r="B8">
        <v>7</v>
      </c>
    </row>
    <row r="9" spans="1:2">
      <c r="A9">
        <v>100</v>
      </c>
      <c r="B9">
        <v>7</v>
      </c>
    </row>
    <row r="10" spans="1:2">
      <c r="A10">
        <v>105</v>
      </c>
      <c r="B10">
        <v>7</v>
      </c>
    </row>
    <row r="11" spans="1:2">
      <c r="A11">
        <v>110</v>
      </c>
      <c r="B1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A250-B50E-4742-B58A-C8DF2273BE91}">
  <dimension ref="A1:B14"/>
  <sheetViews>
    <sheetView workbookViewId="0">
      <selection activeCell="E25" sqref="E25"/>
    </sheetView>
  </sheetViews>
  <sheetFormatPr defaultRowHeight="14.4"/>
  <cols>
    <col min="1" max="1" width="25.21875" customWidth="1"/>
    <col min="2" max="2" width="31.44140625" customWidth="1"/>
  </cols>
  <sheetData>
    <row r="1" spans="1:2">
      <c r="A1" t="s">
        <v>17</v>
      </c>
      <c r="B1">
        <v>115</v>
      </c>
    </row>
    <row r="2" spans="1:2">
      <c r="A2" t="s">
        <v>18</v>
      </c>
      <c r="B2">
        <v>120</v>
      </c>
    </row>
    <row r="3" spans="1:2">
      <c r="A3" t="s">
        <v>19</v>
      </c>
      <c r="B3">
        <v>0.25</v>
      </c>
    </row>
    <row r="4" spans="1:2">
      <c r="A4" t="s">
        <v>20</v>
      </c>
      <c r="B4">
        <v>0.1</v>
      </c>
    </row>
    <row r="5" spans="1:2">
      <c r="A5" t="s">
        <v>21</v>
      </c>
      <c r="B5">
        <v>0.2</v>
      </c>
    </row>
    <row r="6" spans="1:2">
      <c r="A6" t="s">
        <v>22</v>
      </c>
      <c r="B6">
        <f>(LN(B1/B2) + (B4 + 0.5 * B5^2) * B3) / (B5 * SQRT(B3))</f>
        <v>-0.12559614418795886</v>
      </c>
    </row>
    <row r="7" spans="1:2">
      <c r="A7" t="s">
        <v>23</v>
      </c>
      <c r="B7">
        <f>B6 - B5 * SQRT(B3)</f>
        <v>-0.22559614418795887</v>
      </c>
    </row>
    <row r="8" spans="1:2">
      <c r="A8" t="s">
        <v>24</v>
      </c>
      <c r="B8">
        <f>B1 * _xlfn.NORM.S.DIST(B6, TRUE) - B2 * EXP(-B4 * B3) * _xlfn.NORM.S.DIST(B7, TRUE)</f>
        <v>3.6790329332128451</v>
      </c>
    </row>
    <row r="9" spans="1:2">
      <c r="A9" t="s">
        <v>25</v>
      </c>
      <c r="B9">
        <f>B2 * EXP(-B4 * B3) * _xlfn.NORM.S.DIST(-B7, TRUE) - B1 * _xlfn.NORM.S.DIST(-B6, TRUE)</f>
        <v>5.7162223766127553</v>
      </c>
    </row>
    <row r="10" spans="1:2">
      <c r="A10" t="s">
        <v>26</v>
      </c>
      <c r="B10">
        <f>- (B1 * EXP(-0.5 * B6^2) / SQRT(2 * PI())) * B5 / (2 * SQRT(B3)) - B4 * B2 * EXP(-B4 * B3) * _xlfn.NORM.S.DIST(B7, TRUE)</f>
        <v>-13.910980269918937</v>
      </c>
    </row>
    <row r="11" spans="1:2">
      <c r="A11" t="s">
        <v>27</v>
      </c>
      <c r="B11">
        <f>- (B1 * EXP(-0.5 * B6^2) / SQRT(2 * PI())) * B5 / (2 * SQRT(B3)) + B4 * B2 * EXP(-B4 * B3) * _xlfn.NORM.S.DIST(-B7, TRUE)</f>
        <v>-2.2072613255789451</v>
      </c>
    </row>
    <row r="12" spans="1:2">
      <c r="A12" t="s">
        <v>28</v>
      </c>
      <c r="B12">
        <f>B10 / 365</f>
        <v>-3.8112274712106681E-2</v>
      </c>
    </row>
    <row r="13" spans="1:2">
      <c r="A13" t="s">
        <v>29</v>
      </c>
      <c r="B13">
        <f>B11 / 365</f>
        <v>-6.0472913029560142E-3</v>
      </c>
    </row>
    <row r="14" spans="1:2">
      <c r="A14" t="s">
        <v>30</v>
      </c>
      <c r="B14">
        <f>B1 * EXP(-0.5 * B6^2) / SQRT(2 * PI()) * SQRT(B3) / 100</f>
        <v>0.22758966938466563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Dishant Kumar</dc:creator>
  <cp:lastModifiedBy>Dishant Kumar</cp:lastModifiedBy>
  <dcterms:created xsi:type="dcterms:W3CDTF">2025-05-08T17:49:08Z</dcterms:created>
  <dcterms:modified xsi:type="dcterms:W3CDTF">2025-05-08T19:42:08Z</dcterms:modified>
</cp:coreProperties>
</file>