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 firstSheet="1" activeTab="1"/>
  </bookViews>
  <sheets>
    <sheet name="RiskSerializationData" sheetId="6" state="hidden" r:id="rId1"/>
    <sheet name="About me" sheetId="51" r:id="rId2"/>
    <sheet name="Answers sheet" sheetId="52" r:id="rId3"/>
    <sheet name="Base model" sheetId="9" r:id="rId4"/>
    <sheet name="LCOE" sheetId="50" r:id="rId5"/>
    <sheet name="Sensit model" sheetId="31" r:id="rId6"/>
    <sheet name="Sim Model" sheetId="39" r:id="rId7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anualCount" hidden="1">8</definedName>
    <definedName name="_AtRisk_SimSetting_MultipleCPUMode" localSheetId="1" hidden="1">2</definedName>
    <definedName name="_AtRisk_SimSetting_MultipleCPUMode" localSheetId="2" hidden="1">2</definedName>
    <definedName name="_AtRisk_SimSetting_MultipleCPUMode" hidden="1">0</definedName>
    <definedName name="_AtRisk_SimSetting_MultipleCPUModeV8" hidden="1">2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2</definedName>
    <definedName name="_AtRisk_SimSetting_ReportOptionReportSelection" hidden="1">1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localSheetId="1" hidden="1">"VV9DNRNX9FGVMNWFN4L9WPME"</definedName>
    <definedName name="Pal_Workbook_GUID" localSheetId="2" hidden="1">"VV9DNRNX9FGVMNWFN4L9WPME"</definedName>
    <definedName name="Pal_Workbook_GUID" hidden="1">"6LIIJNQ89CBPZGMUBBWEZEVJ"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localSheetId="1" hidden="1">8</definedName>
    <definedName name="RiskHasSettings" localSheetId="2" hidden="1">8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localSheetId="1" hidden="1">FALSE</definedName>
    <definedName name="RiskMultipleCPUSupportEnabled" localSheetId="2" hidden="1">FALSE</definedName>
    <definedName name="RiskMultipleCPUSupportEnabled" hidden="1">TRUE</definedName>
    <definedName name="RiskNumIterations" hidden="1">100000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localSheetId="1" hidden="1">"$C$40"</definedName>
    <definedName name="RiskSelectedCell" localSheetId="2" hidden="1">"$C$40"</definedName>
    <definedName name="RiskSelectedCell" hidden="1">"$B$68"</definedName>
    <definedName name="RiskSelectedNameCell1" localSheetId="1" hidden="1">"$B$40"</definedName>
    <definedName name="RiskSelectedNameCell1" localSheetId="2" hidden="1">"$B$40"</definedName>
    <definedName name="RiskSelectedNameCell1" hidden="1">"$A$68"</definedName>
    <definedName name="RiskSelectedNameCell2" localSheetId="1" hidden="1">"$C$32"</definedName>
    <definedName name="RiskSelectedNameCell2" localSheetId="2" hidden="1">"$C$32"</definedName>
    <definedName name="RiskSelectedNameCell2" hidden="1">"$B$50"</definedName>
    <definedName name="RiskSimulationResultsStorageLocation" hidden="1">"1"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localSheetId="1" hidden="1">FALSE</definedName>
    <definedName name="RiskUseMultipleCPUs" localSheetId="2" hidden="1">FALSE</definedName>
    <definedName name="RiskUseMultipleCPUs" hidden="1">TRUE</definedName>
    <definedName name="SensItManyInOneOutRefEditBaseCase" localSheetId="5" hidden="1">'Sensit model'!$E$5:$E$11</definedName>
    <definedName name="SensItManyInOneOutRefEditBaseCase" localSheetId="6" hidden="1">'Sim Model'!$E$5:$E$11</definedName>
    <definedName name="SensItManyInOneOutRefEditInputLabels" localSheetId="5" hidden="1">'Sensit model'!$A$5:$A$11</definedName>
    <definedName name="SensItManyInOneOutRefEditInputLabels" localSheetId="6" hidden="1">'Sim Model'!$A$5:$A$11</definedName>
    <definedName name="SensItManyInOneOutRefEditInputValues" localSheetId="5" hidden="1">'Sensit model'!$B$5:$B$11</definedName>
    <definedName name="SensItManyInOneOutRefEditInputValues" localSheetId="6" hidden="1">'Sim Model'!$B$5:$B$11</definedName>
    <definedName name="SensItManyInOneOutRefEditOneExtreme" localSheetId="5" hidden="1">'Sensit model'!$D$5:$D$11</definedName>
    <definedName name="SensItManyInOneOutRefEditOneExtreme" localSheetId="6" hidden="1">'Sim Model'!$D$5:$D$11</definedName>
    <definedName name="SensItManyInOneOutRefEditOtherExtreme" localSheetId="5" hidden="1">'Sensit model'!$F$5:$F$11</definedName>
    <definedName name="SensItManyInOneOutRefEditOtherExtreme" localSheetId="6" hidden="1">'Sim Model'!$F$5:$F$11</definedName>
    <definedName name="SensItManyInOneOutRefEditOutputLabel" localSheetId="5" hidden="1">'Sensit model'!$A$68</definedName>
    <definedName name="SensItManyInOneOutRefEditOutputLabel" localSheetId="6" hidden="1">'Sim Model'!#REF!</definedName>
    <definedName name="SensItManyInOneOutRefEditOutputValue" localSheetId="5" hidden="1">'Sensit model'!$B$68</definedName>
    <definedName name="SensItManyInOneOutRefEditOutputValue" localSheetId="6" hidden="1">'Sim Model'!#REF!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39" l="1"/>
  <c r="B47" i="39"/>
  <c r="B68" i="39"/>
  <c r="V35" i="31" l="1"/>
  <c r="V55" i="31" s="1"/>
  <c r="V56" i="31" s="1"/>
  <c r="U35" i="31"/>
  <c r="U55" i="31" s="1"/>
  <c r="U56" i="31" s="1"/>
  <c r="T35" i="31"/>
  <c r="T55" i="31"/>
  <c r="T56" i="31" s="1"/>
  <c r="S35" i="31"/>
  <c r="S55" i="31"/>
  <c r="S56" i="31" s="1"/>
  <c r="R35" i="31"/>
  <c r="R55" i="31"/>
  <c r="R56" i="31" s="1"/>
  <c r="Q35" i="31"/>
  <c r="Q55" i="31" s="1"/>
  <c r="Q56" i="31" s="1"/>
  <c r="P35" i="31"/>
  <c r="P55" i="31"/>
  <c r="P56" i="31" s="1"/>
  <c r="O35" i="31"/>
  <c r="O55" i="31" s="1"/>
  <c r="O56" i="31" s="1"/>
  <c r="N35" i="31"/>
  <c r="N55" i="31"/>
  <c r="N56" i="31" s="1"/>
  <c r="M35" i="31"/>
  <c r="M55" i="31" s="1"/>
  <c r="M56" i="31" s="1"/>
  <c r="L35" i="31"/>
  <c r="L55" i="31" s="1"/>
  <c r="L56" i="31" s="1"/>
  <c r="K35" i="31"/>
  <c r="K55" i="31" s="1"/>
  <c r="K56" i="31" s="1"/>
  <c r="J35" i="31"/>
  <c r="J55" i="31"/>
  <c r="J56" i="31" s="1"/>
  <c r="I35" i="31"/>
  <c r="I55" i="31"/>
  <c r="I56" i="31"/>
  <c r="H35" i="31"/>
  <c r="H55" i="31"/>
  <c r="H56" i="31" s="1"/>
  <c r="G35" i="31"/>
  <c r="G55" i="31"/>
  <c r="G56" i="31"/>
  <c r="F35" i="31"/>
  <c r="F55" i="31"/>
  <c r="F56" i="31" s="1"/>
  <c r="E35" i="31"/>
  <c r="E55" i="31" s="1"/>
  <c r="E56" i="31" s="1"/>
  <c r="D35" i="31"/>
  <c r="D55" i="31"/>
  <c r="D56" i="31" s="1"/>
  <c r="C35" i="31"/>
  <c r="C55" i="31" s="1"/>
  <c r="C56" i="31" s="1"/>
  <c r="W33" i="31"/>
  <c r="W53" i="31" s="1"/>
  <c r="B33" i="31"/>
  <c r="B53" i="31"/>
  <c r="B64" i="31" s="1"/>
  <c r="I56" i="50"/>
  <c r="N56" i="50"/>
  <c r="P56" i="50"/>
  <c r="P60" i="50" s="1"/>
  <c r="P62" i="50" s="1"/>
  <c r="P64" i="50" s="1"/>
  <c r="B64" i="50"/>
  <c r="B33" i="50"/>
  <c r="B44" i="50"/>
  <c r="B46" i="50"/>
  <c r="F56" i="50"/>
  <c r="V35" i="50"/>
  <c r="V56" i="50"/>
  <c r="U35" i="50"/>
  <c r="U56" i="50"/>
  <c r="T35" i="50"/>
  <c r="T56" i="50"/>
  <c r="S35" i="50"/>
  <c r="S56" i="50"/>
  <c r="R35" i="50"/>
  <c r="R56" i="50"/>
  <c r="Q35" i="50"/>
  <c r="Q56" i="50"/>
  <c r="Q60" i="50" s="1"/>
  <c r="Q62" i="50" s="1"/>
  <c r="Q64" i="50" s="1"/>
  <c r="P35" i="50"/>
  <c r="O35" i="50"/>
  <c r="O56" i="50"/>
  <c r="N35" i="50"/>
  <c r="M35" i="50"/>
  <c r="M56" i="50"/>
  <c r="L35" i="50"/>
  <c r="L56" i="50"/>
  <c r="K35" i="50"/>
  <c r="K56" i="50"/>
  <c r="J35" i="50"/>
  <c r="J56" i="50"/>
  <c r="I35" i="50"/>
  <c r="H35" i="50"/>
  <c r="H56" i="50"/>
  <c r="H60" i="50" s="1"/>
  <c r="H62" i="50" s="1"/>
  <c r="H64" i="50" s="1"/>
  <c r="G35" i="50"/>
  <c r="G56" i="50"/>
  <c r="G60" i="50" s="1"/>
  <c r="G62" i="50" s="1"/>
  <c r="G64" i="50" s="1"/>
  <c r="F35" i="50"/>
  <c r="E35" i="50"/>
  <c r="E56" i="50"/>
  <c r="D35" i="50"/>
  <c r="D56" i="50"/>
  <c r="C35" i="50"/>
  <c r="C56" i="50"/>
  <c r="W33" i="50"/>
  <c r="V28" i="50"/>
  <c r="U28" i="50"/>
  <c r="T28" i="50"/>
  <c r="S28" i="50"/>
  <c r="R28" i="50"/>
  <c r="Q28" i="50"/>
  <c r="P28" i="50"/>
  <c r="O28" i="50"/>
  <c r="N28" i="50"/>
  <c r="M28" i="50"/>
  <c r="L28" i="50"/>
  <c r="K28" i="50"/>
  <c r="J28" i="50"/>
  <c r="I28" i="50"/>
  <c r="H28" i="50"/>
  <c r="G28" i="50"/>
  <c r="F28" i="50"/>
  <c r="E28" i="50"/>
  <c r="D28" i="50"/>
  <c r="C28" i="50"/>
  <c r="V24" i="50"/>
  <c r="U24" i="50"/>
  <c r="T24" i="50"/>
  <c r="S24" i="50"/>
  <c r="R24" i="50"/>
  <c r="Q24" i="50"/>
  <c r="P24" i="50"/>
  <c r="O24" i="50"/>
  <c r="N24" i="50"/>
  <c r="M24" i="50"/>
  <c r="L24" i="50"/>
  <c r="K24" i="50"/>
  <c r="J24" i="50"/>
  <c r="I24" i="50"/>
  <c r="H24" i="50"/>
  <c r="G24" i="50"/>
  <c r="F24" i="50"/>
  <c r="E24" i="50"/>
  <c r="D24" i="50"/>
  <c r="C24" i="50"/>
  <c r="U23" i="50"/>
  <c r="T23" i="50"/>
  <c r="S23" i="50"/>
  <c r="R23" i="50"/>
  <c r="Q23" i="50"/>
  <c r="P23" i="50"/>
  <c r="O23" i="50"/>
  <c r="N23" i="50"/>
  <c r="M23" i="50"/>
  <c r="L23" i="50"/>
  <c r="K23" i="50"/>
  <c r="J23" i="50"/>
  <c r="I23" i="50"/>
  <c r="H23" i="50"/>
  <c r="G23" i="50"/>
  <c r="F23" i="50"/>
  <c r="E23" i="50"/>
  <c r="D23" i="50"/>
  <c r="C23" i="50"/>
  <c r="D22" i="50" s="1"/>
  <c r="C22" i="50"/>
  <c r="C25" i="50"/>
  <c r="C34" i="50" s="1"/>
  <c r="C36" i="50" s="1"/>
  <c r="B18" i="50"/>
  <c r="C38" i="50" s="1"/>
  <c r="W33" i="39"/>
  <c r="W53" i="39" s="1"/>
  <c r="B18" i="39"/>
  <c r="V28" i="31"/>
  <c r="U28" i="31"/>
  <c r="T28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C22" i="31"/>
  <c r="B18" i="31"/>
  <c r="G5" i="6"/>
  <c r="G2" i="6"/>
  <c r="A14" i="6"/>
  <c r="A19" i="6"/>
  <c r="A18" i="6"/>
  <c r="A12" i="6"/>
  <c r="AG29" i="6"/>
  <c r="G24" i="6"/>
  <c r="AN29" i="6"/>
  <c r="AN28" i="6"/>
  <c r="N26" i="6"/>
  <c r="G26" i="6"/>
  <c r="A26" i="6"/>
  <c r="N25" i="6"/>
  <c r="G25" i="6"/>
  <c r="A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G6" i="6"/>
  <c r="A8" i="6"/>
  <c r="A6" i="6"/>
  <c r="A23" i="6"/>
  <c r="G23" i="6"/>
  <c r="A24" i="6"/>
  <c r="A22" i="6"/>
  <c r="G22" i="6"/>
  <c r="A2" i="6"/>
  <c r="G3" i="6"/>
  <c r="G4" i="6"/>
  <c r="A29" i="6"/>
  <c r="A3" i="6"/>
  <c r="AO29" i="6"/>
  <c r="G10" i="6"/>
  <c r="G12" i="6"/>
  <c r="G11" i="6"/>
  <c r="A11" i="6"/>
  <c r="A10" i="6"/>
  <c r="B44" i="9"/>
  <c r="B46" i="9" s="1"/>
  <c r="B18" i="9"/>
  <c r="A4" i="6"/>
  <c r="A7" i="6"/>
  <c r="A5" i="6"/>
  <c r="G7" i="6"/>
  <c r="G8" i="6"/>
  <c r="G9" i="6"/>
  <c r="A9" i="6"/>
  <c r="G20" i="6"/>
  <c r="G14" i="6"/>
  <c r="G13" i="6"/>
  <c r="A13" i="6"/>
  <c r="G15" i="6"/>
  <c r="A15" i="6"/>
  <c r="A21" i="6"/>
  <c r="G21" i="6"/>
  <c r="G19" i="6"/>
  <c r="A20" i="6"/>
  <c r="G16" i="6"/>
  <c r="G17" i="6"/>
  <c r="A17" i="6"/>
  <c r="A16" i="6"/>
  <c r="G18" i="6"/>
  <c r="AG28" i="6"/>
  <c r="A28" i="6"/>
  <c r="E38" i="31"/>
  <c r="E58" i="31" s="1"/>
  <c r="D38" i="31"/>
  <c r="D58" i="31" s="1"/>
  <c r="C38" i="31"/>
  <c r="B44" i="31"/>
  <c r="B46" i="31"/>
  <c r="D22" i="31"/>
  <c r="D25" i="31" s="1"/>
  <c r="E22" i="31"/>
  <c r="F22" i="31" s="1"/>
  <c r="C25" i="31"/>
  <c r="C58" i="31"/>
  <c r="D36" i="9"/>
  <c r="D40" i="9" s="1"/>
  <c r="D42" i="9" s="1"/>
  <c r="D44" i="9" s="1"/>
  <c r="D46" i="9" s="1"/>
  <c r="C36" i="9"/>
  <c r="E36" i="9"/>
  <c r="E40" i="9" s="1"/>
  <c r="E42" i="9" s="1"/>
  <c r="G36" i="9"/>
  <c r="G40" i="9" s="1"/>
  <c r="G42" i="9" s="1"/>
  <c r="G44" i="9" s="1"/>
  <c r="G46" i="9" s="1"/>
  <c r="F36" i="9"/>
  <c r="F40" i="9" s="1"/>
  <c r="F42" i="9" s="1"/>
  <c r="B19" i="9"/>
  <c r="W40" i="9"/>
  <c r="W42" i="9" s="1"/>
  <c r="W44" i="9" s="1"/>
  <c r="C34" i="31"/>
  <c r="C36" i="31" s="1"/>
  <c r="K60" i="50"/>
  <c r="K62" i="50"/>
  <c r="K64" i="50"/>
  <c r="S60" i="50"/>
  <c r="S62" i="50" s="1"/>
  <c r="S64" i="50" s="1"/>
  <c r="L60" i="50"/>
  <c r="L62" i="50" s="1"/>
  <c r="L64" i="50" s="1"/>
  <c r="T60" i="50"/>
  <c r="T62" i="50"/>
  <c r="T64" i="50" s="1"/>
  <c r="M60" i="50"/>
  <c r="M62" i="50"/>
  <c r="U60" i="50"/>
  <c r="U62" i="50" s="1"/>
  <c r="U64" i="50" s="1"/>
  <c r="V60" i="50"/>
  <c r="V62" i="50" s="1"/>
  <c r="V64" i="50" s="1"/>
  <c r="N60" i="50"/>
  <c r="N62" i="50" s="1"/>
  <c r="N64" i="50" s="1"/>
  <c r="I60" i="31"/>
  <c r="I62" i="31"/>
  <c r="I64" i="31"/>
  <c r="O60" i="50"/>
  <c r="O62" i="50" s="1"/>
  <c r="O64" i="50" s="1"/>
  <c r="G60" i="31"/>
  <c r="G62" i="31" s="1"/>
  <c r="G64" i="31" s="1"/>
  <c r="W60" i="50"/>
  <c r="W62" i="50"/>
  <c r="W64" i="50"/>
  <c r="J60" i="50"/>
  <c r="J62" i="50"/>
  <c r="J64" i="50"/>
  <c r="R60" i="50"/>
  <c r="R62" i="50" s="1"/>
  <c r="R64" i="50" s="1"/>
  <c r="E38" i="50"/>
  <c r="E58" i="50"/>
  <c r="E60" i="50" s="1"/>
  <c r="E62" i="50" s="1"/>
  <c r="E64" i="50" s="1"/>
  <c r="D38" i="50"/>
  <c r="D58" i="50"/>
  <c r="D60" i="50" s="1"/>
  <c r="D62" i="50" s="1"/>
  <c r="D64" i="50" s="1"/>
  <c r="H36" i="9"/>
  <c r="H40" i="9" s="1"/>
  <c r="H42" i="9" s="1"/>
  <c r="I36" i="9"/>
  <c r="J36" i="9"/>
  <c r="K36" i="9"/>
  <c r="K40" i="9" s="1"/>
  <c r="K42" i="9" s="1"/>
  <c r="K44" i="9" s="1"/>
  <c r="K46" i="9" s="1"/>
  <c r="L36" i="9"/>
  <c r="M36" i="9"/>
  <c r="N36" i="9"/>
  <c r="N40" i="9"/>
  <c r="N42" i="9" s="1"/>
  <c r="O36" i="9"/>
  <c r="O40" i="9" s="1"/>
  <c r="O42" i="9" s="1"/>
  <c r="P36" i="9"/>
  <c r="Q36" i="9"/>
  <c r="Q40" i="9" s="1"/>
  <c r="Q42" i="9" s="1"/>
  <c r="R36" i="9"/>
  <c r="S36" i="9"/>
  <c r="T36" i="9"/>
  <c r="U36" i="9"/>
  <c r="U40" i="9" s="1"/>
  <c r="U42" i="9" s="1"/>
  <c r="U44" i="9" s="1"/>
  <c r="U46" i="9" s="1"/>
  <c r="V36" i="9"/>
  <c r="AV29" i="6"/>
  <c r="W60" i="39" l="1"/>
  <c r="W62" i="39" s="1"/>
  <c r="W64" i="39" s="1"/>
  <c r="H60" i="31"/>
  <c r="H62" i="31" s="1"/>
  <c r="H64" i="31" s="1"/>
  <c r="C58" i="50"/>
  <c r="C60" i="50" s="1"/>
  <c r="C62" i="50" s="1"/>
  <c r="C64" i="50" s="1"/>
  <c r="B19" i="50"/>
  <c r="W40" i="50" s="1"/>
  <c r="W42" i="50" s="1"/>
  <c r="W44" i="50" s="1"/>
  <c r="S60" i="31"/>
  <c r="S62" i="31" s="1"/>
  <c r="S64" i="31" s="1"/>
  <c r="F60" i="31"/>
  <c r="F62" i="31" s="1"/>
  <c r="F64" i="31"/>
  <c r="D60" i="31"/>
  <c r="D62" i="31" s="1"/>
  <c r="D64" i="31" s="1"/>
  <c r="M60" i="31"/>
  <c r="M62" i="31" s="1"/>
  <c r="M64" i="31"/>
  <c r="D25" i="50"/>
  <c r="D34" i="50" s="1"/>
  <c r="D36" i="50" s="1"/>
  <c r="E22" i="50"/>
  <c r="O60" i="31"/>
  <c r="O62" i="31" s="1"/>
  <c r="O64" i="31"/>
  <c r="T60" i="31"/>
  <c r="T62" i="31" s="1"/>
  <c r="T64" i="31" s="1"/>
  <c r="D34" i="31"/>
  <c r="D36" i="31" s="1"/>
  <c r="R60" i="31"/>
  <c r="R62" i="31" s="1"/>
  <c r="R64" i="31" s="1"/>
  <c r="C40" i="50"/>
  <c r="C42" i="50" s="1"/>
  <c r="C44" i="50" s="1"/>
  <c r="C46" i="50" s="1"/>
  <c r="C40" i="31"/>
  <c r="C42" i="31" s="1"/>
  <c r="C44" i="31"/>
  <c r="C46" i="31" s="1"/>
  <c r="J60" i="31"/>
  <c r="J62" i="31" s="1"/>
  <c r="J64" i="31"/>
  <c r="P60" i="31"/>
  <c r="P62" i="31" s="1"/>
  <c r="P64" i="31" s="1"/>
  <c r="L60" i="31"/>
  <c r="L62" i="31" s="1"/>
  <c r="L64" i="31"/>
  <c r="N60" i="31"/>
  <c r="N62" i="31" s="1"/>
  <c r="N64" i="31"/>
  <c r="W60" i="31"/>
  <c r="W62" i="31" s="1"/>
  <c r="W64" i="31"/>
  <c r="U60" i="31"/>
  <c r="U62" i="31" s="1"/>
  <c r="U64" i="31" s="1"/>
  <c r="E60" i="31"/>
  <c r="E62" i="31" s="1"/>
  <c r="E64" i="31" s="1"/>
  <c r="G22" i="31"/>
  <c r="F25" i="31"/>
  <c r="F34" i="31" s="1"/>
  <c r="F36" i="31" s="1"/>
  <c r="C60" i="31"/>
  <c r="C62" i="31" s="1"/>
  <c r="C64" i="31"/>
  <c r="K60" i="31"/>
  <c r="K62" i="31" s="1"/>
  <c r="K64" i="31" s="1"/>
  <c r="Q60" i="31"/>
  <c r="Q62" i="31" s="1"/>
  <c r="Q64" i="31" s="1"/>
  <c r="V60" i="31"/>
  <c r="V62" i="31" s="1"/>
  <c r="V64" i="31" s="1"/>
  <c r="B66" i="31" s="1"/>
  <c r="M64" i="50"/>
  <c r="E25" i="31"/>
  <c r="E34" i="31" s="1"/>
  <c r="E36" i="31" s="1"/>
  <c r="B19" i="31"/>
  <c r="W40" i="31" s="1"/>
  <c r="W42" i="31" s="1"/>
  <c r="W44" i="31" s="1"/>
  <c r="I60" i="50"/>
  <c r="I62" i="50" s="1"/>
  <c r="I64" i="50" s="1"/>
  <c r="F60" i="50"/>
  <c r="F62" i="50" s="1"/>
  <c r="F64" i="50" s="1"/>
  <c r="C68" i="50" s="1"/>
  <c r="P40" i="9"/>
  <c r="P42" i="9" s="1"/>
  <c r="P44" i="9" s="1"/>
  <c r="P46" i="9" s="1"/>
  <c r="R40" i="9"/>
  <c r="R42" i="9" s="1"/>
  <c r="R44" i="9" s="1"/>
  <c r="R46" i="9" s="1"/>
  <c r="N44" i="9"/>
  <c r="N46" i="9" s="1"/>
  <c r="F44" i="9"/>
  <c r="F46" i="9" s="1"/>
  <c r="E44" i="9"/>
  <c r="E46" i="9" s="1"/>
  <c r="C40" i="9"/>
  <c r="C42" i="9" s="1"/>
  <c r="C44" i="9" s="1"/>
  <c r="C46" i="9" s="1"/>
  <c r="T40" i="9"/>
  <c r="T42" i="9" s="1"/>
  <c r="T44" i="9"/>
  <c r="T46" i="9" s="1"/>
  <c r="H44" i="9"/>
  <c r="H46" i="9" s="1"/>
  <c r="V40" i="9"/>
  <c r="V42" i="9" s="1"/>
  <c r="V44" i="9" s="1"/>
  <c r="S40" i="9"/>
  <c r="S42" i="9" s="1"/>
  <c r="S44" i="9" s="1"/>
  <c r="S46" i="9" s="1"/>
  <c r="O44" i="9"/>
  <c r="O46" i="9" s="1"/>
  <c r="M40" i="9"/>
  <c r="M42" i="9" s="1"/>
  <c r="M44" i="9" s="1"/>
  <c r="M46" i="9" s="1"/>
  <c r="L40" i="9"/>
  <c r="L42" i="9" s="1"/>
  <c r="L44" i="9" s="1"/>
  <c r="L46" i="9" s="1"/>
  <c r="J40" i="9"/>
  <c r="J42" i="9" s="1"/>
  <c r="J44" i="9" s="1"/>
  <c r="J46" i="9" s="1"/>
  <c r="I40" i="9"/>
  <c r="I42" i="9" s="1"/>
  <c r="I44" i="9" s="1"/>
  <c r="I46" i="9" s="1"/>
  <c r="Q44" i="9"/>
  <c r="Q46" i="9" s="1"/>
  <c r="I55" i="39"/>
  <c r="I56" i="39" s="1"/>
  <c r="I60" i="39" s="1"/>
  <c r="I62" i="39" s="1"/>
  <c r="I64" i="39" s="1"/>
  <c r="P55" i="39"/>
  <c r="P56" i="39" s="1"/>
  <c r="P60" i="39" s="1"/>
  <c r="P62" i="39" s="1"/>
  <c r="H55" i="39"/>
  <c r="H56" i="39" s="1"/>
  <c r="H60" i="39" s="1"/>
  <c r="H62" i="39" s="1"/>
  <c r="Q55" i="39"/>
  <c r="Q56" i="39" s="1"/>
  <c r="E38" i="39"/>
  <c r="E58" i="39" s="1"/>
  <c r="O55" i="39"/>
  <c r="O56" i="39" s="1"/>
  <c r="O60" i="39" s="1"/>
  <c r="O62" i="39" s="1"/>
  <c r="G55" i="39"/>
  <c r="G56" i="39" s="1"/>
  <c r="G60" i="39" s="1"/>
  <c r="G62" i="39" s="1"/>
  <c r="V55" i="39"/>
  <c r="V56" i="39" s="1"/>
  <c r="V60" i="39" s="1"/>
  <c r="V62" i="39" s="1"/>
  <c r="N55" i="39"/>
  <c r="N56" i="39" s="1"/>
  <c r="N60" i="39" s="1"/>
  <c r="N62" i="39" s="1"/>
  <c r="N64" i="39" s="1"/>
  <c r="F55" i="39"/>
  <c r="F56" i="39" s="1"/>
  <c r="F60" i="39" s="1"/>
  <c r="F62" i="39" s="1"/>
  <c r="F64" i="39" s="1"/>
  <c r="U55" i="39"/>
  <c r="U56" i="39" s="1"/>
  <c r="U60" i="39" s="1"/>
  <c r="U62" i="39" s="1"/>
  <c r="U64" i="39" s="1"/>
  <c r="M55" i="39"/>
  <c r="M56" i="39" s="1"/>
  <c r="M60" i="39" s="1"/>
  <c r="M62" i="39" s="1"/>
  <c r="M64" i="39" s="1"/>
  <c r="E55" i="39"/>
  <c r="E56" i="39" s="1"/>
  <c r="T55" i="39"/>
  <c r="T56" i="39" s="1"/>
  <c r="T60" i="39" s="1"/>
  <c r="T62" i="39" s="1"/>
  <c r="T64" i="39" s="1"/>
  <c r="L55" i="39"/>
  <c r="L56" i="39" s="1"/>
  <c r="L60" i="39" s="1"/>
  <c r="L62" i="39" s="1"/>
  <c r="L64" i="39" s="1"/>
  <c r="D55" i="39"/>
  <c r="D56" i="39" s="1"/>
  <c r="S55" i="39"/>
  <c r="S56" i="39" s="1"/>
  <c r="S60" i="39" s="1"/>
  <c r="S62" i="39" s="1"/>
  <c r="S64" i="39" s="1"/>
  <c r="K55" i="39"/>
  <c r="K56" i="39" s="1"/>
  <c r="K60" i="39" s="1"/>
  <c r="K62" i="39" s="1"/>
  <c r="K64" i="39" s="1"/>
  <c r="C55" i="39"/>
  <c r="C56" i="39" s="1"/>
  <c r="R55" i="39"/>
  <c r="R56" i="39" s="1"/>
  <c r="R60" i="39" s="1"/>
  <c r="R62" i="39" s="1"/>
  <c r="R64" i="39" s="1"/>
  <c r="J55" i="39"/>
  <c r="J56" i="39" s="1"/>
  <c r="J60" i="39" s="1"/>
  <c r="J62" i="39" s="1"/>
  <c r="J64" i="39" s="1"/>
  <c r="B44" i="39"/>
  <c r="B46" i="39" s="1"/>
  <c r="D38" i="39"/>
  <c r="D58" i="39" s="1"/>
  <c r="C38" i="39"/>
  <c r="C58" i="39" s="1"/>
  <c r="B53" i="39"/>
  <c r="B64" i="39" s="1"/>
  <c r="C25" i="39"/>
  <c r="C34" i="39" s="1"/>
  <c r="C36" i="39" s="1"/>
  <c r="D22" i="39"/>
  <c r="E22" i="39" s="1"/>
  <c r="F22" i="39" s="1"/>
  <c r="Q60" i="39"/>
  <c r="Q62" i="39" s="1"/>
  <c r="Q64" i="39" s="1"/>
  <c r="F22" i="50" l="1"/>
  <c r="E25" i="50"/>
  <c r="E34" i="50" s="1"/>
  <c r="E36" i="50" s="1"/>
  <c r="F40" i="31"/>
  <c r="F42" i="31" s="1"/>
  <c r="F44" i="31" s="1"/>
  <c r="F46" i="31" s="1"/>
  <c r="H22" i="31"/>
  <c r="G25" i="31"/>
  <c r="G34" i="31" s="1"/>
  <c r="G36" i="31" s="1"/>
  <c r="D40" i="50"/>
  <c r="D42" i="50" s="1"/>
  <c r="D44" i="50" s="1"/>
  <c r="D46" i="50" s="1"/>
  <c r="D40" i="31"/>
  <c r="D42" i="31" s="1"/>
  <c r="D44" i="31" s="1"/>
  <c r="D46" i="31" s="1"/>
  <c r="E40" i="31"/>
  <c r="E42" i="31" s="1"/>
  <c r="E44" i="31" s="1"/>
  <c r="E46" i="31" s="1"/>
  <c r="E60" i="39"/>
  <c r="E62" i="39" s="1"/>
  <c r="E64" i="39" s="1"/>
  <c r="G64" i="39"/>
  <c r="C47" i="9"/>
  <c r="V46" i="9"/>
  <c r="C48" i="9" s="1"/>
  <c r="H64" i="39"/>
  <c r="C60" i="39"/>
  <c r="C62" i="39" s="1"/>
  <c r="C64" i="39" s="1"/>
  <c r="O64" i="39"/>
  <c r="D60" i="39"/>
  <c r="D62" i="39" s="1"/>
  <c r="D64" i="39" s="1"/>
  <c r="V64" i="39"/>
  <c r="P64" i="39"/>
  <c r="B19" i="39"/>
  <c r="W40" i="39" s="1"/>
  <c r="W42" i="39" s="1"/>
  <c r="W44" i="39" s="1"/>
  <c r="C40" i="39"/>
  <c r="C42" i="39" s="1"/>
  <c r="C44" i="39" s="1"/>
  <c r="C46" i="39" s="1"/>
  <c r="D25" i="39"/>
  <c r="D34" i="39" s="1"/>
  <c r="D36" i="39" s="1"/>
  <c r="D40" i="39" s="1"/>
  <c r="D42" i="39" s="1"/>
  <c r="D44" i="39" s="1"/>
  <c r="D46" i="39" s="1"/>
  <c r="E25" i="39"/>
  <c r="E40" i="50" l="1"/>
  <c r="E42" i="50" s="1"/>
  <c r="E44" i="50" s="1"/>
  <c r="E46" i="50" s="1"/>
  <c r="G22" i="50"/>
  <c r="F25" i="50"/>
  <c r="F34" i="50" s="1"/>
  <c r="F36" i="50" s="1"/>
  <c r="G40" i="31"/>
  <c r="G42" i="31" s="1"/>
  <c r="G44" i="31" s="1"/>
  <c r="G46" i="31" s="1"/>
  <c r="I22" i="31"/>
  <c r="H25" i="31"/>
  <c r="B66" i="39"/>
  <c r="E34" i="39"/>
  <c r="E36" i="39" s="1"/>
  <c r="G22" i="39"/>
  <c r="F25" i="39"/>
  <c r="F34" i="39" s="1"/>
  <c r="F36" i="39" s="1"/>
  <c r="F44" i="50" l="1"/>
  <c r="F46" i="50" s="1"/>
  <c r="F40" i="50"/>
  <c r="F42" i="50" s="1"/>
  <c r="G25" i="50"/>
  <c r="G34" i="50" s="1"/>
  <c r="G36" i="50" s="1"/>
  <c r="H22" i="50"/>
  <c r="H34" i="31"/>
  <c r="H36" i="31" s="1"/>
  <c r="J22" i="31"/>
  <c r="I25" i="31"/>
  <c r="I34" i="31" s="1"/>
  <c r="I36" i="31" s="1"/>
  <c r="E40" i="39"/>
  <c r="E42" i="39" s="1"/>
  <c r="E44" i="39" s="1"/>
  <c r="E46" i="39" s="1"/>
  <c r="F40" i="39"/>
  <c r="F42" i="39" s="1"/>
  <c r="F44" i="39" s="1"/>
  <c r="F46" i="39" s="1"/>
  <c r="H22" i="39"/>
  <c r="G25" i="39"/>
  <c r="G34" i="39" s="1"/>
  <c r="G36" i="39" s="1"/>
  <c r="H40" i="31" l="1"/>
  <c r="H42" i="31" s="1"/>
  <c r="H44" i="31" s="1"/>
  <c r="H46" i="31" s="1"/>
  <c r="H25" i="50"/>
  <c r="H34" i="50" s="1"/>
  <c r="H36" i="50" s="1"/>
  <c r="I22" i="50"/>
  <c r="K22" i="31"/>
  <c r="J25" i="31"/>
  <c r="G40" i="50"/>
  <c r="G42" i="50" s="1"/>
  <c r="G44" i="50" s="1"/>
  <c r="G46" i="50" s="1"/>
  <c r="I40" i="31"/>
  <c r="I42" i="31" s="1"/>
  <c r="I44" i="31" s="1"/>
  <c r="I46" i="31" s="1"/>
  <c r="G40" i="39"/>
  <c r="G42" i="39" s="1"/>
  <c r="G44" i="39" s="1"/>
  <c r="G46" i="39" s="1"/>
  <c r="I22" i="39"/>
  <c r="H25" i="39"/>
  <c r="L22" i="31" l="1"/>
  <c r="K25" i="31"/>
  <c r="K34" i="31" s="1"/>
  <c r="K36" i="31" s="1"/>
  <c r="J22" i="50"/>
  <c r="I25" i="50"/>
  <c r="I34" i="50" s="1"/>
  <c r="I36" i="50" s="1"/>
  <c r="J34" i="31"/>
  <c r="J36" i="31" s="1"/>
  <c r="H40" i="50"/>
  <c r="H42" i="50" s="1"/>
  <c r="H44" i="50" s="1"/>
  <c r="H46" i="50" s="1"/>
  <c r="H34" i="39"/>
  <c r="H36" i="39" s="1"/>
  <c r="I25" i="39"/>
  <c r="I34" i="39" s="1"/>
  <c r="I36" i="39" s="1"/>
  <c r="J22" i="39"/>
  <c r="J40" i="31" l="1"/>
  <c r="J42" i="31" s="1"/>
  <c r="J44" i="31"/>
  <c r="J46" i="31" s="1"/>
  <c r="I40" i="50"/>
  <c r="I42" i="50" s="1"/>
  <c r="I44" i="50" s="1"/>
  <c r="I46" i="50" s="1"/>
  <c r="J25" i="50"/>
  <c r="J34" i="50" s="1"/>
  <c r="J36" i="50" s="1"/>
  <c r="K22" i="50"/>
  <c r="K40" i="31"/>
  <c r="K42" i="31" s="1"/>
  <c r="K44" i="31"/>
  <c r="K46" i="31" s="1"/>
  <c r="M22" i="31"/>
  <c r="L25" i="31"/>
  <c r="I40" i="39"/>
  <c r="I42" i="39" s="1"/>
  <c r="I44" i="39" s="1"/>
  <c r="I46" i="39" s="1"/>
  <c r="H40" i="39"/>
  <c r="H42" i="39" s="1"/>
  <c r="H44" i="39" s="1"/>
  <c r="H46" i="39" s="1"/>
  <c r="K22" i="39"/>
  <c r="J25" i="39"/>
  <c r="J34" i="39" s="1"/>
  <c r="J36" i="39" s="1"/>
  <c r="L22" i="50" l="1"/>
  <c r="K25" i="50"/>
  <c r="K34" i="50" s="1"/>
  <c r="K36" i="50" s="1"/>
  <c r="J40" i="50"/>
  <c r="J42" i="50" s="1"/>
  <c r="J44" i="50" s="1"/>
  <c r="J46" i="50" s="1"/>
  <c r="L34" i="31"/>
  <c r="L36" i="31" s="1"/>
  <c r="M25" i="31"/>
  <c r="M34" i="31" s="1"/>
  <c r="M36" i="31" s="1"/>
  <c r="N22" i="31"/>
  <c r="J40" i="39"/>
  <c r="J42" i="39" s="1"/>
  <c r="J44" i="39" s="1"/>
  <c r="J46" i="39" s="1"/>
  <c r="K25" i="39"/>
  <c r="K34" i="39" s="1"/>
  <c r="K36" i="39" s="1"/>
  <c r="L22" i="39"/>
  <c r="O22" i="31" l="1"/>
  <c r="N25" i="31"/>
  <c r="N34" i="31" s="1"/>
  <c r="N36" i="31" s="1"/>
  <c r="L40" i="31"/>
  <c r="L42" i="31" s="1"/>
  <c r="L44" i="31" s="1"/>
  <c r="L46" i="31" s="1"/>
  <c r="M40" i="31"/>
  <c r="M42" i="31" s="1"/>
  <c r="M44" i="31" s="1"/>
  <c r="M46" i="31" s="1"/>
  <c r="K40" i="50"/>
  <c r="K42" i="50" s="1"/>
  <c r="K44" i="50" s="1"/>
  <c r="K46" i="50" s="1"/>
  <c r="L25" i="50"/>
  <c r="L34" i="50" s="1"/>
  <c r="L36" i="50" s="1"/>
  <c r="M22" i="50"/>
  <c r="M22" i="39"/>
  <c r="L25" i="39"/>
  <c r="L34" i="39" s="1"/>
  <c r="L36" i="39" s="1"/>
  <c r="K40" i="39"/>
  <c r="K42" i="39" s="1"/>
  <c r="K44" i="39" s="1"/>
  <c r="K46" i="39" s="1"/>
  <c r="N22" i="50" l="1"/>
  <c r="M25" i="50"/>
  <c r="M34" i="50" s="1"/>
  <c r="M36" i="50" s="1"/>
  <c r="N40" i="31"/>
  <c r="N42" i="31" s="1"/>
  <c r="N44" i="31"/>
  <c r="N46" i="31" s="1"/>
  <c r="L40" i="50"/>
  <c r="L42" i="50" s="1"/>
  <c r="L44" i="50" s="1"/>
  <c r="L46" i="50" s="1"/>
  <c r="P22" i="31"/>
  <c r="O25" i="31"/>
  <c r="O34" i="31" s="1"/>
  <c r="O36" i="31" s="1"/>
  <c r="L40" i="39"/>
  <c r="L42" i="39" s="1"/>
  <c r="L44" i="39" s="1"/>
  <c r="L46" i="39" s="1"/>
  <c r="M25" i="39"/>
  <c r="M34" i="39" s="1"/>
  <c r="M36" i="39" s="1"/>
  <c r="N22" i="39"/>
  <c r="O40" i="31" l="1"/>
  <c r="O42" i="31" s="1"/>
  <c r="O44" i="31" s="1"/>
  <c r="O46" i="31" s="1"/>
  <c r="Q22" i="31"/>
  <c r="P25" i="31"/>
  <c r="P34" i="31" s="1"/>
  <c r="P36" i="31" s="1"/>
  <c r="M40" i="50"/>
  <c r="M42" i="50" s="1"/>
  <c r="M44" i="50" s="1"/>
  <c r="M46" i="50" s="1"/>
  <c r="N25" i="50"/>
  <c r="N34" i="50" s="1"/>
  <c r="N36" i="50" s="1"/>
  <c r="O22" i="50"/>
  <c r="N25" i="39"/>
  <c r="N34" i="39" s="1"/>
  <c r="N36" i="39" s="1"/>
  <c r="O22" i="39"/>
  <c r="M40" i="39"/>
  <c r="M42" i="39" s="1"/>
  <c r="M44" i="39" s="1"/>
  <c r="M46" i="39" s="1"/>
  <c r="P40" i="31" l="1"/>
  <c r="P42" i="31" s="1"/>
  <c r="P44" i="31" s="1"/>
  <c r="P46" i="31" s="1"/>
  <c r="Q25" i="31"/>
  <c r="Q34" i="31" s="1"/>
  <c r="Q36" i="31" s="1"/>
  <c r="R22" i="31"/>
  <c r="N40" i="50"/>
  <c r="N42" i="50" s="1"/>
  <c r="N44" i="50"/>
  <c r="N46" i="50" s="1"/>
  <c r="P22" i="50"/>
  <c r="O25" i="50"/>
  <c r="O34" i="50" s="1"/>
  <c r="O36" i="50" s="1"/>
  <c r="N40" i="39"/>
  <c r="N42" i="39" s="1"/>
  <c r="N44" i="39" s="1"/>
  <c r="N46" i="39" s="1"/>
  <c r="O25" i="39"/>
  <c r="O34" i="39" s="1"/>
  <c r="O36" i="39" s="1"/>
  <c r="P22" i="39"/>
  <c r="O40" i="50" l="1"/>
  <c r="O42" i="50" s="1"/>
  <c r="O44" i="50" s="1"/>
  <c r="O46" i="50" s="1"/>
  <c r="S22" i="31"/>
  <c r="R25" i="31"/>
  <c r="R34" i="31" s="1"/>
  <c r="R36" i="31" s="1"/>
  <c r="Q22" i="50"/>
  <c r="P25" i="50"/>
  <c r="P34" i="50" s="1"/>
  <c r="P36" i="50" s="1"/>
  <c r="Q40" i="31"/>
  <c r="Q42" i="31" s="1"/>
  <c r="Q44" i="31" s="1"/>
  <c r="Q46" i="31" s="1"/>
  <c r="Q22" i="39"/>
  <c r="P25" i="39"/>
  <c r="P34" i="39" s="1"/>
  <c r="P36" i="39" s="1"/>
  <c r="O40" i="39"/>
  <c r="O42" i="39" s="1"/>
  <c r="O44" i="39" s="1"/>
  <c r="O46" i="39" s="1"/>
  <c r="P40" i="50" l="1"/>
  <c r="P42" i="50" s="1"/>
  <c r="P44" i="50" s="1"/>
  <c r="P46" i="50" s="1"/>
  <c r="R22" i="50"/>
  <c r="Q25" i="50"/>
  <c r="Q34" i="50" s="1"/>
  <c r="Q36" i="50" s="1"/>
  <c r="R40" i="31"/>
  <c r="R42" i="31" s="1"/>
  <c r="R44" i="31" s="1"/>
  <c r="R46" i="31" s="1"/>
  <c r="T22" i="31"/>
  <c r="S25" i="31"/>
  <c r="S34" i="31" s="1"/>
  <c r="S36" i="31" s="1"/>
  <c r="P40" i="39"/>
  <c r="P42" i="39" s="1"/>
  <c r="P44" i="39" s="1"/>
  <c r="P46" i="39" s="1"/>
  <c r="R22" i="39"/>
  <c r="Q25" i="39"/>
  <c r="Q34" i="39" s="1"/>
  <c r="Q36" i="39" s="1"/>
  <c r="S40" i="31" l="1"/>
  <c r="S42" i="31" s="1"/>
  <c r="S44" i="31" s="1"/>
  <c r="S46" i="31" s="1"/>
  <c r="Q40" i="50"/>
  <c r="Q42" i="50" s="1"/>
  <c r="Q44" i="50" s="1"/>
  <c r="Q46" i="50" s="1"/>
  <c r="U22" i="31"/>
  <c r="T25" i="31"/>
  <c r="T34" i="31" s="1"/>
  <c r="T36" i="31" s="1"/>
  <c r="S22" i="50"/>
  <c r="R25" i="50"/>
  <c r="R34" i="50" s="1"/>
  <c r="R36" i="50" s="1"/>
  <c r="S22" i="39"/>
  <c r="R25" i="39"/>
  <c r="R34" i="39" s="1"/>
  <c r="R36" i="39" s="1"/>
  <c r="Q40" i="39"/>
  <c r="Q42" i="39" s="1"/>
  <c r="Q44" i="39" s="1"/>
  <c r="Q46" i="39" s="1"/>
  <c r="T40" i="31" l="1"/>
  <c r="T42" i="31" s="1"/>
  <c r="T44" i="31" s="1"/>
  <c r="T46" i="31" s="1"/>
  <c r="V22" i="31"/>
  <c r="V25" i="31" s="1"/>
  <c r="U25" i="31"/>
  <c r="U34" i="31" s="1"/>
  <c r="U36" i="31" s="1"/>
  <c r="T22" i="50"/>
  <c r="S25" i="50"/>
  <c r="S34" i="50" s="1"/>
  <c r="S36" i="50" s="1"/>
  <c r="R40" i="50"/>
  <c r="R42" i="50" s="1"/>
  <c r="R44" i="50" s="1"/>
  <c r="R46" i="50" s="1"/>
  <c r="R40" i="39"/>
  <c r="R42" i="39" s="1"/>
  <c r="R44" i="39" s="1"/>
  <c r="R46" i="39" s="1"/>
  <c r="T22" i="39"/>
  <c r="S25" i="39"/>
  <c r="S34" i="39" s="1"/>
  <c r="S36" i="39" s="1"/>
  <c r="S40" i="50" l="1"/>
  <c r="S42" i="50" s="1"/>
  <c r="S44" i="50" s="1"/>
  <c r="S46" i="50" s="1"/>
  <c r="U22" i="50"/>
  <c r="T25" i="50"/>
  <c r="T34" i="50" s="1"/>
  <c r="T36" i="50" s="1"/>
  <c r="U40" i="31"/>
  <c r="U42" i="31" s="1"/>
  <c r="U44" i="31"/>
  <c r="U46" i="31" s="1"/>
  <c r="V34" i="31"/>
  <c r="V36" i="31" s="1"/>
  <c r="B67" i="31"/>
  <c r="B68" i="31" s="1"/>
  <c r="C68" i="31" s="1"/>
  <c r="U22" i="39"/>
  <c r="T25" i="39"/>
  <c r="T34" i="39" s="1"/>
  <c r="T36" i="39" s="1"/>
  <c r="S40" i="39"/>
  <c r="S42" i="39" s="1"/>
  <c r="S44" i="39" s="1"/>
  <c r="S46" i="39" s="1"/>
  <c r="V40" i="31" l="1"/>
  <c r="V42" i="31" s="1"/>
  <c r="V44" i="31" s="1"/>
  <c r="T40" i="50"/>
  <c r="T42" i="50" s="1"/>
  <c r="T44" i="50" s="1"/>
  <c r="T46" i="50" s="1"/>
  <c r="U25" i="50"/>
  <c r="U34" i="50" s="1"/>
  <c r="U36" i="50" s="1"/>
  <c r="V22" i="50"/>
  <c r="V25" i="50" s="1"/>
  <c r="V34" i="50" s="1"/>
  <c r="V36" i="50" s="1"/>
  <c r="U25" i="39"/>
  <c r="U34" i="39" s="1"/>
  <c r="U36" i="39" s="1"/>
  <c r="V22" i="39"/>
  <c r="V25" i="39" s="1"/>
  <c r="T40" i="39"/>
  <c r="T42" i="39" s="1"/>
  <c r="T44" i="39" s="1"/>
  <c r="T46" i="39" s="1"/>
  <c r="B47" i="31" l="1"/>
  <c r="C47" i="31" s="1"/>
  <c r="V46" i="31"/>
  <c r="B48" i="31" s="1"/>
  <c r="C48" i="31" s="1"/>
  <c r="U40" i="50"/>
  <c r="U42" i="50" s="1"/>
  <c r="U44" i="50"/>
  <c r="U46" i="50" s="1"/>
  <c r="V40" i="50"/>
  <c r="V42" i="50" s="1"/>
  <c r="V44" i="50"/>
  <c r="V34" i="39"/>
  <c r="V36" i="39" s="1"/>
  <c r="B67" i="39"/>
  <c r="U40" i="39"/>
  <c r="U42" i="39" s="1"/>
  <c r="U44" i="39" s="1"/>
  <c r="U46" i="39" s="1"/>
  <c r="V46" i="50" l="1"/>
  <c r="B48" i="50" s="1"/>
  <c r="C48" i="50" s="1"/>
  <c r="B47" i="50"/>
  <c r="C47" i="50" s="1"/>
  <c r="C68" i="39"/>
  <c r="V40" i="39"/>
  <c r="V42" i="39" s="1"/>
  <c r="V44" i="39" s="1"/>
  <c r="V46" i="39" l="1"/>
  <c r="C47" i="39" l="1"/>
  <c r="C48" i="39"/>
</calcChain>
</file>

<file path=xl/sharedStrings.xml><?xml version="1.0" encoding="utf-8"?>
<sst xmlns="http://schemas.openxmlformats.org/spreadsheetml/2006/main" count="311" uniqueCount="135">
  <si>
    <t>Solar PV System</t>
  </si>
  <si>
    <t>Annual O&amp;M</t>
  </si>
  <si>
    <t>Salvage value</t>
  </si>
  <si>
    <t>System efficiency</t>
  </si>
  <si>
    <t>BTCF</t>
  </si>
  <si>
    <t>Investment/Salvage</t>
  </si>
  <si>
    <t>Net Income</t>
  </si>
  <si>
    <t>Depreciation</t>
  </si>
  <si>
    <t>Taxable Income</t>
  </si>
  <si>
    <t>Income Tax  Cash Flow</t>
  </si>
  <si>
    <t>ATCF</t>
  </si>
  <si>
    <t>Afer-Tax PW</t>
  </si>
  <si>
    <t>Tax rate</t>
  </si>
  <si>
    <t>Book value at EoY 20</t>
  </si>
  <si>
    <t>Base Value</t>
  </si>
  <si>
    <t>System efficiency in year k</t>
  </si>
  <si>
    <t>Degradtion rate in year k</t>
  </si>
  <si>
    <t xml:space="preserve">Electricity produced in year k </t>
  </si>
  <si>
    <t>Mean electricity price in year k</t>
  </si>
  <si>
    <t>Useful life (years)</t>
  </si>
  <si>
    <t>Energy output in year 1 (kwh)</t>
  </si>
  <si>
    <t>Electricity selling price per kwh</t>
  </si>
  <si>
    <t>Study Period (years)</t>
  </si>
  <si>
    <t>Captial Allowance Scheme</t>
  </si>
  <si>
    <t>lognormal</t>
  </si>
  <si>
    <t>uniform</t>
  </si>
  <si>
    <t>normal</t>
  </si>
  <si>
    <t>triangular</t>
  </si>
  <si>
    <t>GF1_rK0qDwEAEADRAAwjACYAPABYAGwAbQB7AIkAqwDNAMcAKgD//wAAAAAAAQQAAAAACCMsIyMwLjAwAAAAARZJbnZlc3RtZW50L1NhbHZhZ2UgLyAwAQABARAAAgABClN0YXRpc3RpY3MDAQEA/wEBAQEBAAEBAQAEAAAAAQEBAQEAAQEBAAQAAAABjQAAHAAUTm9ybWFsKC0yMjIwMDAsMjAwMCkAACUBAAIAswC9AAEBAgGamZmZmZmpPwAAZmZmZmZm7j8AAAUAAQEBAAEBAQA=</t>
  </si>
  <si>
    <t>GF1_rK0qDwEAEADUAAwjACYAPABQAGQAZQBzAIEArgDQAMoAKgD//wAAAAAAAQQAAAAACCMsIyMwLjAwAAAAAQ5Bbm51YWwgTyZNIC8gMQEAAQEQAAIAAQpTdGF0aXN0aWNzAwEBAP8BAQEBAQABAQEABAAAAAEBAQEBAAEBAQAEAAAAAYUAACcAH1RyaWdlbigtMjAwMCwtMTUwMCwtMTAwMCwxMCw5MCkAACUBAAIAtgDAAAEBAgGamZmZmZmpPwAAZmZmZmZm7j8AAAUAAQEBAAEBAQA=</t>
  </si>
  <si>
    <t>GF1_rK0qDwEAEADOAAwjACYAPABQAGQAZQBzAIEAqADKAMQAKgD//wAAAAAAAQQAAAAACCMsIyMwLjAwAAAAAQ5Bbm51YWwgTyZNIC8gMQEAAQEQAAIAAQpTdGF0aXN0aWNzAwEBAP8BAQEBAQABAQEABAAAAAEBAQEBAAEBAQAEAAAAAYUAACEAGVRyaWFuZygtMjAwMCwtMTUwMCwtMTAwMCkAACUBAAIAsAC6AAEBAgGamZmZmZmpPwAAZmZmZmZm7j8AAAUAAQEBAAEBAQA=</t>
  </si>
  <si>
    <t>GF1_rK0qDwEAEAC5AAwjACYAPABCAFYAVwBlAHMAkwC1AK8AKgD//wAAAAAAAQQAAAAACCMsIyMwLjAwAAAAAQABAAEBEAACAAEKU3RhdGlzdGljcwMBAQD/AQEBAQEAAQEBAAQAAAABAQEBAQABAQEABAAAAAF3AAAaABJVbmlmb3JtKDEwMDAsMzAwMCkAACUBAAIAmwClAAEBAgGamZmZmZmpPwAAZmZmZmZm7j8AAAUAAQEBAAEBAQA=</t>
  </si>
  <si>
    <t>GF1_rK0qDwEAEAD9AAwjACYAXQCFAJkAmgCoALYA1wD5APMAKgD//wAAAAAAAQQAAAAAKV8oKiAjLCMjMF8pO18oKiAoIywjIzApO18oKiAiLSI/P18pO18oQF8pAAAAASJFbGVjdHJpY2l0eSBwcm9kdWNlZCBpbiB5ZWFyIGsgLyAxAQABARAAAgABClN0YXRpc3RpY3MDAQEA/wEBAQEBAAEBAQAEAAAAAQEBAQEAAQEBAAQAAAABugAAGwATTm9ybWFsKDI1MDAwMCw1MDAwKQAAJQEAAgDfAOkAAQECAZqZmZmZmak/AABmZmZmZmbuPwAABQABAQEAAQEBAA==</t>
  </si>
  <si>
    <t>GF1_rK0qDwEAEAAGAQwjACYAZgCQAKQApQCzAMEA4AACAfwAKgD//wAAAAAAAQQAAAAAMl8oJCogIywjIzAuMDBfKTtfKCQqICgjLCMjMC4wMCk7XygkKiAiLSI/P18pO18oQF8pAAAAASRNZWFuIGVsZWN0cmljaXR5IHByaWNlIGluIHllYXIgayAvIDEBAAEBEAACAAEKU3RhdGlzdGljcwMBAQD/AQEBAQEAAQEBAAQAAAABAQEBAQABAQEABAAAAAHFAAAZABFMb2dub3JtKDAuMiwwLjAyKQAAJQEAAgDoAPIAAQECAZqZmZmZmak/AABmZmZmZmbuPwAABQABAQEAAQEBAA==</t>
  </si>
  <si>
    <t>GF1_rK0qDwEAEADVAAwjACYAOQBeAHIAcwCBAI8ArwDRAMsAKgD//wAAAAAAAQQAAAAABTAuMDAlAAAAAR9TeXN0ZW0gZWZmaWNpZW5jeSBpbiB5ZWFyIGsgLyAxAQABARAAAgABClN0YXRpc3RpY3MDAQEA/wEBAQEBAAEBAQAEAAAAAQEBAQEAAQEBAAQAAAABkwAAGgASTm9ybWFsKDAuOTUsMC4wMTUpAAAlAQACALcAwQABAQIBmpmZmZmZqT8AAGZmZmZmZu4/AAAFAAEBAQABAQEA</t>
  </si>
  <si>
    <t>GF1_rK0qDwEAEADUAAwjACYAOQBcAHAAcQB/AI0ArgDQAMoAKgD//wAAAAAAAQQAAAAABTAuMDAlAAAAAR1EZWdyYWR0aW9uIHJhdGUgaW4geWVhciBrIC8gMgEAAQEQAAIAAQpTdGF0aXN0aWNzAwEBAP8BAQEBAQABAQEABAAAAAEBAQEBAAEBAQAEAAAAAZEAABsAE1VuaWZvcm0oMC4wMDUsMC4wMSkAACUBAAIAtgDAAAEBAgGamZmZmZmpPwAAZmZmZmZm7j8AAAUAAQEBAAEBAQA=</t>
  </si>
  <si>
    <t>GF1_rK0qDwEAEADSAAwjACYAOwBcAHAAcQB/AI0ArADOAMgAKgD//wAAAAAAAQQAAAAAB0dlbmVyYWwAAAABG1N0dWR5IFBlcmlvZCAoeWVhcnMpIC8gMjAwMAEAAQEQAAIAAQpTdGF0aXN0aWNzAwEBAP8BAQEBAQABAQEABAAAAAEBAQEBAAEBAQAEAAAAAZEAABkAEUxvZ25vcm0oMC4yLDAuMDIpAAAlAQACALQAvgABAQIBmpmZmZmZqT8AAGZmZmZmZu4/AAAFAAEBAQABAQEA</t>
  </si>
  <si>
    <t>GF1_rK0qDwEAEADoAAwjACYAZgB3AIsAjACaAKgAwwDkAN4AKgD//wAEAAAAAQQAAAAAMl8oJCogIywjIzAuMDBfKTtfKCQqICgjLCMjMC4wMCk7XygkKiAiLSI/P18pO18oQF8pAAAAAQtBZmVyLVRheCBQVwEAAQEQAAIAAQpTdGF0aXN0aWNzAwEBAP8BAQEBAQABAQEABAAAAAEBAQEBAAEBAQAEAAAAAawAAhMAC0FmZXItVGF4IFBXAAAvAQACAAIAywDUAAEBAgEAAAAAAAAAAAFmZmZmZmbuPwAABQABAQEAAQEBAA==</t>
  </si>
  <si>
    <t>&gt;75%</t>
  </si>
  <si>
    <t>&lt;25%</t>
  </si>
  <si>
    <t>&gt;90%</t>
  </si>
  <si>
    <t>GF1_rK0qDwEAEAAaAQwjACYAPAB8AJAAkQCfAK0A9AAWARABKgD//wAAAAAAAQQAAAAACCMsIyMwLjAwAAAAARZJbnZlc3RtZW50L1NhbHZhZ2UgLyAwASRDb21wYXJpc29uIHdpdGggTm9ybWFsKC0yMjIwMDAsMTAwMCkBARAAAgABClN0YXRpc3RpY3MDAQEA/wEBAQEBAAEBAQAEAAAAAQEBAQEAAQEBAAQAAAACtAAC1gAAHgAWSW52ZXN0bWVudC9TYWx2YWdlIC8gMAAALwEAAgACABwAFE5vcm1hbCgtMjIyMDAwLDEwMDApAQElAQACAPwABgEBAQIBmpmZmZmZqT8AAGZmZmZmZu4/AAAFAAEBAQABAQEA</t>
  </si>
  <si>
    <t>After-Tax IRR</t>
  </si>
  <si>
    <t>Compacted ATCF Series for IRR()</t>
  </si>
  <si>
    <t>Initial Book value</t>
  </si>
  <si>
    <t>Distribution</t>
  </si>
  <si>
    <t>Parameters</t>
  </si>
  <si>
    <t>Annual Energy Production</t>
  </si>
  <si>
    <t>Annual Revenue</t>
  </si>
  <si>
    <t>Fixed parameters</t>
  </si>
  <si>
    <t>fixed</t>
  </si>
  <si>
    <t>3 years</t>
  </si>
  <si>
    <t>truncated normal</t>
  </si>
  <si>
    <t>Value</t>
  </si>
  <si>
    <t>Initial cash flow</t>
  </si>
  <si>
    <t>Annual O&amp;M cash flow</t>
  </si>
  <si>
    <t>Annual degradation rate</t>
  </si>
  <si>
    <t>Low</t>
  </si>
  <si>
    <t>Base</t>
  </si>
  <si>
    <t>High</t>
  </si>
  <si>
    <t>After-tax MARR</t>
  </si>
  <si>
    <t>PV output (DC) in year k</t>
  </si>
  <si>
    <t>Energy Market Performance</t>
  </si>
  <si>
    <t>After-Tax Cash Flow Analysis</t>
  </si>
  <si>
    <t>After-Tax LCOE ($/kwh)</t>
  </si>
  <si>
    <t>IE2111 Lab 5 - After-Tax Financial Risk Analysis of Renewable Energy Investment</t>
  </si>
  <si>
    <t>Department of Industial Systems Engineering &amp; Management</t>
  </si>
  <si>
    <t>National University of Singapore</t>
  </si>
  <si>
    <t>Matric number:</t>
  </si>
  <si>
    <t>IE2111 ISE Principles &amp; practice II</t>
  </si>
  <si>
    <t>Please refer to Lab Sheet for the full problem description</t>
  </si>
  <si>
    <t>Base Model</t>
  </si>
  <si>
    <t>Q1.1</t>
  </si>
  <si>
    <t>Q1.2</t>
  </si>
  <si>
    <t>Q1.3</t>
  </si>
  <si>
    <t>Q2.1</t>
  </si>
  <si>
    <t>Q2.2</t>
  </si>
  <si>
    <t>Q3.1</t>
  </si>
  <si>
    <t>Q3.2</t>
  </si>
  <si>
    <r>
      <t xml:space="preserve">After-Tax </t>
    </r>
    <r>
      <rPr>
        <i/>
        <sz val="12"/>
        <color theme="1"/>
        <rFont val="Arial"/>
        <family val="2"/>
      </rPr>
      <t>PW</t>
    </r>
    <r>
      <rPr>
        <sz val="12"/>
        <color theme="1"/>
        <rFont val="Arial"/>
        <family val="2"/>
      </rPr>
      <t xml:space="preserve"> of project</t>
    </r>
  </si>
  <si>
    <t>After-tax Levelized Cost of Energy</t>
  </si>
  <si>
    <t>The project is financially feasible</t>
  </si>
  <si>
    <t>One-Way Range Sensitivity Analysis</t>
  </si>
  <si>
    <t>Probability that the project will be infeasible</t>
  </si>
  <si>
    <t xml:space="preserve">Probability that the project will be infeasible </t>
  </si>
  <si>
    <t>Expected After-tax LCOE</t>
  </si>
  <si>
    <t>Std Dev of After-tax LCOE</t>
  </si>
  <si>
    <t>After-Tax PW Risk Analysis</t>
  </si>
  <si>
    <t>After-Tax IRR Risk Analysis</t>
  </si>
  <si>
    <t>After-Tax LCOE Risk Analysis</t>
  </si>
  <si>
    <t>Probability that LCOE ≥  $0.18 per kwh</t>
  </si>
  <si>
    <t>Probability that after-tax LCOE ≤  $0.14 per kwh</t>
  </si>
  <si>
    <t>Probability that after-tax LCOE ≤  $0.16 per kwh</t>
  </si>
  <si>
    <t xml:space="preserve"> Monte Carlo Simulation</t>
  </si>
  <si>
    <t>Present equivalent VaR at 95% confidence</t>
  </si>
  <si>
    <t>Present equivalent VaR at 99% confidence</t>
  </si>
  <si>
    <r>
      <t xml:space="preserve">After-Tax </t>
    </r>
    <r>
      <rPr>
        <i/>
        <sz val="12"/>
        <color theme="1"/>
        <rFont val="Arial"/>
        <family val="2"/>
      </rPr>
      <t>IRR</t>
    </r>
    <r>
      <rPr>
        <sz val="12"/>
        <color theme="1"/>
        <rFont val="Arial"/>
        <family val="2"/>
      </rPr>
      <t xml:space="preserve"> of project</t>
    </r>
  </si>
  <si>
    <r>
      <t xml:space="preserve">Expected After-tax </t>
    </r>
    <r>
      <rPr>
        <i/>
        <sz val="12"/>
        <color theme="1"/>
        <rFont val="Arial"/>
        <family val="2"/>
      </rPr>
      <t xml:space="preserve">PW </t>
    </r>
  </si>
  <si>
    <r>
      <t xml:space="preserve">Std Dev of after-tax </t>
    </r>
    <r>
      <rPr>
        <i/>
        <sz val="12"/>
        <color theme="1"/>
        <rFont val="Arial"/>
        <family val="2"/>
      </rPr>
      <t>PW</t>
    </r>
  </si>
  <si>
    <r>
      <t xml:space="preserve">Probability that after-tax </t>
    </r>
    <r>
      <rPr>
        <i/>
        <sz val="12"/>
        <color theme="1"/>
        <rFont val="Arial"/>
        <family val="2"/>
      </rPr>
      <t>PW</t>
    </r>
    <r>
      <rPr>
        <sz val="12"/>
        <color theme="1"/>
        <rFont val="Arial"/>
        <family val="2"/>
      </rPr>
      <t xml:space="preserve"> ≥  $40,000</t>
    </r>
  </si>
  <si>
    <r>
      <t xml:space="preserve">Probability that after-tax </t>
    </r>
    <r>
      <rPr>
        <i/>
        <sz val="12"/>
        <color theme="1"/>
        <rFont val="Arial"/>
        <family val="2"/>
      </rPr>
      <t>PW</t>
    </r>
    <r>
      <rPr>
        <sz val="12"/>
        <color theme="1"/>
        <rFont val="Arial"/>
        <family val="2"/>
      </rPr>
      <t xml:space="preserve"> ≥  $80,000</t>
    </r>
  </si>
  <si>
    <r>
      <t xml:space="preserve">Expected After-tax </t>
    </r>
    <r>
      <rPr>
        <i/>
        <sz val="12"/>
        <color theme="1"/>
        <rFont val="Arial"/>
        <family val="2"/>
      </rPr>
      <t xml:space="preserve">IRR </t>
    </r>
  </si>
  <si>
    <r>
      <t xml:space="preserve">Std Dev of after-tax </t>
    </r>
    <r>
      <rPr>
        <i/>
        <sz val="12"/>
        <color theme="1"/>
        <rFont val="Arial"/>
        <family val="2"/>
      </rPr>
      <t>IRR</t>
    </r>
    <r>
      <rPr>
        <sz val="12"/>
        <color theme="1"/>
        <rFont val="Arial"/>
        <family val="2"/>
      </rPr>
      <t xml:space="preserve"> </t>
    </r>
  </si>
  <si>
    <r>
      <t xml:space="preserve">Probability that after-tax </t>
    </r>
    <r>
      <rPr>
        <i/>
        <sz val="12"/>
        <color theme="1"/>
        <rFont val="Arial"/>
        <family val="2"/>
      </rPr>
      <t>IRR</t>
    </r>
    <r>
      <rPr>
        <sz val="12"/>
        <color theme="1"/>
        <rFont val="Arial"/>
        <family val="2"/>
      </rPr>
      <t xml:space="preserve"> ≥  12%</t>
    </r>
  </si>
  <si>
    <r>
      <t xml:space="preserve">Probability that after-tax </t>
    </r>
    <r>
      <rPr>
        <i/>
        <sz val="12"/>
        <color theme="1"/>
        <rFont val="Arial"/>
        <family val="2"/>
      </rPr>
      <t>IRR</t>
    </r>
    <r>
      <rPr>
        <sz val="12"/>
        <color theme="1"/>
        <rFont val="Arial"/>
        <family val="2"/>
      </rPr>
      <t xml:space="preserve"> ≥   14%</t>
    </r>
  </si>
  <si>
    <t>The 3 most sensitivity variables are</t>
  </si>
  <si>
    <t>The least sensitivity variables is</t>
  </si>
  <si>
    <t>Present Equivalent Life Cycle Cost of Project</t>
  </si>
  <si>
    <t>NPV of Energy Sold</t>
  </si>
  <si>
    <t>Q2.3</t>
  </si>
  <si>
    <t>Q4.1</t>
  </si>
  <si>
    <t>Q4.2</t>
  </si>
  <si>
    <t>Q4.3</t>
  </si>
  <si>
    <t>Q4.4</t>
  </si>
  <si>
    <t>Q4.5</t>
  </si>
  <si>
    <t>Q4.6</t>
  </si>
  <si>
    <t>Q4.7</t>
  </si>
  <si>
    <t>Q4.8</t>
  </si>
  <si>
    <t>Q4.9</t>
  </si>
  <si>
    <t>Q4.10</t>
  </si>
  <si>
    <t>Present equivalent life cycle cost</t>
  </si>
  <si>
    <t>NPV of energy sold (kwh)</t>
  </si>
  <si>
    <t>Net Cost Cash Flow</t>
  </si>
  <si>
    <t>After-Tax Cost Cash Flow Analysis</t>
  </si>
  <si>
    <t>LCOE Analysis</t>
  </si>
  <si>
    <t>B48= IRR(B46:V46, 0.2)</t>
  </si>
  <si>
    <t>B66 = - (B64 + NPV(B15, C64:U64, V64+W64))</t>
  </si>
  <si>
    <t>B67 =NPV(B15, C25:V25)</t>
  </si>
  <si>
    <t>B68 = (B66/B67)/(1-B16)</t>
  </si>
  <si>
    <t>B47= B44 + NPV(B15, C44:U44, V44+W44)</t>
  </si>
  <si>
    <t>Lab 5 - After-Tax Financial Risk Analysis of Renewable Energy Investment</t>
  </si>
  <si>
    <t>Name</t>
  </si>
  <si>
    <t>Answers</t>
  </si>
  <si>
    <t>Q2.4</t>
  </si>
  <si>
    <t>The proposed investment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</si>
</sst>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%"/>
    <numFmt numFmtId="166" formatCode="_(* #,##0_);_(* \(#,##0\);_(* &quot;-&quot;??_);_(@_)"/>
    <numFmt numFmtId="167" formatCode="_(&quot;$&quot;* #,##0.0000_);_(&quot;$&quot;* \(#,##0.0000\);_(&quot;$&quot;* &quot;-&quot;??_);_(@_)"/>
    <numFmt numFmtId="168" formatCode="&quot;$&quot;#,##0"/>
    <numFmt numFmtId="169" formatCode="&quot;$&quot;#,##0.0000"/>
    <numFmt numFmtId="170" formatCode="&quot;$&quot;#,##0.00000"/>
    <numFmt numFmtId="171" formatCode="&quot;$&quot;#,##0.0"/>
    <numFmt numFmtId="172" formatCode="&quot;$&quot;#,##0.00000_);[Red]\(&quot;$&quot;#,##0.00000\)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2"/>
    </font>
    <font>
      <b/>
      <sz val="14"/>
      <color theme="1"/>
      <name val="Arial"/>
      <family val="2"/>
    </font>
    <font>
      <sz val="14"/>
      <color theme="1"/>
      <name val="Times New Roman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Times New Roman"/>
      <family val="2"/>
    </font>
    <font>
      <sz val="16"/>
      <color theme="1"/>
      <name val="Times New Roman"/>
      <family val="2"/>
    </font>
    <font>
      <b/>
      <sz val="11"/>
      <color rgb="FF3F3F3F"/>
      <name val="Calibri"/>
      <family val="2"/>
      <scheme val="minor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sz val="12"/>
      <color rgb="FF3F3F3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9" fillId="10" borderId="31" applyNumberFormat="0" applyAlignment="0" applyProtection="0"/>
    <xf numFmtId="0" fontId="19" fillId="10" borderId="31" applyNumberFormat="0" applyAlignment="0" applyProtection="0"/>
  </cellStyleXfs>
  <cellXfs count="180">
    <xf numFmtId="0" fontId="0" fillId="0" borderId="0" xfId="0"/>
    <xf numFmtId="0" fontId="3" fillId="0" borderId="0" xfId="0" applyFont="1"/>
    <xf numFmtId="0" fontId="4" fillId="6" borderId="0" xfId="0" applyFont="1" applyFill="1"/>
    <xf numFmtId="0" fontId="5" fillId="0" borderId="0" xfId="0" applyFont="1"/>
    <xf numFmtId="0" fontId="7" fillId="0" borderId="0" xfId="0" applyFont="1"/>
    <xf numFmtId="0" fontId="8" fillId="9" borderId="3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4" fontId="8" fillId="0" borderId="1" xfId="0" applyNumberFormat="1" applyFont="1" applyBorder="1" applyAlignment="1">
      <alignment horizontal="right"/>
    </xf>
    <xf numFmtId="0" fontId="8" fillId="0" borderId="0" xfId="0" applyFont="1"/>
    <xf numFmtId="0" fontId="9" fillId="5" borderId="1" xfId="0" applyFont="1" applyFill="1" applyBorder="1" applyAlignment="1">
      <alignment horizontal="center"/>
    </xf>
    <xf numFmtId="0" fontId="8" fillId="0" borderId="1" xfId="0" applyFont="1" applyBorder="1"/>
    <xf numFmtId="0" fontId="3" fillId="6" borderId="0" xfId="0" applyFont="1" applyFill="1"/>
    <xf numFmtId="4" fontId="0" fillId="0" borderId="0" xfId="0" applyNumberFormat="1"/>
    <xf numFmtId="10" fontId="0" fillId="0" borderId="0" xfId="0" applyNumberFormat="1"/>
    <xf numFmtId="44" fontId="0" fillId="0" borderId="0" xfId="0" applyNumberFormat="1"/>
    <xf numFmtId="4" fontId="8" fillId="0" borderId="0" xfId="0" applyNumberFormat="1" applyFont="1"/>
    <xf numFmtId="0" fontId="11" fillId="0" borderId="0" xfId="0" applyFont="1"/>
    <xf numFmtId="166" fontId="11" fillId="0" borderId="0" xfId="0" applyNumberFormat="1" applyFont="1"/>
    <xf numFmtId="10" fontId="10" fillId="5" borderId="1" xfId="0" applyNumberFormat="1" applyFont="1" applyFill="1" applyBorder="1" applyAlignment="1">
      <alignment horizontal="center"/>
    </xf>
    <xf numFmtId="168" fontId="10" fillId="5" borderId="1" xfId="1" applyNumberFormat="1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8" fillId="3" borderId="1" xfId="0" applyFont="1" applyFill="1" applyBorder="1"/>
    <xf numFmtId="0" fontId="8" fillId="0" borderId="0" xfId="0" applyFont="1" applyBorder="1"/>
    <xf numFmtId="0" fontId="9" fillId="0" borderId="0" xfId="0" applyFont="1"/>
    <xf numFmtId="165" fontId="8" fillId="3" borderId="1" xfId="2" applyNumberFormat="1" applyFont="1" applyFill="1" applyBorder="1" applyAlignment="1">
      <alignment horizontal="center"/>
    </xf>
    <xf numFmtId="10" fontId="8" fillId="3" borderId="1" xfId="2" applyNumberFormat="1" applyFont="1" applyFill="1" applyBorder="1" applyAlignment="1">
      <alignment horizontal="center"/>
    </xf>
    <xf numFmtId="10" fontId="8" fillId="3" borderId="1" xfId="0" applyNumberFormat="1" applyFont="1" applyFill="1" applyBorder="1" applyAlignment="1">
      <alignment horizontal="center"/>
    </xf>
    <xf numFmtId="3" fontId="8" fillId="3" borderId="1" xfId="3" applyNumberFormat="1" applyFont="1" applyFill="1" applyBorder="1" applyAlignment="1">
      <alignment horizontal="center"/>
    </xf>
    <xf numFmtId="169" fontId="8" fillId="3" borderId="1" xfId="3" applyNumberFormat="1" applyFont="1" applyFill="1" applyBorder="1" applyAlignment="1">
      <alignment horizontal="center"/>
    </xf>
    <xf numFmtId="169" fontId="8" fillId="3" borderId="1" xfId="0" applyNumberFormat="1" applyFont="1" applyFill="1" applyBorder="1" applyAlignment="1">
      <alignment horizontal="center"/>
    </xf>
    <xf numFmtId="168" fontId="8" fillId="3" borderId="1" xfId="1" applyNumberFormat="1" applyFont="1" applyFill="1" applyBorder="1" applyAlignment="1">
      <alignment horizontal="center"/>
    </xf>
    <xf numFmtId="168" fontId="8" fillId="3" borderId="1" xfId="0" applyNumberFormat="1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right"/>
    </xf>
    <xf numFmtId="0" fontId="8" fillId="9" borderId="17" xfId="0" applyFont="1" applyFill="1" applyBorder="1"/>
    <xf numFmtId="0" fontId="6" fillId="6" borderId="18" xfId="0" applyFont="1" applyFill="1" applyBorder="1" applyAlignment="1">
      <alignment horizontal="left"/>
    </xf>
    <xf numFmtId="0" fontId="8" fillId="0" borderId="19" xfId="0" applyFont="1" applyBorder="1"/>
    <xf numFmtId="0" fontId="10" fillId="3" borderId="20" xfId="0" applyFont="1" applyFill="1" applyBorder="1" applyAlignment="1">
      <alignment horizontal="right"/>
    </xf>
    <xf numFmtId="0" fontId="7" fillId="3" borderId="20" xfId="0" applyFont="1" applyFill="1" applyBorder="1" applyAlignment="1">
      <alignment horizontal="right"/>
    </xf>
    <xf numFmtId="4" fontId="8" fillId="0" borderId="10" xfId="0" applyNumberFormat="1" applyFont="1" applyBorder="1" applyAlignment="1">
      <alignment horizontal="right"/>
    </xf>
    <xf numFmtId="0" fontId="8" fillId="9" borderId="17" xfId="0" applyFont="1" applyFill="1" applyBorder="1" applyAlignment="1">
      <alignment horizontal="center"/>
    </xf>
    <xf numFmtId="0" fontId="6" fillId="6" borderId="20" xfId="0" applyFont="1" applyFill="1" applyBorder="1" applyAlignment="1">
      <alignment horizontal="left"/>
    </xf>
    <xf numFmtId="4" fontId="8" fillId="9" borderId="17" xfId="0" applyNumberFormat="1" applyFont="1" applyFill="1" applyBorder="1" applyAlignment="1">
      <alignment horizontal="right"/>
    </xf>
    <xf numFmtId="168" fontId="8" fillId="0" borderId="0" xfId="0" applyNumberFormat="1" applyFont="1"/>
    <xf numFmtId="168" fontId="11" fillId="8" borderId="1" xfId="1" applyNumberFormat="1" applyFont="1" applyFill="1" applyBorder="1" applyAlignment="1"/>
    <xf numFmtId="166" fontId="11" fillId="8" borderId="1" xfId="3" applyNumberFormat="1" applyFont="1" applyFill="1" applyBorder="1" applyAlignment="1"/>
    <xf numFmtId="10" fontId="11" fillId="8" borderId="1" xfId="2" applyNumberFormat="1" applyFont="1" applyFill="1" applyBorder="1" applyAlignment="1"/>
    <xf numFmtId="169" fontId="11" fillId="8" borderId="1" xfId="1" applyNumberFormat="1" applyFont="1" applyFill="1" applyBorder="1" applyAlignment="1"/>
    <xf numFmtId="10" fontId="8" fillId="2" borderId="1" xfId="0" applyNumberFormat="1" applyFont="1" applyFill="1" applyBorder="1"/>
    <xf numFmtId="167" fontId="8" fillId="2" borderId="12" xfId="0" applyNumberFormat="1" applyFont="1" applyFill="1" applyBorder="1"/>
    <xf numFmtId="167" fontId="8" fillId="2" borderId="13" xfId="0" applyNumberFormat="1" applyFont="1" applyFill="1" applyBorder="1"/>
    <xf numFmtId="167" fontId="8" fillId="2" borderId="14" xfId="0" applyNumberFormat="1" applyFont="1" applyFill="1" applyBorder="1"/>
    <xf numFmtId="0" fontId="8" fillId="5" borderId="22" xfId="0" applyFont="1" applyFill="1" applyBorder="1" applyAlignment="1">
      <alignment horizontal="center"/>
    </xf>
    <xf numFmtId="0" fontId="8" fillId="3" borderId="9" xfId="0" applyFont="1" applyFill="1" applyBorder="1"/>
    <xf numFmtId="0" fontId="8" fillId="3" borderId="17" xfId="0" applyFont="1" applyFill="1" applyBorder="1"/>
    <xf numFmtId="0" fontId="8" fillId="3" borderId="11" xfId="0" applyFont="1" applyFill="1" applyBorder="1"/>
    <xf numFmtId="0" fontId="8" fillId="3" borderId="21" xfId="0" applyFont="1" applyFill="1" applyBorder="1"/>
    <xf numFmtId="10" fontId="8" fillId="2" borderId="20" xfId="0" applyNumberFormat="1" applyFont="1" applyFill="1" applyBorder="1"/>
    <xf numFmtId="10" fontId="8" fillId="2" borderId="10" xfId="0" applyNumberFormat="1" applyFont="1" applyFill="1" applyBorder="1"/>
    <xf numFmtId="0" fontId="9" fillId="9" borderId="26" xfId="0" applyFont="1" applyFill="1" applyBorder="1" applyAlignment="1">
      <alignment horizontal="right"/>
    </xf>
    <xf numFmtId="0" fontId="8" fillId="9" borderId="27" xfId="0" applyFont="1" applyFill="1" applyBorder="1" applyAlignment="1">
      <alignment horizontal="center"/>
    </xf>
    <xf numFmtId="4" fontId="8" fillId="9" borderId="28" xfId="0" applyNumberFormat="1" applyFont="1" applyFill="1" applyBorder="1" applyAlignment="1">
      <alignment horizontal="right"/>
    </xf>
    <xf numFmtId="0" fontId="6" fillId="6" borderId="25" xfId="0" applyFont="1" applyFill="1" applyBorder="1" applyAlignment="1">
      <alignment horizontal="left"/>
    </xf>
    <xf numFmtId="4" fontId="8" fillId="0" borderId="13" xfId="0" applyNumberFormat="1" applyFont="1" applyBorder="1" applyAlignment="1">
      <alignment horizontal="right"/>
    </xf>
    <xf numFmtId="4" fontId="8" fillId="0" borderId="14" xfId="0" applyNumberFormat="1" applyFont="1" applyBorder="1" applyAlignment="1">
      <alignment horizontal="right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10" fontId="11" fillId="4" borderId="1" xfId="2" applyNumberFormat="1" applyFont="1" applyFill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/>
    </xf>
    <xf numFmtId="164" fontId="11" fillId="4" borderId="1" xfId="1" applyNumberFormat="1" applyFont="1" applyFill="1" applyBorder="1" applyAlignment="1">
      <alignment horizontal="center"/>
    </xf>
    <xf numFmtId="2" fontId="8" fillId="2" borderId="20" xfId="0" applyNumberFormat="1" applyFont="1" applyFill="1" applyBorder="1"/>
    <xf numFmtId="2" fontId="8" fillId="2" borderId="1" xfId="0" applyNumberFormat="1" applyFont="1" applyFill="1" applyBorder="1"/>
    <xf numFmtId="2" fontId="8" fillId="2" borderId="10" xfId="0" applyNumberFormat="1" applyFont="1" applyFill="1" applyBorder="1"/>
    <xf numFmtId="166" fontId="8" fillId="2" borderId="25" xfId="0" applyNumberFormat="1" applyFont="1" applyFill="1" applyBorder="1"/>
    <xf numFmtId="166" fontId="8" fillId="2" borderId="12" xfId="0" applyNumberFormat="1" applyFont="1" applyFill="1" applyBorder="1"/>
    <xf numFmtId="166" fontId="8" fillId="2" borderId="21" xfId="0" applyNumberFormat="1" applyFont="1" applyFill="1" applyBorder="1"/>
    <xf numFmtId="0" fontId="6" fillId="5" borderId="6" xfId="0" applyFont="1" applyFill="1" applyBorder="1"/>
    <xf numFmtId="0" fontId="9" fillId="5" borderId="23" xfId="0" applyFont="1" applyFill="1" applyBorder="1"/>
    <xf numFmtId="0" fontId="9" fillId="5" borderId="24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6" fillId="7" borderId="15" xfId="0" applyFont="1" applyFill="1" applyBorder="1"/>
    <xf numFmtId="0" fontId="9" fillId="7" borderId="16" xfId="0" applyFont="1" applyFill="1" applyBorder="1"/>
    <xf numFmtId="0" fontId="9" fillId="5" borderId="29" xfId="0" applyFont="1" applyFill="1" applyBorder="1" applyAlignment="1">
      <alignment horizontal="center"/>
    </xf>
    <xf numFmtId="0" fontId="9" fillId="5" borderId="30" xfId="0" applyFont="1" applyFill="1" applyBorder="1" applyAlignment="1">
      <alignment horizontal="center"/>
    </xf>
    <xf numFmtId="4" fontId="8" fillId="2" borderId="1" xfId="0" applyNumberFormat="1" applyFont="1" applyFill="1" applyBorder="1" applyAlignment="1">
      <alignment horizontal="right"/>
    </xf>
    <xf numFmtId="4" fontId="8" fillId="2" borderId="10" xfId="0" applyNumberFormat="1" applyFont="1" applyFill="1" applyBorder="1" applyAlignment="1">
      <alignment horizontal="right"/>
    </xf>
    <xf numFmtId="0" fontId="8" fillId="0" borderId="5" xfId="0" applyFont="1" applyBorder="1"/>
    <xf numFmtId="4" fontId="8" fillId="0" borderId="5" xfId="0" applyNumberFormat="1" applyFont="1" applyBorder="1"/>
    <xf numFmtId="0" fontId="10" fillId="3" borderId="20" xfId="0" applyFont="1" applyFill="1" applyBorder="1" applyAlignment="1">
      <alignment horizontal="left"/>
    </xf>
    <xf numFmtId="168" fontId="11" fillId="4" borderId="1" xfId="1" applyNumberFormat="1" applyFont="1" applyFill="1" applyBorder="1" applyAlignment="1">
      <alignment horizontal="center"/>
    </xf>
    <xf numFmtId="170" fontId="11" fillId="4" borderId="1" xfId="1" applyNumberFormat="1" applyFont="1" applyFill="1" applyBorder="1" applyAlignment="1">
      <alignment horizontal="center"/>
    </xf>
    <xf numFmtId="3" fontId="11" fillId="4" borderId="1" xfId="3" applyNumberFormat="1" applyFont="1" applyFill="1" applyBorder="1" applyAlignment="1">
      <alignment horizontal="center"/>
    </xf>
    <xf numFmtId="0" fontId="13" fillId="7" borderId="0" xfId="4" applyFont="1" applyFill="1"/>
    <xf numFmtId="0" fontId="14" fillId="7" borderId="0" xfId="4" applyFont="1" applyFill="1"/>
    <xf numFmtId="0" fontId="1" fillId="0" borderId="0" xfId="4"/>
    <xf numFmtId="0" fontId="3" fillId="0" borderId="0" xfId="4" applyFont="1"/>
    <xf numFmtId="0" fontId="15" fillId="7" borderId="0" xfId="4" applyFont="1" applyFill="1" applyAlignment="1">
      <alignment vertical="center"/>
    </xf>
    <xf numFmtId="0" fontId="12" fillId="7" borderId="0" xfId="4" applyFont="1" applyFill="1" applyAlignment="1">
      <alignment vertical="center"/>
    </xf>
    <xf numFmtId="0" fontId="16" fillId="7" borderId="0" xfId="4" applyFont="1" applyFill="1" applyAlignment="1">
      <alignment vertical="center"/>
    </xf>
    <xf numFmtId="0" fontId="17" fillId="7" borderId="0" xfId="4" applyFont="1" applyFill="1" applyAlignment="1">
      <alignment vertical="center"/>
    </xf>
    <xf numFmtId="0" fontId="18" fillId="0" borderId="0" xfId="4" applyFont="1"/>
    <xf numFmtId="0" fontId="3" fillId="11" borderId="35" xfId="4" applyFont="1" applyFill="1" applyBorder="1"/>
    <xf numFmtId="0" fontId="3" fillId="11" borderId="33" xfId="4" applyFont="1" applyFill="1" applyBorder="1"/>
    <xf numFmtId="0" fontId="3" fillId="11" borderId="0" xfId="4" applyFont="1" applyFill="1"/>
    <xf numFmtId="0" fontId="4" fillId="0" borderId="0" xfId="4" applyFont="1"/>
    <xf numFmtId="0" fontId="3" fillId="5" borderId="0" xfId="4" applyFont="1" applyFill="1"/>
    <xf numFmtId="0" fontId="3" fillId="0" borderId="0" xfId="4" applyFont="1" applyAlignment="1">
      <alignment horizontal="center"/>
    </xf>
    <xf numFmtId="0" fontId="4" fillId="12" borderId="0" xfId="4" applyFont="1" applyFill="1"/>
    <xf numFmtId="0" fontId="4" fillId="0" borderId="0" xfId="4" applyFont="1" applyAlignment="1">
      <alignment horizont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horizontal="center"/>
    </xf>
    <xf numFmtId="0" fontId="4" fillId="12" borderId="0" xfId="4" applyFont="1" applyFill="1" applyAlignment="1">
      <alignment horizontal="center"/>
    </xf>
    <xf numFmtId="0" fontId="4" fillId="6" borderId="0" xfId="4" applyFont="1" applyFill="1" applyAlignment="1">
      <alignment horizontal="center"/>
    </xf>
    <xf numFmtId="0" fontId="4" fillId="5" borderId="0" xfId="4" applyFont="1" applyFill="1"/>
    <xf numFmtId="0" fontId="4" fillId="5" borderId="0" xfId="4" applyFont="1" applyFill="1" applyAlignment="1">
      <alignment horizontal="left"/>
    </xf>
    <xf numFmtId="2" fontId="8" fillId="13" borderId="20" xfId="0" applyNumberFormat="1" applyFont="1" applyFill="1" applyBorder="1"/>
    <xf numFmtId="10" fontId="8" fillId="13" borderId="20" xfId="0" applyNumberFormat="1" applyFont="1" applyFill="1" applyBorder="1"/>
    <xf numFmtId="4" fontId="8" fillId="13" borderId="1" xfId="0" applyNumberFormat="1" applyFont="1" applyFill="1" applyBorder="1" applyAlignment="1">
      <alignment horizontal="right"/>
    </xf>
    <xf numFmtId="0" fontId="13" fillId="0" borderId="32" xfId="4" applyFont="1" applyBorder="1" applyAlignment="1">
      <alignment vertical="center"/>
    </xf>
    <xf numFmtId="0" fontId="13" fillId="0" borderId="33" xfId="4" applyFont="1" applyBorder="1" applyAlignment="1">
      <alignment vertical="center"/>
    </xf>
    <xf numFmtId="0" fontId="21" fillId="3" borderId="34" xfId="4" applyFont="1" applyFill="1" applyBorder="1" applyAlignment="1">
      <alignment vertical="center"/>
    </xf>
    <xf numFmtId="0" fontId="13" fillId="0" borderId="26" xfId="4" applyFont="1" applyBorder="1" applyAlignment="1">
      <alignment vertical="center"/>
    </xf>
    <xf numFmtId="0" fontId="13" fillId="0" borderId="34" xfId="4" applyFont="1" applyBorder="1" applyAlignment="1">
      <alignment vertical="center"/>
    </xf>
    <xf numFmtId="0" fontId="13" fillId="6" borderId="0" xfId="0" applyFont="1" applyFill="1"/>
    <xf numFmtId="0" fontId="21" fillId="6" borderId="0" xfId="0" applyFont="1" applyFill="1"/>
    <xf numFmtId="168" fontId="8" fillId="8" borderId="1" xfId="1" applyNumberFormat="1" applyFont="1" applyFill="1" applyBorder="1" applyAlignment="1"/>
    <xf numFmtId="166" fontId="8" fillId="8" borderId="1" xfId="3" applyNumberFormat="1" applyFont="1" applyFill="1" applyBorder="1" applyAlignment="1"/>
    <xf numFmtId="10" fontId="8" fillId="8" borderId="1" xfId="2" applyNumberFormat="1" applyFont="1" applyFill="1" applyBorder="1" applyAlignment="1"/>
    <xf numFmtId="169" fontId="8" fillId="8" borderId="1" xfId="1" applyNumberFormat="1" applyFont="1" applyFill="1" applyBorder="1" applyAlignment="1"/>
    <xf numFmtId="0" fontId="9" fillId="5" borderId="2" xfId="0" applyFont="1" applyFill="1" applyBorder="1"/>
    <xf numFmtId="0" fontId="9" fillId="5" borderId="3" xfId="0" applyFont="1" applyFill="1" applyBorder="1"/>
    <xf numFmtId="0" fontId="9" fillId="5" borderId="4" xfId="0" applyFont="1" applyFill="1" applyBorder="1"/>
    <xf numFmtId="0" fontId="8" fillId="4" borderId="1" xfId="0" applyFont="1" applyFill="1" applyBorder="1" applyAlignment="1">
      <alignment horizontal="center"/>
    </xf>
    <xf numFmtId="168" fontId="8" fillId="4" borderId="1" xfId="1" applyNumberFormat="1" applyFont="1" applyFill="1" applyBorder="1" applyAlignment="1">
      <alignment horizontal="center"/>
    </xf>
    <xf numFmtId="3" fontId="8" fillId="4" borderId="1" xfId="3" applyNumberFormat="1" applyFont="1" applyFill="1" applyBorder="1" applyAlignment="1">
      <alignment horizontal="center"/>
    </xf>
    <xf numFmtId="10" fontId="8" fillId="4" borderId="1" xfId="2" applyNumberFormat="1" applyFont="1" applyFill="1" applyBorder="1" applyAlignment="1">
      <alignment horizontal="center"/>
    </xf>
    <xf numFmtId="170" fontId="8" fillId="4" borderId="1" xfId="1" applyNumberFormat="1" applyFont="1" applyFill="1" applyBorder="1" applyAlignment="1">
      <alignment horizontal="center"/>
    </xf>
    <xf numFmtId="171" fontId="8" fillId="0" borderId="0" xfId="0" applyNumberFormat="1" applyFont="1"/>
    <xf numFmtId="164" fontId="8" fillId="4" borderId="1" xfId="0" applyNumberFormat="1" applyFont="1" applyFill="1" applyBorder="1" applyAlignment="1">
      <alignment horizontal="center"/>
    </xf>
    <xf numFmtId="164" fontId="8" fillId="4" borderId="1" xfId="1" applyNumberFormat="1" applyFont="1" applyFill="1" applyBorder="1" applyAlignment="1">
      <alignment horizontal="center"/>
    </xf>
    <xf numFmtId="0" fontId="9" fillId="3" borderId="20" xfId="0" applyFont="1" applyFill="1" applyBorder="1" applyAlignment="1">
      <alignment horizontal="left"/>
    </xf>
    <xf numFmtId="0" fontId="8" fillId="0" borderId="1" xfId="0" applyFont="1" applyFill="1" applyBorder="1"/>
    <xf numFmtId="0" fontId="3" fillId="3" borderId="1" xfId="0" applyFont="1" applyFill="1" applyBorder="1" applyAlignment="1">
      <alignment horizontal="right"/>
    </xf>
    <xf numFmtId="4" fontId="7" fillId="0" borderId="0" xfId="0" applyNumberFormat="1" applyFont="1"/>
    <xf numFmtId="0" fontId="4" fillId="3" borderId="1" xfId="0" applyFont="1" applyFill="1" applyBorder="1" applyAlignment="1">
      <alignment horizontal="right"/>
    </xf>
    <xf numFmtId="4" fontId="8" fillId="0" borderId="1" xfId="0" applyNumberFormat="1" applyFont="1" applyFill="1" applyBorder="1" applyAlignment="1">
      <alignment horizontal="right"/>
    </xf>
    <xf numFmtId="0" fontId="8" fillId="0" borderId="3" xfId="0" applyFont="1" applyFill="1" applyBorder="1" applyAlignment="1">
      <alignment horizontal="center"/>
    </xf>
    <xf numFmtId="4" fontId="8" fillId="4" borderId="1" xfId="0" applyNumberFormat="1" applyFont="1" applyFill="1" applyBorder="1" applyAlignment="1">
      <alignment horizontal="right"/>
    </xf>
    <xf numFmtId="4" fontId="8" fillId="4" borderId="10" xfId="0" applyNumberFormat="1" applyFont="1" applyFill="1" applyBorder="1" applyAlignment="1">
      <alignment horizontal="right"/>
    </xf>
    <xf numFmtId="44" fontId="10" fillId="4" borderId="1" xfId="1" applyFont="1" applyFill="1" applyBorder="1"/>
    <xf numFmtId="4" fontId="10" fillId="4" borderId="1" xfId="0" applyNumberFormat="1" applyFont="1" applyFill="1" applyBorder="1"/>
    <xf numFmtId="168" fontId="10" fillId="2" borderId="1" xfId="1" applyNumberFormat="1" applyFont="1" applyFill="1" applyBorder="1" applyAlignment="1">
      <alignment horizontal="center"/>
    </xf>
    <xf numFmtId="10" fontId="10" fillId="2" borderId="1" xfId="0" applyNumberFormat="1" applyFont="1" applyFill="1" applyBorder="1" applyAlignment="1">
      <alignment horizontal="center"/>
    </xf>
    <xf numFmtId="168" fontId="7" fillId="2" borderId="1" xfId="1" applyNumberFormat="1" applyFont="1" applyFill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44" fontId="7" fillId="4" borderId="1" xfId="1" applyFont="1" applyFill="1" applyBorder="1"/>
    <xf numFmtId="4" fontId="7" fillId="4" borderId="1" xfId="0" applyNumberFormat="1" applyFont="1" applyFill="1" applyBorder="1"/>
    <xf numFmtId="10" fontId="8" fillId="8" borderId="10" xfId="0" applyNumberFormat="1" applyFont="1" applyFill="1" applyBorder="1"/>
    <xf numFmtId="0" fontId="10" fillId="4" borderId="1" xfId="1" applyNumberFormat="1" applyFont="1" applyFill="1" applyBorder="1" applyAlignment="1">
      <alignment horizontal="center"/>
    </xf>
    <xf numFmtId="0" fontId="7" fillId="4" borderId="1" xfId="1" applyNumberFormat="1" applyFont="1" applyFill="1" applyBorder="1" applyAlignment="1">
      <alignment horizontal="center"/>
    </xf>
    <xf numFmtId="164" fontId="22" fillId="8" borderId="31" xfId="1" applyNumberFormat="1" applyFont="1" applyFill="1" applyBorder="1" applyAlignment="1">
      <alignment horizontal="center"/>
    </xf>
    <xf numFmtId="10" fontId="22" fillId="8" borderId="31" xfId="2" applyNumberFormat="1" applyFont="1" applyFill="1" applyBorder="1" applyAlignment="1">
      <alignment horizontal="center"/>
    </xf>
    <xf numFmtId="0" fontId="22" fillId="8" borderId="31" xfId="5" applyFont="1" applyFill="1" applyAlignment="1">
      <alignment horizontal="center"/>
    </xf>
    <xf numFmtId="170" fontId="22" fillId="8" borderId="31" xfId="1" applyNumberFormat="1" applyFont="1" applyFill="1" applyBorder="1" applyAlignment="1">
      <alignment horizontal="center"/>
    </xf>
    <xf numFmtId="0" fontId="7" fillId="0" borderId="0" xfId="0" applyFont="1" applyAlignment="1">
      <alignment horizontal="justify" vertical="center"/>
    </xf>
    <xf numFmtId="0" fontId="22" fillId="8" borderId="31" xfId="5" applyFont="1" applyFill="1"/>
    <xf numFmtId="8" fontId="22" fillId="8" borderId="31" xfId="5" applyNumberFormat="1" applyFont="1" applyFill="1" applyAlignment="1">
      <alignment horizontal="center"/>
    </xf>
    <xf numFmtId="10" fontId="22" fillId="8" borderId="31" xfId="5" applyNumberFormat="1" applyFont="1" applyFill="1" applyAlignment="1">
      <alignment horizontal="center"/>
    </xf>
    <xf numFmtId="165" fontId="22" fillId="8" borderId="31" xfId="5" applyNumberFormat="1" applyFont="1" applyFill="1" applyAlignment="1">
      <alignment horizontal="center"/>
    </xf>
    <xf numFmtId="168" fontId="22" fillId="8" borderId="31" xfId="1" applyNumberFormat="1" applyFont="1" applyFill="1" applyBorder="1" applyAlignment="1">
      <alignment horizontal="center"/>
    </xf>
    <xf numFmtId="172" fontId="22" fillId="8" borderId="31" xfId="5" applyNumberFormat="1" applyFont="1" applyFill="1" applyAlignment="1">
      <alignment horizontal="center"/>
    </xf>
    <xf numFmtId="0" fontId="19" fillId="3" borderId="36" xfId="6" applyFill="1" applyBorder="1" applyAlignment="1">
      <alignment horizontal="center"/>
    </xf>
    <xf numFmtId="0" fontId="19" fillId="3" borderId="37" xfId="6" applyFill="1" applyBorder="1" applyAlignment="1">
      <alignment horizontal="center"/>
    </xf>
    <xf numFmtId="4" fontId="10" fillId="3" borderId="38" xfId="0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39" xfId="0" applyFont="1" applyFill="1" applyBorder="1" applyAlignment="1">
      <alignment horizontal="center"/>
    </xf>
  </cellXfs>
  <cellStyles count="7">
    <cellStyle name="Comma" xfId="3" builtinId="3"/>
    <cellStyle name="Currency" xfId="1" builtinId="4"/>
    <cellStyle name="Normal" xfId="0" builtinId="0"/>
    <cellStyle name="Normal 2" xfId="4"/>
    <cellStyle name="Output" xfId="6" builtinId="21"/>
    <cellStyle name="Output 2" xfId="5"/>
    <cellStyle name="Percent" xfId="2" builtinId="5"/>
  </cellStyles>
  <dxfs count="0"/>
  <tableStyles count="0" defaultTableStyle="TableStyleMedium2" defaultPivotStyle="PivotStyleLight16"/>
  <colors>
    <mruColors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7"/>
  <sheetViews>
    <sheetView workbookViewId="0"/>
  </sheetViews>
  <sheetFormatPr defaultRowHeight="15" x14ac:dyDescent="0.25"/>
  <sheetData>
    <row r="1" spans="1:14" x14ac:dyDescent="0.25">
      <c r="A1">
        <v>2</v>
      </c>
      <c r="B1">
        <v>25</v>
      </c>
    </row>
    <row r="2" spans="1:14" x14ac:dyDescent="0.25">
      <c r="A2" s="12" t="e">
        <f>#REF!</f>
        <v>#REF!</v>
      </c>
      <c r="B2" t="b">
        <v>0</v>
      </c>
      <c r="C2">
        <v>1</v>
      </c>
      <c r="D2">
        <v>1</v>
      </c>
      <c r="E2" t="s">
        <v>28</v>
      </c>
      <c r="F2">
        <v>1</v>
      </c>
      <c r="G2" s="12" t="e">
        <f>#REF!</f>
        <v>#REF!</v>
      </c>
      <c r="H2">
        <v>0</v>
      </c>
      <c r="I2">
        <v>1</v>
      </c>
      <c r="J2" t="b">
        <v>1</v>
      </c>
      <c r="K2" t="b">
        <v>0</v>
      </c>
      <c r="L2">
        <v>1</v>
      </c>
      <c r="M2" t="b">
        <v>0</v>
      </c>
      <c r="N2" t="e">
        <f t="shared" ref="N2:N26" si="0">_</f>
        <v>#NAME?</v>
      </c>
    </row>
    <row r="3" spans="1:14" x14ac:dyDescent="0.25">
      <c r="A3" s="12" t="e">
        <f>#REF!</f>
        <v>#REF!</v>
      </c>
      <c r="B3" t="b">
        <v>0</v>
      </c>
      <c r="C3">
        <v>1</v>
      </c>
      <c r="D3">
        <v>1</v>
      </c>
      <c r="E3" t="s">
        <v>28</v>
      </c>
      <c r="F3">
        <v>1</v>
      </c>
      <c r="G3" s="12" t="e">
        <f>#REF!</f>
        <v>#REF!</v>
      </c>
      <c r="H3">
        <v>0</v>
      </c>
      <c r="I3">
        <v>1</v>
      </c>
      <c r="J3" t="b">
        <v>1</v>
      </c>
      <c r="K3" t="b">
        <v>0</v>
      </c>
      <c r="L3">
        <v>1</v>
      </c>
      <c r="M3" t="b">
        <v>0</v>
      </c>
      <c r="N3" t="e">
        <f t="shared" si="0"/>
        <v>#NAME?</v>
      </c>
    </row>
    <row r="4" spans="1:14" x14ac:dyDescent="0.25">
      <c r="A4" s="12" t="e">
        <f>#REF!</f>
        <v>#REF!</v>
      </c>
      <c r="B4" t="b">
        <v>0</v>
      </c>
      <c r="C4">
        <v>1</v>
      </c>
      <c r="D4">
        <v>1</v>
      </c>
      <c r="E4" t="s">
        <v>28</v>
      </c>
      <c r="F4">
        <v>1</v>
      </c>
      <c r="G4" s="12" t="e">
        <f>#REF!</f>
        <v>#REF!</v>
      </c>
      <c r="H4">
        <v>0</v>
      </c>
      <c r="I4">
        <v>1</v>
      </c>
      <c r="J4" t="b">
        <v>1</v>
      </c>
      <c r="K4" t="b">
        <v>0</v>
      </c>
      <c r="L4">
        <v>1</v>
      </c>
      <c r="M4" t="b">
        <v>0</v>
      </c>
      <c r="N4" t="e">
        <f t="shared" si="0"/>
        <v>#NAME?</v>
      </c>
    </row>
    <row r="5" spans="1:14" x14ac:dyDescent="0.25">
      <c r="A5" s="12" t="e">
        <f>#REF!</f>
        <v>#REF!</v>
      </c>
      <c r="B5" t="b">
        <v>0</v>
      </c>
      <c r="C5">
        <v>1</v>
      </c>
      <c r="D5">
        <v>1</v>
      </c>
      <c r="E5" t="s">
        <v>29</v>
      </c>
      <c r="F5">
        <v>1</v>
      </c>
      <c r="G5" s="12" t="e">
        <f>#REF!</f>
        <v>#REF!</v>
      </c>
      <c r="H5">
        <v>0</v>
      </c>
      <c r="I5">
        <v>1</v>
      </c>
      <c r="J5" t="b">
        <v>1</v>
      </c>
      <c r="K5" t="b">
        <v>0</v>
      </c>
      <c r="L5">
        <v>1</v>
      </c>
      <c r="M5" t="b">
        <v>0</v>
      </c>
      <c r="N5" t="e">
        <f t="shared" si="0"/>
        <v>#NAME?</v>
      </c>
    </row>
    <row r="6" spans="1:14" x14ac:dyDescent="0.25">
      <c r="A6" s="12" t="e">
        <f>#REF!</f>
        <v>#REF!</v>
      </c>
      <c r="B6" t="b">
        <v>0</v>
      </c>
      <c r="C6">
        <v>1</v>
      </c>
      <c r="D6">
        <v>1</v>
      </c>
      <c r="E6" t="s">
        <v>29</v>
      </c>
      <c r="F6">
        <v>1</v>
      </c>
      <c r="G6" s="12" t="e">
        <f>#REF!</f>
        <v>#REF!</v>
      </c>
      <c r="H6">
        <v>0</v>
      </c>
      <c r="I6">
        <v>1</v>
      </c>
      <c r="J6" t="b">
        <v>1</v>
      </c>
      <c r="K6" t="b">
        <v>0</v>
      </c>
      <c r="L6">
        <v>1</v>
      </c>
      <c r="M6" t="b">
        <v>0</v>
      </c>
      <c r="N6" t="e">
        <f t="shared" si="0"/>
        <v>#NAME?</v>
      </c>
    </row>
    <row r="7" spans="1:14" x14ac:dyDescent="0.25">
      <c r="A7" s="12" t="e">
        <f>#REF!</f>
        <v>#REF!</v>
      </c>
      <c r="B7" t="b">
        <v>0</v>
      </c>
      <c r="C7">
        <v>1</v>
      </c>
      <c r="D7">
        <v>1</v>
      </c>
      <c r="E7" t="s">
        <v>30</v>
      </c>
      <c r="F7">
        <v>1</v>
      </c>
      <c r="G7" s="12" t="e">
        <f>#REF!</f>
        <v>#REF!</v>
      </c>
      <c r="H7">
        <v>0</v>
      </c>
      <c r="I7">
        <v>1</v>
      </c>
      <c r="J7" t="b">
        <v>1</v>
      </c>
      <c r="K7" t="b">
        <v>0</v>
      </c>
      <c r="L7">
        <v>1</v>
      </c>
      <c r="M7" t="b">
        <v>0</v>
      </c>
      <c r="N7" t="e">
        <f t="shared" si="0"/>
        <v>#NAME?</v>
      </c>
    </row>
    <row r="8" spans="1:14" x14ac:dyDescent="0.25">
      <c r="A8" s="12" t="e">
        <f>#REF!</f>
        <v>#REF!</v>
      </c>
      <c r="B8" t="b">
        <v>0</v>
      </c>
      <c r="C8">
        <v>1</v>
      </c>
      <c r="D8">
        <v>1</v>
      </c>
      <c r="E8" t="s">
        <v>30</v>
      </c>
      <c r="F8">
        <v>1</v>
      </c>
      <c r="G8" s="12" t="e">
        <f>#REF!</f>
        <v>#REF!</v>
      </c>
      <c r="H8">
        <v>0</v>
      </c>
      <c r="I8">
        <v>1</v>
      </c>
      <c r="J8" t="b">
        <v>1</v>
      </c>
      <c r="K8" t="b">
        <v>0</v>
      </c>
      <c r="L8">
        <v>1</v>
      </c>
      <c r="M8" t="b">
        <v>0</v>
      </c>
      <c r="N8" t="e">
        <f t="shared" si="0"/>
        <v>#NAME?</v>
      </c>
    </row>
    <row r="9" spans="1:14" x14ac:dyDescent="0.25">
      <c r="A9" s="12" t="e">
        <f>#REF!</f>
        <v>#REF!</v>
      </c>
      <c r="B9" t="b">
        <v>0</v>
      </c>
      <c r="C9">
        <v>1</v>
      </c>
      <c r="D9">
        <v>1</v>
      </c>
      <c r="E9" t="s">
        <v>30</v>
      </c>
      <c r="F9">
        <v>1</v>
      </c>
      <c r="G9" s="12" t="e">
        <f>#REF!</f>
        <v>#REF!</v>
      </c>
      <c r="H9">
        <v>0</v>
      </c>
      <c r="I9">
        <v>1</v>
      </c>
      <c r="J9" t="b">
        <v>1</v>
      </c>
      <c r="K9" t="b">
        <v>0</v>
      </c>
      <c r="L9">
        <v>1</v>
      </c>
      <c r="M9" t="b">
        <v>0</v>
      </c>
      <c r="N9" t="e">
        <f t="shared" si="0"/>
        <v>#NAME?</v>
      </c>
    </row>
    <row r="10" spans="1:14" x14ac:dyDescent="0.25">
      <c r="A10" s="12" t="e">
        <f>#REF!</f>
        <v>#REF!</v>
      </c>
      <c r="B10" t="b">
        <v>0</v>
      </c>
      <c r="C10">
        <v>1</v>
      </c>
      <c r="D10">
        <v>1</v>
      </c>
      <c r="E10" t="s">
        <v>31</v>
      </c>
      <c r="F10">
        <v>1</v>
      </c>
      <c r="G10" s="12" t="e">
        <f>#REF!</f>
        <v>#REF!</v>
      </c>
      <c r="H10">
        <v>0</v>
      </c>
      <c r="I10">
        <v>1</v>
      </c>
      <c r="J10" t="b">
        <v>1</v>
      </c>
      <c r="K10" t="b">
        <v>0</v>
      </c>
      <c r="L10">
        <v>1</v>
      </c>
      <c r="M10" t="b">
        <v>0</v>
      </c>
      <c r="N10" t="e">
        <f t="shared" si="0"/>
        <v>#NAME?</v>
      </c>
    </row>
    <row r="11" spans="1:14" x14ac:dyDescent="0.25">
      <c r="A11" s="12" t="e">
        <f>#REF!</f>
        <v>#REF!</v>
      </c>
      <c r="B11" t="b">
        <v>0</v>
      </c>
      <c r="C11">
        <v>1</v>
      </c>
      <c r="D11">
        <v>1</v>
      </c>
      <c r="E11" t="s">
        <v>31</v>
      </c>
      <c r="F11">
        <v>1</v>
      </c>
      <c r="G11" s="12" t="e">
        <f>#REF!</f>
        <v>#REF!</v>
      </c>
      <c r="H11">
        <v>0</v>
      </c>
      <c r="I11">
        <v>1</v>
      </c>
      <c r="J11" t="b">
        <v>1</v>
      </c>
      <c r="K11" t="b">
        <v>0</v>
      </c>
      <c r="L11">
        <v>1</v>
      </c>
      <c r="M11" t="b">
        <v>0</v>
      </c>
      <c r="N11" t="e">
        <f t="shared" si="0"/>
        <v>#NAME?</v>
      </c>
    </row>
    <row r="12" spans="1:14" x14ac:dyDescent="0.25">
      <c r="A12" s="12" t="e">
        <f>#REF!</f>
        <v>#REF!</v>
      </c>
      <c r="B12" t="b">
        <v>0</v>
      </c>
      <c r="C12">
        <v>1</v>
      </c>
      <c r="D12">
        <v>1</v>
      </c>
      <c r="E12" t="s">
        <v>31</v>
      </c>
      <c r="F12">
        <v>1</v>
      </c>
      <c r="G12" s="12" t="e">
        <f>#REF!</f>
        <v>#REF!</v>
      </c>
      <c r="H12">
        <v>0</v>
      </c>
      <c r="I12">
        <v>1</v>
      </c>
      <c r="J12" t="b">
        <v>1</v>
      </c>
      <c r="K12" t="b">
        <v>0</v>
      </c>
      <c r="L12">
        <v>1</v>
      </c>
      <c r="M12" t="b">
        <v>0</v>
      </c>
      <c r="N12" t="e">
        <f t="shared" si="0"/>
        <v>#NAME?</v>
      </c>
    </row>
    <row r="13" spans="1:14" x14ac:dyDescent="0.25">
      <c r="A13" t="e">
        <f>#REF!</f>
        <v>#REF!</v>
      </c>
      <c r="B13" t="b">
        <v>0</v>
      </c>
      <c r="C13">
        <v>1</v>
      </c>
      <c r="D13">
        <v>1</v>
      </c>
      <c r="E13" t="s">
        <v>32</v>
      </c>
      <c r="F13">
        <v>1</v>
      </c>
      <c r="G13" t="e">
        <f>#REF!</f>
        <v>#REF!</v>
      </c>
      <c r="H13">
        <v>0</v>
      </c>
      <c r="I13">
        <v>1</v>
      </c>
      <c r="J13" t="b">
        <v>1</v>
      </c>
      <c r="K13" t="b">
        <v>0</v>
      </c>
      <c r="L13">
        <v>1</v>
      </c>
      <c r="M13" t="b">
        <v>0</v>
      </c>
      <c r="N13" t="e">
        <f t="shared" si="0"/>
        <v>#NAME?</v>
      </c>
    </row>
    <row r="14" spans="1:14" x14ac:dyDescent="0.25">
      <c r="A14" t="e">
        <f>#REF!</f>
        <v>#REF!</v>
      </c>
      <c r="B14" t="b">
        <v>0</v>
      </c>
      <c r="C14">
        <v>1</v>
      </c>
      <c r="D14">
        <v>1</v>
      </c>
      <c r="E14" t="s">
        <v>32</v>
      </c>
      <c r="F14">
        <v>1</v>
      </c>
      <c r="G14" t="e">
        <f>#REF!</f>
        <v>#REF!</v>
      </c>
      <c r="H14">
        <v>0</v>
      </c>
      <c r="I14">
        <v>1</v>
      </c>
      <c r="J14" t="b">
        <v>1</v>
      </c>
      <c r="K14" t="b">
        <v>0</v>
      </c>
      <c r="L14">
        <v>1</v>
      </c>
      <c r="M14" t="b">
        <v>0</v>
      </c>
      <c r="N14" t="e">
        <f t="shared" si="0"/>
        <v>#NAME?</v>
      </c>
    </row>
    <row r="15" spans="1:14" x14ac:dyDescent="0.25">
      <c r="A15" t="e">
        <f>#REF!</f>
        <v>#REF!</v>
      </c>
      <c r="B15" t="b">
        <v>0</v>
      </c>
      <c r="C15">
        <v>1</v>
      </c>
      <c r="D15">
        <v>1</v>
      </c>
      <c r="E15" t="s">
        <v>32</v>
      </c>
      <c r="F15">
        <v>1</v>
      </c>
      <c r="G15" t="e">
        <f>#REF!</f>
        <v>#REF!</v>
      </c>
      <c r="H15">
        <v>0</v>
      </c>
      <c r="I15">
        <v>1</v>
      </c>
      <c r="J15" t="b">
        <v>1</v>
      </c>
      <c r="K15" t="b">
        <v>0</v>
      </c>
      <c r="L15">
        <v>1</v>
      </c>
      <c r="M15" t="b">
        <v>0</v>
      </c>
      <c r="N15" t="e">
        <f t="shared" si="0"/>
        <v>#NAME?</v>
      </c>
    </row>
    <row r="16" spans="1:14" x14ac:dyDescent="0.25">
      <c r="A16" t="e">
        <f>#REF!</f>
        <v>#REF!</v>
      </c>
      <c r="B16" t="b">
        <v>0</v>
      </c>
      <c r="C16">
        <v>1</v>
      </c>
      <c r="D16">
        <v>1</v>
      </c>
      <c r="E16" t="s">
        <v>33</v>
      </c>
      <c r="F16">
        <v>1</v>
      </c>
      <c r="G16" t="e">
        <f>#REF!</f>
        <v>#REF!</v>
      </c>
      <c r="H16">
        <v>0</v>
      </c>
      <c r="I16">
        <v>1</v>
      </c>
      <c r="J16" t="b">
        <v>1</v>
      </c>
      <c r="K16" t="b">
        <v>0</v>
      </c>
      <c r="L16">
        <v>1</v>
      </c>
      <c r="M16" t="b">
        <v>0</v>
      </c>
      <c r="N16" t="e">
        <f t="shared" si="0"/>
        <v>#NAME?</v>
      </c>
    </row>
    <row r="17" spans="1:48" x14ac:dyDescent="0.25">
      <c r="A17" t="e">
        <f>#REF!</f>
        <v>#REF!</v>
      </c>
      <c r="B17" t="b">
        <v>0</v>
      </c>
      <c r="C17">
        <v>1</v>
      </c>
      <c r="D17">
        <v>1</v>
      </c>
      <c r="E17" t="s">
        <v>33</v>
      </c>
      <c r="F17">
        <v>1</v>
      </c>
      <c r="G17" t="e">
        <f>#REF!</f>
        <v>#REF!</v>
      </c>
      <c r="H17">
        <v>0</v>
      </c>
      <c r="I17">
        <v>1</v>
      </c>
      <c r="J17" t="b">
        <v>1</v>
      </c>
      <c r="K17" t="b">
        <v>0</v>
      </c>
      <c r="L17">
        <v>1</v>
      </c>
      <c r="M17" t="b">
        <v>0</v>
      </c>
      <c r="N17" t="e">
        <f t="shared" si="0"/>
        <v>#NAME?</v>
      </c>
    </row>
    <row r="18" spans="1:48" x14ac:dyDescent="0.25">
      <c r="A18" t="e">
        <f>#REF!</f>
        <v>#REF!</v>
      </c>
      <c r="B18" t="b">
        <v>0</v>
      </c>
      <c r="C18">
        <v>1</v>
      </c>
      <c r="D18">
        <v>1</v>
      </c>
      <c r="E18" t="s">
        <v>33</v>
      </c>
      <c r="F18">
        <v>1</v>
      </c>
      <c r="G18" t="e">
        <f>#REF!</f>
        <v>#REF!</v>
      </c>
      <c r="H18">
        <v>0</v>
      </c>
      <c r="I18">
        <v>1</v>
      </c>
      <c r="J18" t="b">
        <v>1</v>
      </c>
      <c r="K18" t="b">
        <v>0</v>
      </c>
      <c r="L18">
        <v>1</v>
      </c>
      <c r="M18" t="b">
        <v>0</v>
      </c>
      <c r="N18" t="e">
        <f t="shared" si="0"/>
        <v>#NAME?</v>
      </c>
    </row>
    <row r="19" spans="1:48" x14ac:dyDescent="0.25">
      <c r="A19" s="13" t="e">
        <f>#REF!</f>
        <v>#REF!</v>
      </c>
      <c r="B19" t="b">
        <v>0</v>
      </c>
      <c r="C19">
        <v>1</v>
      </c>
      <c r="D19">
        <v>1</v>
      </c>
      <c r="E19" t="s">
        <v>34</v>
      </c>
      <c r="F19">
        <v>1</v>
      </c>
      <c r="G19" s="13" t="e">
        <f>#REF!</f>
        <v>#REF!</v>
      </c>
      <c r="H19">
        <v>0</v>
      </c>
      <c r="I19">
        <v>1</v>
      </c>
      <c r="J19" t="b">
        <v>1</v>
      </c>
      <c r="K19" t="b">
        <v>0</v>
      </c>
      <c r="L19">
        <v>1</v>
      </c>
      <c r="M19" t="b">
        <v>0</v>
      </c>
      <c r="N19" t="e">
        <f t="shared" si="0"/>
        <v>#NAME?</v>
      </c>
    </row>
    <row r="20" spans="1:48" x14ac:dyDescent="0.25">
      <c r="A20" s="13" t="e">
        <f>#REF!</f>
        <v>#REF!</v>
      </c>
      <c r="B20" t="b">
        <v>0</v>
      </c>
      <c r="C20">
        <v>1</v>
      </c>
      <c r="D20">
        <v>1</v>
      </c>
      <c r="E20" t="s">
        <v>34</v>
      </c>
      <c r="F20">
        <v>1</v>
      </c>
      <c r="G20" s="13" t="e">
        <f>#REF!</f>
        <v>#REF!</v>
      </c>
      <c r="H20">
        <v>0</v>
      </c>
      <c r="I20">
        <v>1</v>
      </c>
      <c r="J20" t="b">
        <v>1</v>
      </c>
      <c r="K20" t="b">
        <v>0</v>
      </c>
      <c r="L20">
        <v>1</v>
      </c>
      <c r="M20" t="b">
        <v>0</v>
      </c>
      <c r="N20" t="e">
        <f t="shared" si="0"/>
        <v>#NAME?</v>
      </c>
    </row>
    <row r="21" spans="1:48" x14ac:dyDescent="0.25">
      <c r="A21" s="13" t="e">
        <f>#REF!</f>
        <v>#REF!</v>
      </c>
      <c r="B21" t="b">
        <v>0</v>
      </c>
      <c r="C21">
        <v>1</v>
      </c>
      <c r="D21">
        <v>1</v>
      </c>
      <c r="E21" t="s">
        <v>34</v>
      </c>
      <c r="F21">
        <v>1</v>
      </c>
      <c r="G21" s="13" t="e">
        <f>#REF!</f>
        <v>#REF!</v>
      </c>
      <c r="H21">
        <v>0</v>
      </c>
      <c r="I21">
        <v>1</v>
      </c>
      <c r="J21" t="b">
        <v>1</v>
      </c>
      <c r="K21" t="b">
        <v>0</v>
      </c>
      <c r="L21">
        <v>1</v>
      </c>
      <c r="M21" t="b">
        <v>0</v>
      </c>
      <c r="N21" t="e">
        <f t="shared" si="0"/>
        <v>#NAME?</v>
      </c>
    </row>
    <row r="22" spans="1:48" x14ac:dyDescent="0.25">
      <c r="A22" s="13" t="e">
        <f>#REF!</f>
        <v>#REF!</v>
      </c>
      <c r="B22" t="b">
        <v>0</v>
      </c>
      <c r="C22">
        <v>1</v>
      </c>
      <c r="D22">
        <v>1</v>
      </c>
      <c r="E22" t="s">
        <v>35</v>
      </c>
      <c r="F22">
        <v>1</v>
      </c>
      <c r="G22" s="13" t="e">
        <f>#REF!</f>
        <v>#REF!</v>
      </c>
      <c r="H22">
        <v>0</v>
      </c>
      <c r="I22">
        <v>1</v>
      </c>
      <c r="J22" t="b">
        <v>1</v>
      </c>
      <c r="K22" t="b">
        <v>0</v>
      </c>
      <c r="L22">
        <v>1</v>
      </c>
      <c r="M22" t="b">
        <v>0</v>
      </c>
      <c r="N22" t="e">
        <f t="shared" si="0"/>
        <v>#NAME?</v>
      </c>
    </row>
    <row r="23" spans="1:48" x14ac:dyDescent="0.25">
      <c r="A23" s="13" t="e">
        <f>#REF!</f>
        <v>#REF!</v>
      </c>
      <c r="B23" t="b">
        <v>0</v>
      </c>
      <c r="C23">
        <v>1</v>
      </c>
      <c r="D23">
        <v>1</v>
      </c>
      <c r="E23" t="s">
        <v>35</v>
      </c>
      <c r="F23">
        <v>1</v>
      </c>
      <c r="G23" s="13" t="e">
        <f>#REF!</f>
        <v>#REF!</v>
      </c>
      <c r="H23">
        <v>0</v>
      </c>
      <c r="I23">
        <v>1</v>
      </c>
      <c r="J23" t="b">
        <v>1</v>
      </c>
      <c r="K23" t="b">
        <v>0</v>
      </c>
      <c r="L23">
        <v>1</v>
      </c>
      <c r="M23" t="b">
        <v>0</v>
      </c>
      <c r="N23" t="e">
        <f t="shared" si="0"/>
        <v>#NAME?</v>
      </c>
    </row>
    <row r="24" spans="1:48" x14ac:dyDescent="0.25">
      <c r="A24" s="13" t="e">
        <f>#REF!</f>
        <v>#REF!</v>
      </c>
      <c r="B24" t="b">
        <v>0</v>
      </c>
      <c r="C24">
        <v>1</v>
      </c>
      <c r="D24">
        <v>1</v>
      </c>
      <c r="E24" t="s">
        <v>35</v>
      </c>
      <c r="F24">
        <v>1</v>
      </c>
      <c r="G24" s="13" t="e">
        <f>#REF!</f>
        <v>#REF!</v>
      </c>
      <c r="H24">
        <v>0</v>
      </c>
      <c r="I24">
        <v>1</v>
      </c>
      <c r="J24" t="b">
        <v>1</v>
      </c>
      <c r="K24" t="b">
        <v>0</v>
      </c>
      <c r="L24">
        <v>1</v>
      </c>
      <c r="M24" t="b">
        <v>0</v>
      </c>
      <c r="N24" t="e">
        <f t="shared" si="0"/>
        <v>#NAME?</v>
      </c>
    </row>
    <row r="25" spans="1:48" x14ac:dyDescent="0.25">
      <c r="A25" t="e">
        <f>#REF!</f>
        <v>#REF!</v>
      </c>
      <c r="B25" t="b">
        <v>0</v>
      </c>
      <c r="C25">
        <v>1</v>
      </c>
      <c r="D25">
        <v>1</v>
      </c>
      <c r="E25" t="s">
        <v>36</v>
      </c>
      <c r="F25">
        <v>1</v>
      </c>
      <c r="G25" t="e">
        <f>#REF!</f>
        <v>#REF!</v>
      </c>
      <c r="H25">
        <v>0</v>
      </c>
      <c r="I25">
        <v>1</v>
      </c>
      <c r="J25" t="b">
        <v>1</v>
      </c>
      <c r="K25" t="b">
        <v>0</v>
      </c>
      <c r="L25">
        <v>1</v>
      </c>
      <c r="M25" t="b">
        <v>0</v>
      </c>
      <c r="N25" t="e">
        <f t="shared" si="0"/>
        <v>#NAME?</v>
      </c>
    </row>
    <row r="26" spans="1:48" x14ac:dyDescent="0.25">
      <c r="A26" t="e">
        <f>#REF!</f>
        <v>#REF!</v>
      </c>
      <c r="B26" t="b">
        <v>0</v>
      </c>
      <c r="C26">
        <v>1</v>
      </c>
      <c r="D26">
        <v>1</v>
      </c>
      <c r="E26" t="s">
        <v>36</v>
      </c>
      <c r="F26">
        <v>1</v>
      </c>
      <c r="G26" t="e">
        <f>#REF!</f>
        <v>#REF!</v>
      </c>
      <c r="H26">
        <v>0</v>
      </c>
      <c r="I26">
        <v>1</v>
      </c>
      <c r="J26" t="b">
        <v>1</v>
      </c>
      <c r="K26" t="b">
        <v>0</v>
      </c>
      <c r="L26">
        <v>1</v>
      </c>
      <c r="M26" t="b">
        <v>0</v>
      </c>
      <c r="N26" t="e">
        <f t="shared" si="0"/>
        <v>#NAME?</v>
      </c>
    </row>
    <row r="27" spans="1:48" x14ac:dyDescent="0.25">
      <c r="A27">
        <v>0</v>
      </c>
    </row>
    <row r="28" spans="1:48" x14ac:dyDescent="0.25">
      <c r="A28" s="14" t="e">
        <f>#REF!</f>
        <v>#REF!</v>
      </c>
      <c r="B28" t="b">
        <v>1</v>
      </c>
      <c r="C28">
        <v>0</v>
      </c>
      <c r="D28">
        <v>1</v>
      </c>
      <c r="E28" t="s">
        <v>37</v>
      </c>
      <c r="F28">
        <v>1</v>
      </c>
      <c r="G28">
        <v>0</v>
      </c>
      <c r="H28">
        <v>0</v>
      </c>
      <c r="J28" t="s">
        <v>38</v>
      </c>
      <c r="K28" t="s">
        <v>39</v>
      </c>
      <c r="L28" t="s">
        <v>40</v>
      </c>
      <c r="AG28" s="14" t="e">
        <f>#REF!</f>
        <v>#REF!</v>
      </c>
      <c r="AH28">
        <v>1</v>
      </c>
      <c r="AI28">
        <v>1</v>
      </c>
      <c r="AJ28" t="b">
        <v>0</v>
      </c>
      <c r="AK28" t="b">
        <v>1</v>
      </c>
      <c r="AL28">
        <v>0</v>
      </c>
      <c r="AM28" t="b">
        <v>0</v>
      </c>
      <c r="AN28" t="e">
        <f>_</f>
        <v>#NAME?</v>
      </c>
    </row>
    <row r="29" spans="1:48" x14ac:dyDescent="0.25">
      <c r="A29" s="12" t="e">
        <f>#REF!</f>
        <v>#REF!</v>
      </c>
      <c r="B29" t="b">
        <v>0</v>
      </c>
      <c r="C29">
        <v>1</v>
      </c>
      <c r="D29">
        <v>1</v>
      </c>
      <c r="E29" t="s">
        <v>41</v>
      </c>
      <c r="F29">
        <v>2</v>
      </c>
      <c r="G29">
        <v>0</v>
      </c>
      <c r="H29">
        <v>0</v>
      </c>
      <c r="AG29" s="12" t="e">
        <f>#REF!</f>
        <v>#REF!</v>
      </c>
      <c r="AH29">
        <v>61</v>
      </c>
      <c r="AI29">
        <v>1</v>
      </c>
      <c r="AJ29" t="b">
        <v>0</v>
      </c>
      <c r="AK29" t="b">
        <v>0</v>
      </c>
      <c r="AL29">
        <v>1</v>
      </c>
      <c r="AM29" t="b">
        <v>0</v>
      </c>
      <c r="AN29" t="e">
        <f>_</f>
        <v>#NAME?</v>
      </c>
      <c r="AO29" s="12" t="e">
        <f>#REF!</f>
        <v>#REF!</v>
      </c>
      <c r="AP29">
        <v>61</v>
      </c>
      <c r="AQ29">
        <v>1</v>
      </c>
      <c r="AR29" t="b">
        <v>1</v>
      </c>
      <c r="AS29" t="b">
        <v>0</v>
      </c>
      <c r="AT29">
        <v>1</v>
      </c>
      <c r="AU29" t="b">
        <v>1</v>
      </c>
      <c r="AV29" t="e">
        <f ca="1">_RiskNormal(E5,F5)</f>
        <v>#NAME?</v>
      </c>
    </row>
    <row r="30" spans="1:48" x14ac:dyDescent="0.25">
      <c r="A30">
        <v>0</v>
      </c>
    </row>
    <row r="31" spans="1:48" x14ac:dyDescent="0.25">
      <c r="A31" t="b">
        <v>0</v>
      </c>
      <c r="B31">
        <v>16800</v>
      </c>
      <c r="C31">
        <v>8475</v>
      </c>
      <c r="D31">
        <v>13920</v>
      </c>
      <c r="E31">
        <v>0</v>
      </c>
    </row>
    <row r="32" spans="1:48" x14ac:dyDescent="0.25">
      <c r="A32" t="b">
        <v>0</v>
      </c>
      <c r="B32">
        <v>16800</v>
      </c>
      <c r="C32">
        <v>8475</v>
      </c>
      <c r="D32">
        <v>13920</v>
      </c>
      <c r="E32">
        <v>0</v>
      </c>
    </row>
    <row r="33" spans="1:6" x14ac:dyDescent="0.25">
      <c r="A33" t="b">
        <v>0</v>
      </c>
      <c r="B33">
        <v>16800</v>
      </c>
      <c r="C33">
        <v>8475</v>
      </c>
      <c r="D33">
        <v>13920</v>
      </c>
      <c r="E33">
        <v>0</v>
      </c>
    </row>
    <row r="34" spans="1:6" x14ac:dyDescent="0.25">
      <c r="A34" t="b">
        <v>0</v>
      </c>
      <c r="B34">
        <v>16800</v>
      </c>
      <c r="C34">
        <v>8475</v>
      </c>
      <c r="D34">
        <v>13920</v>
      </c>
      <c r="E34">
        <v>0</v>
      </c>
    </row>
    <row r="35" spans="1:6" x14ac:dyDescent="0.25">
      <c r="A35" t="b">
        <v>0</v>
      </c>
      <c r="B35">
        <v>16800</v>
      </c>
      <c r="C35">
        <v>8475</v>
      </c>
      <c r="D35">
        <v>13920</v>
      </c>
      <c r="E35">
        <v>0</v>
      </c>
    </row>
    <row r="36" spans="1:6" x14ac:dyDescent="0.25">
      <c r="A36">
        <v>0</v>
      </c>
    </row>
    <row r="37" spans="1:6" x14ac:dyDescent="0.25">
      <c r="A37">
        <v>0</v>
      </c>
      <c r="B37" t="b">
        <v>0</v>
      </c>
      <c r="C37" t="b">
        <v>0</v>
      </c>
      <c r="D37">
        <v>10</v>
      </c>
      <c r="E37">
        <v>0.95</v>
      </c>
      <c r="F3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abSelected="1" zoomScaleNormal="100" workbookViewId="0">
      <selection activeCell="D11" sqref="D11"/>
    </sheetView>
  </sheetViews>
  <sheetFormatPr defaultColWidth="8.85546875" defaultRowHeight="15.75" x14ac:dyDescent="0.25"/>
  <cols>
    <col min="1" max="1" width="3" style="98" customWidth="1"/>
    <col min="2" max="2" width="8.85546875" style="98"/>
    <col min="3" max="3" width="13.85546875" style="98" customWidth="1"/>
    <col min="4" max="4" width="44.7109375" style="98" customWidth="1"/>
    <col min="5" max="5" width="5.42578125" style="98" customWidth="1"/>
    <col min="6" max="7" width="9.7109375" style="98" hidden="1" customWidth="1"/>
    <col min="8" max="16384" width="8.85546875" style="98"/>
  </cols>
  <sheetData>
    <row r="2" spans="2:12" ht="18.75" x14ac:dyDescent="0.3">
      <c r="B2" s="96" t="s">
        <v>66</v>
      </c>
      <c r="C2" s="96"/>
      <c r="D2" s="96"/>
      <c r="E2" s="96"/>
      <c r="F2" s="96"/>
      <c r="G2" s="96"/>
      <c r="H2" s="96"/>
      <c r="I2" s="97"/>
      <c r="J2" s="101"/>
      <c r="K2" s="101"/>
    </row>
    <row r="3" spans="2:12" ht="18.75" x14ac:dyDescent="0.3">
      <c r="B3" s="96" t="s">
        <v>67</v>
      </c>
      <c r="C3" s="96"/>
      <c r="D3" s="96"/>
      <c r="E3" s="96"/>
      <c r="F3" s="96"/>
      <c r="G3" s="96"/>
      <c r="H3" s="96"/>
      <c r="I3" s="97"/>
      <c r="J3" s="101"/>
      <c r="K3" s="101"/>
    </row>
    <row r="4" spans="2:12" ht="19.5" customHeight="1" x14ac:dyDescent="0.25"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</row>
    <row r="5" spans="2:12" ht="27" customHeight="1" x14ac:dyDescent="0.25">
      <c r="B5" s="100" t="s">
        <v>69</v>
      </c>
      <c r="C5" s="100"/>
      <c r="D5" s="100"/>
      <c r="E5" s="100"/>
      <c r="F5" s="100"/>
      <c r="G5" s="100"/>
      <c r="H5" s="100"/>
      <c r="I5" s="101"/>
      <c r="J5" s="101"/>
      <c r="K5" s="101"/>
    </row>
    <row r="6" spans="2:12" ht="20.25" customHeight="1" x14ac:dyDescent="0.3">
      <c r="B6" s="102" t="s">
        <v>130</v>
      </c>
      <c r="C6" s="102"/>
      <c r="D6" s="102"/>
      <c r="E6" s="102"/>
      <c r="F6" s="102"/>
      <c r="G6" s="102"/>
      <c r="H6" s="102"/>
      <c r="I6" s="103"/>
      <c r="J6" s="101"/>
      <c r="K6" s="101"/>
      <c r="L6" s="104"/>
    </row>
    <row r="9" spans="2:12" x14ac:dyDescent="0.25">
      <c r="B9" s="99"/>
      <c r="C9" s="99"/>
      <c r="D9" s="99"/>
      <c r="E9" s="99"/>
      <c r="F9" s="99"/>
      <c r="G9" s="99"/>
      <c r="H9" s="99"/>
    </row>
    <row r="10" spans="2:12" ht="16.5" thickBot="1" x14ac:dyDescent="0.3">
      <c r="B10" s="99"/>
      <c r="C10" s="99"/>
      <c r="D10" s="99"/>
      <c r="E10" s="99"/>
      <c r="F10" s="99"/>
      <c r="G10" s="99"/>
      <c r="H10" s="99"/>
    </row>
    <row r="11" spans="2:12" ht="30" customHeight="1" thickBot="1" x14ac:dyDescent="0.3">
      <c r="B11" s="122" t="s">
        <v>131</v>
      </c>
      <c r="C11" s="123"/>
      <c r="D11" s="124"/>
      <c r="E11" s="99"/>
      <c r="F11" s="105"/>
      <c r="G11" s="106"/>
      <c r="H11" s="99"/>
    </row>
    <row r="12" spans="2:12" ht="30.6" customHeight="1" thickBot="1" x14ac:dyDescent="0.3">
      <c r="B12" s="125" t="s">
        <v>68</v>
      </c>
      <c r="C12" s="126"/>
      <c r="D12" s="124"/>
      <c r="E12" s="99"/>
      <c r="F12" s="107"/>
      <c r="G12" s="107"/>
      <c r="H12" s="99"/>
    </row>
    <row r="13" spans="2:12" x14ac:dyDescent="0.25">
      <c r="B13" s="99"/>
      <c r="C13" s="99"/>
      <c r="D13" s="99"/>
      <c r="E13" s="99"/>
      <c r="F13" s="99"/>
      <c r="G13" s="99"/>
      <c r="H13" s="99"/>
    </row>
    <row r="14" spans="2:12" x14ac:dyDescent="0.25">
      <c r="B14" s="99"/>
      <c r="C14" s="99"/>
      <c r="D14" s="99"/>
      <c r="E14" s="99"/>
      <c r="F14" s="99"/>
      <c r="G14" s="99"/>
      <c r="H14" s="99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zoomScaleNormal="100" workbookViewId="0">
      <selection activeCell="C7" sqref="C7"/>
    </sheetView>
  </sheetViews>
  <sheetFormatPr defaultColWidth="8.85546875" defaultRowHeight="15" x14ac:dyDescent="0.2"/>
  <cols>
    <col min="1" max="1" width="6.42578125" style="99" customWidth="1"/>
    <col min="2" max="2" width="49.28515625" style="99" customWidth="1"/>
    <col min="3" max="3" width="46.85546875" style="99" customWidth="1"/>
    <col min="4" max="16384" width="8.85546875" style="99"/>
  </cols>
  <sheetData>
    <row r="1" spans="1:3" ht="18" x14ac:dyDescent="0.25">
      <c r="A1" s="127" t="s">
        <v>65</v>
      </c>
      <c r="B1" s="127"/>
      <c r="C1" s="127"/>
    </row>
    <row r="3" spans="1:3" ht="15.75" x14ac:dyDescent="0.25">
      <c r="A3" s="108" t="s">
        <v>70</v>
      </c>
    </row>
    <row r="5" spans="1:3" ht="15.75" x14ac:dyDescent="0.25">
      <c r="A5" s="115">
        <v>1</v>
      </c>
      <c r="B5" s="111" t="s">
        <v>71</v>
      </c>
      <c r="C5" s="116" t="s">
        <v>132</v>
      </c>
    </row>
    <row r="6" spans="1:3" ht="15.75" x14ac:dyDescent="0.25">
      <c r="C6" s="108"/>
    </row>
    <row r="7" spans="1:3" ht="15.75" x14ac:dyDescent="0.25">
      <c r="A7" s="112" t="s">
        <v>72</v>
      </c>
      <c r="B7" s="1" t="s">
        <v>79</v>
      </c>
      <c r="C7" s="164"/>
    </row>
    <row r="8" spans="1:3" x14ac:dyDescent="0.2">
      <c r="A8" s="110"/>
    </row>
    <row r="9" spans="1:3" ht="15.75" x14ac:dyDescent="0.25">
      <c r="A9" s="112" t="s">
        <v>73</v>
      </c>
      <c r="B9" s="1" t="s">
        <v>96</v>
      </c>
      <c r="C9" s="165"/>
    </row>
    <row r="10" spans="1:3" x14ac:dyDescent="0.2">
      <c r="A10" s="110"/>
    </row>
    <row r="11" spans="1:3" ht="15.75" x14ac:dyDescent="0.25">
      <c r="A11" s="112" t="s">
        <v>74</v>
      </c>
      <c r="B11" s="99" t="s">
        <v>81</v>
      </c>
      <c r="C11" s="166"/>
    </row>
    <row r="12" spans="1:3" x14ac:dyDescent="0.2">
      <c r="A12" s="110"/>
      <c r="B12" s="1"/>
    </row>
    <row r="13" spans="1:3" x14ac:dyDescent="0.2">
      <c r="A13" s="110"/>
      <c r="B13" s="1"/>
    </row>
    <row r="14" spans="1:3" ht="15.75" x14ac:dyDescent="0.25">
      <c r="A14" s="115">
        <v>2</v>
      </c>
      <c r="B14" s="111" t="s">
        <v>124</v>
      </c>
    </row>
    <row r="15" spans="1:3" ht="15.75" x14ac:dyDescent="0.25">
      <c r="A15" s="112"/>
    </row>
    <row r="16" spans="1:3" ht="15.75" x14ac:dyDescent="0.25">
      <c r="A16" s="112" t="s">
        <v>75</v>
      </c>
      <c r="B16" s="99" t="s">
        <v>107</v>
      </c>
      <c r="C16" s="164"/>
    </row>
    <row r="17" spans="1:3" ht="15.75" x14ac:dyDescent="0.25">
      <c r="A17" s="112"/>
    </row>
    <row r="18" spans="1:3" ht="15.75" x14ac:dyDescent="0.25">
      <c r="A18" s="112" t="s">
        <v>76</v>
      </c>
      <c r="B18" s="99" t="s">
        <v>108</v>
      </c>
      <c r="C18" s="164"/>
    </row>
    <row r="19" spans="1:3" ht="15.75" x14ac:dyDescent="0.25">
      <c r="A19" s="112"/>
      <c r="B19" s="1"/>
    </row>
    <row r="20" spans="1:3" ht="15.75" x14ac:dyDescent="0.25">
      <c r="A20" s="112" t="s">
        <v>109</v>
      </c>
      <c r="B20" s="1" t="s">
        <v>80</v>
      </c>
      <c r="C20" s="167"/>
    </row>
    <row r="21" spans="1:3" x14ac:dyDescent="0.2">
      <c r="A21" s="110"/>
      <c r="B21" s="1"/>
    </row>
    <row r="22" spans="1:3" ht="15.75" x14ac:dyDescent="0.25">
      <c r="A22" s="112" t="s">
        <v>133</v>
      </c>
      <c r="B22" s="168" t="s">
        <v>134</v>
      </c>
      <c r="C22" s="166"/>
    </row>
    <row r="23" spans="1:3" x14ac:dyDescent="0.2">
      <c r="A23" s="110"/>
    </row>
    <row r="24" spans="1:3" ht="15.75" x14ac:dyDescent="0.25">
      <c r="A24" s="115">
        <v>3</v>
      </c>
      <c r="B24" s="111" t="s">
        <v>82</v>
      </c>
    </row>
    <row r="25" spans="1:3" ht="15.75" x14ac:dyDescent="0.25">
      <c r="A25" s="112"/>
    </row>
    <row r="26" spans="1:3" ht="15.75" x14ac:dyDescent="0.25">
      <c r="A26" s="112" t="s">
        <v>77</v>
      </c>
      <c r="B26" s="1" t="s">
        <v>105</v>
      </c>
      <c r="C26" s="169"/>
    </row>
    <row r="27" spans="1:3" ht="15.75" x14ac:dyDescent="0.25">
      <c r="A27" s="112"/>
      <c r="B27" s="1"/>
      <c r="C27" s="169"/>
    </row>
    <row r="28" spans="1:3" ht="15.75" x14ac:dyDescent="0.25">
      <c r="A28" s="112"/>
      <c r="B28" s="1"/>
      <c r="C28" s="169"/>
    </row>
    <row r="29" spans="1:3" ht="15.75" x14ac:dyDescent="0.25">
      <c r="A29" s="112"/>
    </row>
    <row r="30" spans="1:3" ht="15.75" x14ac:dyDescent="0.25">
      <c r="A30" s="112" t="s">
        <v>78</v>
      </c>
      <c r="B30" s="1" t="s">
        <v>106</v>
      </c>
      <c r="C30" s="169"/>
    </row>
    <row r="31" spans="1:3" ht="15.75" x14ac:dyDescent="0.25">
      <c r="A31" s="112"/>
      <c r="B31" s="108"/>
    </row>
    <row r="32" spans="1:3" ht="15.75" x14ac:dyDescent="0.25">
      <c r="A32" s="112"/>
    </row>
    <row r="33" spans="1:3" s="108" customFormat="1" ht="15.75" x14ac:dyDescent="0.25">
      <c r="A33" s="115">
        <v>4</v>
      </c>
      <c r="B33" s="111" t="s">
        <v>93</v>
      </c>
      <c r="C33" s="99"/>
    </row>
    <row r="34" spans="1:3" s="108" customFormat="1" ht="15.75" x14ac:dyDescent="0.25">
      <c r="A34" s="112"/>
      <c r="B34" s="113"/>
      <c r="C34" s="99"/>
    </row>
    <row r="35" spans="1:3" ht="15.75" x14ac:dyDescent="0.25">
      <c r="A35" s="118" t="s">
        <v>87</v>
      </c>
      <c r="B35" s="109"/>
    </row>
    <row r="36" spans="1:3" ht="15.75" x14ac:dyDescent="0.25">
      <c r="A36" s="114" t="s">
        <v>110</v>
      </c>
      <c r="B36" s="1" t="s">
        <v>97</v>
      </c>
      <c r="C36" s="164"/>
    </row>
    <row r="37" spans="1:3" ht="15.75" x14ac:dyDescent="0.25">
      <c r="A37" s="112"/>
      <c r="B37" s="1" t="s">
        <v>98</v>
      </c>
      <c r="C37" s="170"/>
    </row>
    <row r="38" spans="1:3" ht="15.75" x14ac:dyDescent="0.25">
      <c r="A38" s="112"/>
      <c r="B38" s="108"/>
    </row>
    <row r="39" spans="1:3" ht="15.75" x14ac:dyDescent="0.25">
      <c r="A39" s="112" t="s">
        <v>111</v>
      </c>
      <c r="B39" s="1" t="s">
        <v>83</v>
      </c>
      <c r="C39" s="171"/>
    </row>
    <row r="40" spans="1:3" ht="15.75" x14ac:dyDescent="0.25">
      <c r="A40" s="112"/>
    </row>
    <row r="41" spans="1:3" ht="15.75" x14ac:dyDescent="0.25">
      <c r="A41" s="112" t="s">
        <v>112</v>
      </c>
      <c r="B41" s="1" t="s">
        <v>99</v>
      </c>
      <c r="C41" s="172"/>
    </row>
    <row r="42" spans="1:3" ht="15.75" x14ac:dyDescent="0.25">
      <c r="A42" s="112"/>
      <c r="B42" s="1" t="s">
        <v>100</v>
      </c>
      <c r="C42" s="171"/>
    </row>
    <row r="43" spans="1:3" ht="15.75" x14ac:dyDescent="0.25">
      <c r="A43" s="112"/>
    </row>
    <row r="44" spans="1:3" ht="15.75" x14ac:dyDescent="0.25">
      <c r="A44" s="112" t="s">
        <v>113</v>
      </c>
      <c r="B44" s="1" t="s">
        <v>94</v>
      </c>
      <c r="C44" s="173"/>
    </row>
    <row r="45" spans="1:3" ht="15.75" x14ac:dyDescent="0.25">
      <c r="A45" s="112"/>
      <c r="B45" s="1" t="s">
        <v>95</v>
      </c>
      <c r="C45" s="173"/>
    </row>
    <row r="46" spans="1:3" ht="15.75" x14ac:dyDescent="0.25">
      <c r="A46" s="112"/>
      <c r="B46" s="1"/>
    </row>
    <row r="47" spans="1:3" ht="15.75" x14ac:dyDescent="0.25">
      <c r="A47" s="118" t="s">
        <v>88</v>
      </c>
      <c r="B47" s="109"/>
    </row>
    <row r="48" spans="1:3" ht="15.75" x14ac:dyDescent="0.25">
      <c r="A48" s="114" t="s">
        <v>114</v>
      </c>
      <c r="B48" s="1" t="s">
        <v>101</v>
      </c>
      <c r="C48" s="171"/>
    </row>
    <row r="49" spans="1:3" ht="15.75" x14ac:dyDescent="0.25">
      <c r="A49" s="112"/>
      <c r="B49" s="1" t="s">
        <v>102</v>
      </c>
      <c r="C49" s="171"/>
    </row>
    <row r="50" spans="1:3" ht="15.75" x14ac:dyDescent="0.25">
      <c r="A50" s="112"/>
    </row>
    <row r="51" spans="1:3" ht="15.75" x14ac:dyDescent="0.25">
      <c r="A51" s="114" t="s">
        <v>115</v>
      </c>
      <c r="B51" s="1" t="s">
        <v>84</v>
      </c>
      <c r="C51" s="171"/>
    </row>
    <row r="52" spans="1:3" ht="15.75" x14ac:dyDescent="0.25">
      <c r="A52" s="112"/>
    </row>
    <row r="53" spans="1:3" ht="15.75" x14ac:dyDescent="0.25">
      <c r="A53" s="114" t="s">
        <v>116</v>
      </c>
      <c r="B53" s="1" t="s">
        <v>103</v>
      </c>
      <c r="C53" s="171"/>
    </row>
    <row r="54" spans="1:3" ht="15.75" x14ac:dyDescent="0.25">
      <c r="A54" s="112"/>
      <c r="B54" s="1" t="s">
        <v>104</v>
      </c>
      <c r="C54" s="171"/>
    </row>
    <row r="55" spans="1:3" ht="15.75" x14ac:dyDescent="0.25">
      <c r="A55" s="112"/>
      <c r="B55" s="1"/>
    </row>
    <row r="56" spans="1:3" ht="15.75" x14ac:dyDescent="0.25">
      <c r="A56" s="117" t="s">
        <v>89</v>
      </c>
      <c r="B56" s="109"/>
    </row>
    <row r="57" spans="1:3" ht="15.75" x14ac:dyDescent="0.25">
      <c r="A57" s="114" t="s">
        <v>117</v>
      </c>
      <c r="B57" s="1" t="s">
        <v>85</v>
      </c>
      <c r="C57" s="174"/>
    </row>
    <row r="58" spans="1:3" ht="15.75" x14ac:dyDescent="0.25">
      <c r="A58" s="112"/>
      <c r="B58" s="1" t="s">
        <v>86</v>
      </c>
      <c r="C58" s="174"/>
    </row>
    <row r="59" spans="1:3" ht="15.75" x14ac:dyDescent="0.25">
      <c r="A59" s="112"/>
    </row>
    <row r="60" spans="1:3" ht="15.75" x14ac:dyDescent="0.25">
      <c r="A60" s="114" t="s">
        <v>118</v>
      </c>
      <c r="B60" s="1" t="s">
        <v>90</v>
      </c>
      <c r="C60" s="172"/>
    </row>
    <row r="61" spans="1:3" ht="15.75" x14ac:dyDescent="0.25">
      <c r="A61" s="112"/>
    </row>
    <row r="62" spans="1:3" ht="15.75" x14ac:dyDescent="0.25">
      <c r="A62" s="114" t="s">
        <v>119</v>
      </c>
      <c r="B62" s="1" t="s">
        <v>91</v>
      </c>
      <c r="C62" s="172"/>
    </row>
    <row r="63" spans="1:3" ht="15.75" x14ac:dyDescent="0.25">
      <c r="A63" s="112"/>
      <c r="B63" s="1" t="s">
        <v>92</v>
      </c>
      <c r="C63" s="172"/>
    </row>
    <row r="64" spans="1:3" ht="15.75" x14ac:dyDescent="0.25">
      <c r="A64" s="112"/>
    </row>
    <row r="65" spans="1:1" ht="15.75" x14ac:dyDescent="0.25">
      <c r="A65" s="112"/>
    </row>
    <row r="66" spans="1:1" ht="15.75" x14ac:dyDescent="0.25">
      <c r="A66" s="112"/>
    </row>
    <row r="67" spans="1:1" ht="15.75" x14ac:dyDescent="0.25">
      <c r="A67" s="112"/>
    </row>
    <row r="68" spans="1:1" ht="15.75" x14ac:dyDescent="0.25">
      <c r="A68" s="112"/>
    </row>
    <row r="69" spans="1:1" ht="15.75" x14ac:dyDescent="0.25">
      <c r="A69" s="112"/>
    </row>
    <row r="70" spans="1:1" ht="15.75" x14ac:dyDescent="0.25">
      <c r="A70" s="112"/>
    </row>
    <row r="71" spans="1:1" ht="15.75" x14ac:dyDescent="0.25">
      <c r="A71" s="112"/>
    </row>
    <row r="72" spans="1:1" ht="15.75" x14ac:dyDescent="0.25">
      <c r="A72" s="112"/>
    </row>
    <row r="73" spans="1:1" ht="15.75" x14ac:dyDescent="0.25">
      <c r="A73" s="112"/>
    </row>
    <row r="74" spans="1:1" ht="15.75" x14ac:dyDescent="0.25">
      <c r="A74" s="112"/>
    </row>
    <row r="75" spans="1:1" ht="15.75" x14ac:dyDescent="0.25">
      <c r="A75" s="112"/>
    </row>
    <row r="76" spans="1:1" ht="15.75" x14ac:dyDescent="0.25">
      <c r="A76" s="112"/>
    </row>
    <row r="77" spans="1:1" ht="15.75" x14ac:dyDescent="0.25">
      <c r="A77" s="112"/>
    </row>
    <row r="78" spans="1:1" ht="15.75" x14ac:dyDescent="0.25">
      <c r="A78" s="112"/>
    </row>
    <row r="79" spans="1:1" ht="15.75" x14ac:dyDescent="0.25">
      <c r="A79" s="112"/>
    </row>
    <row r="80" spans="1:1" ht="15.75" x14ac:dyDescent="0.25">
      <c r="A80" s="112"/>
    </row>
    <row r="81" spans="1:1" ht="15.75" x14ac:dyDescent="0.25">
      <c r="A81" s="112"/>
    </row>
    <row r="82" spans="1:1" ht="15.75" x14ac:dyDescent="0.25">
      <c r="A82" s="112"/>
    </row>
    <row r="83" spans="1:1" ht="15.75" x14ac:dyDescent="0.25">
      <c r="A83" s="112"/>
    </row>
    <row r="84" spans="1:1" ht="15.75" x14ac:dyDescent="0.25">
      <c r="A84" s="112"/>
    </row>
    <row r="85" spans="1:1" ht="15.75" x14ac:dyDescent="0.25">
      <c r="A85" s="112"/>
    </row>
    <row r="86" spans="1:1" ht="15.75" x14ac:dyDescent="0.25">
      <c r="A86" s="112"/>
    </row>
    <row r="87" spans="1:1" ht="15.75" x14ac:dyDescent="0.25">
      <c r="A87" s="112"/>
    </row>
    <row r="88" spans="1:1" ht="15.75" x14ac:dyDescent="0.25">
      <c r="A88" s="112"/>
    </row>
    <row r="89" spans="1:1" ht="15.75" x14ac:dyDescent="0.25">
      <c r="A89" s="112"/>
    </row>
    <row r="90" spans="1:1" ht="15.75" x14ac:dyDescent="0.25">
      <c r="A90" s="112"/>
    </row>
    <row r="91" spans="1:1" ht="15.75" x14ac:dyDescent="0.25">
      <c r="A91" s="112"/>
    </row>
    <row r="92" spans="1:1" ht="15.75" x14ac:dyDescent="0.25">
      <c r="A92" s="112"/>
    </row>
    <row r="93" spans="1:1" ht="15.75" x14ac:dyDescent="0.25">
      <c r="A93" s="112"/>
    </row>
    <row r="94" spans="1:1" ht="15.75" x14ac:dyDescent="0.25">
      <c r="A94" s="112"/>
    </row>
    <row r="95" spans="1:1" ht="15.75" x14ac:dyDescent="0.25">
      <c r="A95" s="112"/>
    </row>
    <row r="96" spans="1:1" ht="15.75" x14ac:dyDescent="0.25">
      <c r="A96" s="112"/>
    </row>
    <row r="97" spans="1:1" ht="15.75" x14ac:dyDescent="0.25">
      <c r="A97" s="112"/>
    </row>
    <row r="98" spans="1:1" ht="15.75" x14ac:dyDescent="0.25">
      <c r="A98" s="112"/>
    </row>
    <row r="99" spans="1:1" ht="15.75" x14ac:dyDescent="0.25">
      <c r="A99" s="112"/>
    </row>
    <row r="100" spans="1:1" ht="15.75" x14ac:dyDescent="0.25">
      <c r="A100" s="1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opLeftCell="A7" zoomScale="85" zoomScaleNormal="85" workbookViewId="0">
      <selection activeCell="B19" sqref="B19"/>
    </sheetView>
  </sheetViews>
  <sheetFormatPr defaultRowHeight="15" x14ac:dyDescent="0.25"/>
  <cols>
    <col min="1" max="1" width="32.85546875" customWidth="1"/>
    <col min="2" max="2" width="15.7109375" customWidth="1"/>
    <col min="3" max="3" width="11.42578125" customWidth="1"/>
    <col min="4" max="4" width="13.5703125" customWidth="1"/>
    <col min="5" max="5" width="11.85546875" customWidth="1"/>
    <col min="6" max="6" width="11.7109375" customWidth="1"/>
    <col min="7" max="7" width="12" customWidth="1"/>
    <col min="8" max="8" width="10.7109375" customWidth="1"/>
    <col min="9" max="9" width="11.5703125" customWidth="1"/>
    <col min="10" max="10" width="10.7109375" customWidth="1"/>
    <col min="11" max="11" width="11.42578125" customWidth="1"/>
    <col min="12" max="22" width="11.28515625" customWidth="1"/>
    <col min="23" max="23" width="13.28515625" customWidth="1"/>
  </cols>
  <sheetData>
    <row r="1" spans="1:24" ht="18" x14ac:dyDescent="0.25">
      <c r="A1" s="127" t="s">
        <v>65</v>
      </c>
      <c r="B1" s="127"/>
      <c r="C1" s="127"/>
      <c r="D1" s="127"/>
      <c r="E1" s="127"/>
      <c r="F1" s="128"/>
      <c r="G1" s="128"/>
      <c r="H1" s="1"/>
      <c r="I1" s="1"/>
      <c r="J1" s="1"/>
    </row>
    <row r="2" spans="1:24" ht="15.75" x14ac:dyDescent="0.25">
      <c r="A2" s="3"/>
      <c r="B2" s="3"/>
      <c r="C2" s="3"/>
      <c r="D2" s="3"/>
      <c r="E2" s="3"/>
      <c r="F2" s="3"/>
      <c r="G2" s="1"/>
      <c r="H2" s="1"/>
      <c r="I2" s="1"/>
      <c r="J2" s="1"/>
    </row>
    <row r="3" spans="1:24" ht="15.75" x14ac:dyDescent="0.25">
      <c r="A3" s="67" t="s">
        <v>0</v>
      </c>
      <c r="B3" s="68" t="s">
        <v>14</v>
      </c>
      <c r="C3" s="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ht="15.75" x14ac:dyDescent="0.25">
      <c r="A4" s="21" t="s">
        <v>19</v>
      </c>
      <c r="B4" s="69">
        <v>20</v>
      </c>
      <c r="C4" s="8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ht="15.75" x14ac:dyDescent="0.25">
      <c r="A5" s="21" t="s">
        <v>54</v>
      </c>
      <c r="B5" s="93">
        <v>-288000</v>
      </c>
      <c r="C5" s="8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ht="15.75" x14ac:dyDescent="0.25">
      <c r="A6" s="21" t="s">
        <v>2</v>
      </c>
      <c r="B6" s="93">
        <v>2000</v>
      </c>
      <c r="C6" s="8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ht="15.75" x14ac:dyDescent="0.25">
      <c r="A7" s="21" t="s">
        <v>55</v>
      </c>
      <c r="B7" s="93">
        <v>-1500</v>
      </c>
      <c r="C7" s="8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ht="15.75" x14ac:dyDescent="0.25">
      <c r="A8" s="21" t="s">
        <v>20</v>
      </c>
      <c r="B8" s="95">
        <v>250000</v>
      </c>
      <c r="C8" s="8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ht="15.75" x14ac:dyDescent="0.25">
      <c r="A9" s="21" t="s">
        <v>3</v>
      </c>
      <c r="B9" s="70">
        <v>0.95</v>
      </c>
      <c r="C9" s="8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ht="15.75" x14ac:dyDescent="0.25">
      <c r="A10" s="21" t="s">
        <v>56</v>
      </c>
      <c r="B10" s="70">
        <v>0.01</v>
      </c>
      <c r="C10" s="8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ht="15.75" x14ac:dyDescent="0.25">
      <c r="A11" s="21" t="s">
        <v>21</v>
      </c>
      <c r="B11" s="94">
        <v>0.18</v>
      </c>
      <c r="C11" s="8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ht="15.75" x14ac:dyDescent="0.25">
      <c r="A12" s="16"/>
      <c r="B12" s="16"/>
      <c r="C12" s="16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15.75" x14ac:dyDescent="0.25">
      <c r="A13" s="67" t="s">
        <v>49</v>
      </c>
      <c r="B13" s="9" t="s">
        <v>53</v>
      </c>
      <c r="C13" s="8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15.75" x14ac:dyDescent="0.25">
      <c r="A14" s="21" t="s">
        <v>22</v>
      </c>
      <c r="B14" s="69">
        <v>20</v>
      </c>
      <c r="C14" s="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15.75" x14ac:dyDescent="0.25">
      <c r="A15" s="21" t="s">
        <v>60</v>
      </c>
      <c r="B15" s="70">
        <v>0.1</v>
      </c>
      <c r="C15" s="8"/>
      <c r="D15" s="8"/>
      <c r="E15" s="8"/>
      <c r="F15" s="8"/>
      <c r="G15" s="4"/>
      <c r="H15" s="4"/>
      <c r="I15" s="4"/>
      <c r="J15" s="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15.75" x14ac:dyDescent="0.25">
      <c r="A16" s="21" t="s">
        <v>12</v>
      </c>
      <c r="B16" s="70">
        <v>0.17</v>
      </c>
      <c r="C16" s="8"/>
      <c r="D16" s="8"/>
      <c r="E16" s="8"/>
      <c r="F16" s="8"/>
      <c r="G16" s="4"/>
      <c r="H16" s="4"/>
      <c r="I16" s="4"/>
      <c r="J16" s="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15.75" x14ac:dyDescent="0.25">
      <c r="A17" s="21" t="s">
        <v>23</v>
      </c>
      <c r="B17" s="69" t="s">
        <v>51</v>
      </c>
      <c r="C17" s="8"/>
      <c r="D17" s="8"/>
      <c r="E17" s="8"/>
      <c r="F17" s="8"/>
      <c r="G17" s="4"/>
      <c r="H17" s="4"/>
      <c r="I17" s="4"/>
      <c r="J17" s="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15.75" x14ac:dyDescent="0.25">
      <c r="A18" s="21" t="s">
        <v>44</v>
      </c>
      <c r="B18" s="71">
        <f>-B5</f>
        <v>288000</v>
      </c>
      <c r="C18" s="8"/>
      <c r="D18" s="8"/>
      <c r="E18" s="8"/>
      <c r="F18" s="8"/>
      <c r="G18" s="4"/>
      <c r="H18" s="4"/>
      <c r="I18" s="4"/>
      <c r="J18" s="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ht="15.75" x14ac:dyDescent="0.25">
      <c r="A19" s="21" t="s">
        <v>13</v>
      </c>
      <c r="B19" s="72">
        <f>B18 - SUM(C38:E38)</f>
        <v>288000</v>
      </c>
      <c r="C19" s="8"/>
      <c r="D19" s="8"/>
      <c r="E19" s="8"/>
      <c r="F19" s="8"/>
      <c r="G19" s="4"/>
      <c r="H19" s="4"/>
      <c r="I19" s="4"/>
      <c r="J19" s="4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ht="16.5" thickBot="1" x14ac:dyDescent="0.3">
      <c r="A20" s="22"/>
      <c r="B20" s="4"/>
      <c r="C20" s="8"/>
      <c r="D20" s="8"/>
      <c r="E20" s="8"/>
      <c r="F20" s="8"/>
      <c r="G20" s="4"/>
      <c r="H20" s="4"/>
      <c r="I20" s="4"/>
      <c r="J20" s="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x14ac:dyDescent="0.25">
      <c r="A21" s="79" t="s">
        <v>47</v>
      </c>
      <c r="B21" s="80"/>
      <c r="C21" s="81">
        <v>1</v>
      </c>
      <c r="D21" s="82">
        <v>2</v>
      </c>
      <c r="E21" s="82">
        <v>3</v>
      </c>
      <c r="F21" s="82">
        <v>4</v>
      </c>
      <c r="G21" s="82">
        <v>5</v>
      </c>
      <c r="H21" s="82">
        <v>6</v>
      </c>
      <c r="I21" s="82">
        <v>7</v>
      </c>
      <c r="J21" s="82">
        <v>8</v>
      </c>
      <c r="K21" s="82">
        <v>9</v>
      </c>
      <c r="L21" s="82">
        <v>10</v>
      </c>
      <c r="M21" s="82">
        <v>11</v>
      </c>
      <c r="N21" s="82">
        <v>12</v>
      </c>
      <c r="O21" s="82">
        <v>13</v>
      </c>
      <c r="P21" s="82">
        <v>14</v>
      </c>
      <c r="Q21" s="82">
        <v>15</v>
      </c>
      <c r="R21" s="82">
        <v>16</v>
      </c>
      <c r="S21" s="82">
        <v>17</v>
      </c>
      <c r="T21" s="82">
        <v>18</v>
      </c>
      <c r="U21" s="82">
        <v>19</v>
      </c>
      <c r="V21" s="83">
        <v>20</v>
      </c>
      <c r="W21" s="16"/>
      <c r="X21" s="16"/>
    </row>
    <row r="22" spans="1:24" x14ac:dyDescent="0.25">
      <c r="A22" s="55" t="s">
        <v>61</v>
      </c>
      <c r="B22" s="56"/>
      <c r="C22" s="73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5"/>
      <c r="W22" s="16"/>
      <c r="X22" s="16"/>
    </row>
    <row r="23" spans="1:24" x14ac:dyDescent="0.25">
      <c r="A23" s="55" t="s">
        <v>16</v>
      </c>
      <c r="B23" s="56"/>
      <c r="C23" s="59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6"/>
      <c r="W23" s="16"/>
      <c r="X23" s="16"/>
    </row>
    <row r="24" spans="1:24" x14ac:dyDescent="0.25">
      <c r="A24" s="55" t="s">
        <v>15</v>
      </c>
      <c r="B24" s="56"/>
      <c r="C24" s="59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60"/>
      <c r="W24" s="16"/>
      <c r="X24" s="16"/>
    </row>
    <row r="25" spans="1:24" ht="15.75" thickBot="1" x14ac:dyDescent="0.3">
      <c r="A25" s="57" t="s">
        <v>17</v>
      </c>
      <c r="B25" s="58"/>
      <c r="C25" s="76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8"/>
      <c r="W25" s="17"/>
      <c r="X25" s="16"/>
    </row>
    <row r="26" spans="1:24" ht="15.75" thickBot="1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16"/>
    </row>
    <row r="27" spans="1:24" x14ac:dyDescent="0.25">
      <c r="A27" s="84" t="s">
        <v>62</v>
      </c>
      <c r="B27" s="85"/>
      <c r="C27" s="54">
        <v>1</v>
      </c>
      <c r="D27" s="33">
        <v>2</v>
      </c>
      <c r="E27" s="33">
        <v>3</v>
      </c>
      <c r="F27" s="33">
        <v>4</v>
      </c>
      <c r="G27" s="33">
        <v>5</v>
      </c>
      <c r="H27" s="33">
        <v>6</v>
      </c>
      <c r="I27" s="33">
        <v>7</v>
      </c>
      <c r="J27" s="33">
        <v>8</v>
      </c>
      <c r="K27" s="33">
        <v>9</v>
      </c>
      <c r="L27" s="33">
        <v>10</v>
      </c>
      <c r="M27" s="33">
        <v>11</v>
      </c>
      <c r="N27" s="33">
        <v>12</v>
      </c>
      <c r="O27" s="33">
        <v>13</v>
      </c>
      <c r="P27" s="33">
        <v>14</v>
      </c>
      <c r="Q27" s="33">
        <v>15</v>
      </c>
      <c r="R27" s="33">
        <v>16</v>
      </c>
      <c r="S27" s="33">
        <v>17</v>
      </c>
      <c r="T27" s="33">
        <v>18</v>
      </c>
      <c r="U27" s="33">
        <v>19</v>
      </c>
      <c r="V27" s="34">
        <v>20</v>
      </c>
      <c r="W27" s="8"/>
      <c r="X27" s="16"/>
    </row>
    <row r="28" spans="1:24" ht="15.75" thickBot="1" x14ac:dyDescent="0.3">
      <c r="A28" s="57" t="s">
        <v>18</v>
      </c>
      <c r="B28" s="58"/>
      <c r="C28" s="51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3"/>
      <c r="W28" s="8"/>
      <c r="X28" s="16"/>
    </row>
    <row r="29" spans="1:24" ht="16.5" thickBot="1" x14ac:dyDescent="0.3">
      <c r="A29" s="23"/>
      <c r="B29" s="8"/>
      <c r="C29" s="8"/>
      <c r="D29" s="8"/>
      <c r="E29" s="8"/>
      <c r="F29" s="8"/>
      <c r="G29" s="4"/>
      <c r="H29" s="4"/>
      <c r="I29" s="4"/>
      <c r="J29" s="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x14ac:dyDescent="0.25">
      <c r="A30" s="79" t="s">
        <v>63</v>
      </c>
      <c r="B30" s="86">
        <v>0</v>
      </c>
      <c r="C30" s="86">
        <v>1</v>
      </c>
      <c r="D30" s="86">
        <v>2</v>
      </c>
      <c r="E30" s="86">
        <v>3</v>
      </c>
      <c r="F30" s="86">
        <v>4</v>
      </c>
      <c r="G30" s="86">
        <v>5</v>
      </c>
      <c r="H30" s="86">
        <v>6</v>
      </c>
      <c r="I30" s="86">
        <v>7</v>
      </c>
      <c r="J30" s="86">
        <v>8</v>
      </c>
      <c r="K30" s="86">
        <v>9</v>
      </c>
      <c r="L30" s="86">
        <v>10</v>
      </c>
      <c r="M30" s="86">
        <v>11</v>
      </c>
      <c r="N30" s="86">
        <v>12</v>
      </c>
      <c r="O30" s="86">
        <v>13</v>
      </c>
      <c r="P30" s="86">
        <v>14</v>
      </c>
      <c r="Q30" s="86">
        <v>15</v>
      </c>
      <c r="R30" s="86">
        <v>16</v>
      </c>
      <c r="S30" s="86">
        <v>17</v>
      </c>
      <c r="T30" s="86">
        <v>18</v>
      </c>
      <c r="U30" s="86">
        <v>19</v>
      </c>
      <c r="V30" s="86">
        <v>20</v>
      </c>
      <c r="W30" s="87">
        <v>20</v>
      </c>
      <c r="X30" s="8"/>
    </row>
    <row r="31" spans="1:24" ht="3.6" customHeight="1" x14ac:dyDescent="0.25">
      <c r="A31" s="3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36"/>
      <c r="X31" s="8"/>
    </row>
    <row r="32" spans="1:24" x14ac:dyDescent="0.25">
      <c r="A32" s="37" t="s">
        <v>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38"/>
      <c r="X32" s="8"/>
    </row>
    <row r="33" spans="1:24" ht="15.75" x14ac:dyDescent="0.25">
      <c r="A33" s="39" t="s">
        <v>5</v>
      </c>
      <c r="B33" s="88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9"/>
      <c r="X33" s="8"/>
    </row>
    <row r="34" spans="1:24" ht="15.75" x14ac:dyDescent="0.25">
      <c r="A34" s="40" t="s">
        <v>48</v>
      </c>
      <c r="B34" s="7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41"/>
      <c r="X34" s="8"/>
    </row>
    <row r="35" spans="1:24" ht="15.75" x14ac:dyDescent="0.25">
      <c r="A35" s="40" t="s">
        <v>1</v>
      </c>
      <c r="B35" s="7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41"/>
      <c r="X35" s="8"/>
    </row>
    <row r="36" spans="1:24" ht="15.75" x14ac:dyDescent="0.25">
      <c r="A36" s="39" t="s">
        <v>6</v>
      </c>
      <c r="B36" s="7"/>
      <c r="C36" s="7">
        <f>SUM(C34:C35)</f>
        <v>0</v>
      </c>
      <c r="D36" s="7">
        <f t="shared" ref="D36:V36" si="0">SUM(D34:D35)</f>
        <v>0</v>
      </c>
      <c r="E36" s="7">
        <f t="shared" si="0"/>
        <v>0</v>
      </c>
      <c r="F36" s="7">
        <f t="shared" si="0"/>
        <v>0</v>
      </c>
      <c r="G36" s="7">
        <f t="shared" si="0"/>
        <v>0</v>
      </c>
      <c r="H36" s="7">
        <f t="shared" si="0"/>
        <v>0</v>
      </c>
      <c r="I36" s="7">
        <f t="shared" si="0"/>
        <v>0</v>
      </c>
      <c r="J36" s="7">
        <f t="shared" si="0"/>
        <v>0</v>
      </c>
      <c r="K36" s="7">
        <f t="shared" si="0"/>
        <v>0</v>
      </c>
      <c r="L36" s="7">
        <f t="shared" si="0"/>
        <v>0</v>
      </c>
      <c r="M36" s="7">
        <f t="shared" si="0"/>
        <v>0</v>
      </c>
      <c r="N36" s="7">
        <f t="shared" si="0"/>
        <v>0</v>
      </c>
      <c r="O36" s="7">
        <f t="shared" si="0"/>
        <v>0</v>
      </c>
      <c r="P36" s="7">
        <f t="shared" si="0"/>
        <v>0</v>
      </c>
      <c r="Q36" s="7">
        <f t="shared" si="0"/>
        <v>0</v>
      </c>
      <c r="R36" s="7">
        <f t="shared" si="0"/>
        <v>0</v>
      </c>
      <c r="S36" s="7">
        <f t="shared" si="0"/>
        <v>0</v>
      </c>
      <c r="T36" s="7">
        <f t="shared" si="0"/>
        <v>0</v>
      </c>
      <c r="U36" s="7">
        <f t="shared" si="0"/>
        <v>0</v>
      </c>
      <c r="V36" s="7">
        <f t="shared" si="0"/>
        <v>0</v>
      </c>
      <c r="W36" s="41"/>
      <c r="X36" s="8"/>
    </row>
    <row r="37" spans="1:24" ht="4.1500000000000004" customHeight="1" x14ac:dyDescent="0.25">
      <c r="A37" s="3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2"/>
      <c r="X37" s="8"/>
    </row>
    <row r="38" spans="1:24" x14ac:dyDescent="0.25">
      <c r="A38" s="43" t="s">
        <v>7</v>
      </c>
      <c r="B38" s="7"/>
      <c r="C38" s="88"/>
      <c r="D38" s="88"/>
      <c r="E38" s="8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41"/>
      <c r="X38" s="8"/>
    </row>
    <row r="39" spans="1:24" ht="4.1500000000000004" customHeight="1" x14ac:dyDescent="0.25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2"/>
      <c r="X39" s="8"/>
    </row>
    <row r="40" spans="1:24" x14ac:dyDescent="0.25">
      <c r="A40" s="43" t="s">
        <v>8</v>
      </c>
      <c r="B40" s="7"/>
      <c r="C40" s="7">
        <f>C36-C38</f>
        <v>0</v>
      </c>
      <c r="D40" s="7">
        <f t="shared" ref="D40:V40" si="1">D36-D38</f>
        <v>0</v>
      </c>
      <c r="E40" s="7">
        <f t="shared" si="1"/>
        <v>0</v>
      </c>
      <c r="F40" s="7">
        <f t="shared" si="1"/>
        <v>0</v>
      </c>
      <c r="G40" s="7">
        <f t="shared" si="1"/>
        <v>0</v>
      </c>
      <c r="H40" s="7">
        <f t="shared" si="1"/>
        <v>0</v>
      </c>
      <c r="I40" s="7">
        <f t="shared" si="1"/>
        <v>0</v>
      </c>
      <c r="J40" s="7">
        <f t="shared" si="1"/>
        <v>0</v>
      </c>
      <c r="K40" s="7">
        <f t="shared" si="1"/>
        <v>0</v>
      </c>
      <c r="L40" s="7">
        <f t="shared" si="1"/>
        <v>0</v>
      </c>
      <c r="M40" s="7">
        <f t="shared" si="1"/>
        <v>0</v>
      </c>
      <c r="N40" s="7">
        <f t="shared" si="1"/>
        <v>0</v>
      </c>
      <c r="O40" s="7">
        <f t="shared" si="1"/>
        <v>0</v>
      </c>
      <c r="P40" s="7">
        <f t="shared" si="1"/>
        <v>0</v>
      </c>
      <c r="Q40" s="7">
        <f t="shared" si="1"/>
        <v>0</v>
      </c>
      <c r="R40" s="7">
        <f t="shared" si="1"/>
        <v>0</v>
      </c>
      <c r="S40" s="7">
        <f t="shared" si="1"/>
        <v>0</v>
      </c>
      <c r="T40" s="7">
        <f t="shared" si="1"/>
        <v>0</v>
      </c>
      <c r="U40" s="7">
        <f t="shared" si="1"/>
        <v>0</v>
      </c>
      <c r="V40" s="7">
        <f t="shared" si="1"/>
        <v>0</v>
      </c>
      <c r="W40" s="41">
        <f>W33-B19</f>
        <v>-288000</v>
      </c>
      <c r="X40" s="8"/>
    </row>
    <row r="41" spans="1:24" ht="3" customHeight="1" x14ac:dyDescent="0.25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4"/>
      <c r="X41" s="8"/>
    </row>
    <row r="42" spans="1:24" x14ac:dyDescent="0.25">
      <c r="A42" s="43" t="s">
        <v>9</v>
      </c>
      <c r="B42" s="7"/>
      <c r="C42" s="7">
        <f xml:space="preserve"> -$B$16*C40</f>
        <v>0</v>
      </c>
      <c r="D42" s="7">
        <f t="shared" ref="D42:V42" si="2" xml:space="preserve"> -$B$16*D40</f>
        <v>0</v>
      </c>
      <c r="E42" s="7">
        <f t="shared" si="2"/>
        <v>0</v>
      </c>
      <c r="F42" s="7">
        <f t="shared" si="2"/>
        <v>0</v>
      </c>
      <c r="G42" s="7">
        <f t="shared" si="2"/>
        <v>0</v>
      </c>
      <c r="H42" s="7">
        <f t="shared" si="2"/>
        <v>0</v>
      </c>
      <c r="I42" s="7">
        <f t="shared" si="2"/>
        <v>0</v>
      </c>
      <c r="J42" s="7">
        <f t="shared" si="2"/>
        <v>0</v>
      </c>
      <c r="K42" s="7">
        <f t="shared" si="2"/>
        <v>0</v>
      </c>
      <c r="L42" s="7">
        <f t="shared" si="2"/>
        <v>0</v>
      </c>
      <c r="M42" s="7">
        <f t="shared" si="2"/>
        <v>0</v>
      </c>
      <c r="N42" s="7">
        <f t="shared" si="2"/>
        <v>0</v>
      </c>
      <c r="O42" s="7">
        <f t="shared" si="2"/>
        <v>0</v>
      </c>
      <c r="P42" s="7">
        <f t="shared" si="2"/>
        <v>0</v>
      </c>
      <c r="Q42" s="7">
        <f t="shared" si="2"/>
        <v>0</v>
      </c>
      <c r="R42" s="7">
        <f t="shared" si="2"/>
        <v>0</v>
      </c>
      <c r="S42" s="7">
        <f t="shared" si="2"/>
        <v>0</v>
      </c>
      <c r="T42" s="7">
        <f t="shared" si="2"/>
        <v>0</v>
      </c>
      <c r="U42" s="7">
        <f t="shared" si="2"/>
        <v>0</v>
      </c>
      <c r="V42" s="7">
        <f t="shared" si="2"/>
        <v>0</v>
      </c>
      <c r="W42" s="41">
        <f xml:space="preserve"> -$B$16*W40</f>
        <v>48960</v>
      </c>
      <c r="X42" s="8"/>
    </row>
    <row r="43" spans="1:24" ht="4.1500000000000004" customHeight="1" x14ac:dyDescent="0.25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2"/>
      <c r="X43" s="8"/>
    </row>
    <row r="44" spans="1:24" ht="15.75" thickBot="1" x14ac:dyDescent="0.3">
      <c r="A44" s="64" t="s">
        <v>10</v>
      </c>
      <c r="B44" s="65">
        <f>B33</f>
        <v>0</v>
      </c>
      <c r="C44" s="65">
        <f>C36+C42</f>
        <v>0</v>
      </c>
      <c r="D44" s="65">
        <f t="shared" ref="D44:V44" si="3">D36+D42</f>
        <v>0</v>
      </c>
      <c r="E44" s="65">
        <f t="shared" si="3"/>
        <v>0</v>
      </c>
      <c r="F44" s="65">
        <f t="shared" si="3"/>
        <v>0</v>
      </c>
      <c r="G44" s="65">
        <f t="shared" si="3"/>
        <v>0</v>
      </c>
      <c r="H44" s="65">
        <f t="shared" si="3"/>
        <v>0</v>
      </c>
      <c r="I44" s="65">
        <f t="shared" si="3"/>
        <v>0</v>
      </c>
      <c r="J44" s="65">
        <f t="shared" si="3"/>
        <v>0</v>
      </c>
      <c r="K44" s="65">
        <f t="shared" si="3"/>
        <v>0</v>
      </c>
      <c r="L44" s="65">
        <f t="shared" si="3"/>
        <v>0</v>
      </c>
      <c r="M44" s="65">
        <f t="shared" si="3"/>
        <v>0</v>
      </c>
      <c r="N44" s="65">
        <f t="shared" si="3"/>
        <v>0</v>
      </c>
      <c r="O44" s="65">
        <f t="shared" si="3"/>
        <v>0</v>
      </c>
      <c r="P44" s="65">
        <f t="shared" si="3"/>
        <v>0</v>
      </c>
      <c r="Q44" s="65">
        <f t="shared" si="3"/>
        <v>0</v>
      </c>
      <c r="R44" s="65">
        <f t="shared" si="3"/>
        <v>0</v>
      </c>
      <c r="S44" s="65">
        <f t="shared" si="3"/>
        <v>0</v>
      </c>
      <c r="T44" s="65">
        <f t="shared" si="3"/>
        <v>0</v>
      </c>
      <c r="U44" s="65">
        <f t="shared" si="3"/>
        <v>0</v>
      </c>
      <c r="V44" s="65">
        <f t="shared" si="3"/>
        <v>0</v>
      </c>
      <c r="W44" s="66">
        <f>W33+W42</f>
        <v>48960</v>
      </c>
      <c r="X44" s="8"/>
    </row>
    <row r="45" spans="1:24" ht="3.6" customHeight="1" thickBot="1" x14ac:dyDescent="0.3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3"/>
      <c r="X45" s="8"/>
    </row>
    <row r="46" spans="1:24" x14ac:dyDescent="0.25">
      <c r="A46" s="90" t="s">
        <v>43</v>
      </c>
      <c r="B46" s="91">
        <f>B44</f>
        <v>0</v>
      </c>
      <c r="C46" s="91">
        <f>C44</f>
        <v>0</v>
      </c>
      <c r="D46" s="91">
        <f t="shared" ref="D46:U46" si="4">D44</f>
        <v>0</v>
      </c>
      <c r="E46" s="91">
        <f t="shared" si="4"/>
        <v>0</v>
      </c>
      <c r="F46" s="91">
        <f t="shared" si="4"/>
        <v>0</v>
      </c>
      <c r="G46" s="91">
        <f t="shared" si="4"/>
        <v>0</v>
      </c>
      <c r="H46" s="91">
        <f t="shared" si="4"/>
        <v>0</v>
      </c>
      <c r="I46" s="91">
        <f t="shared" si="4"/>
        <v>0</v>
      </c>
      <c r="J46" s="91">
        <f t="shared" si="4"/>
        <v>0</v>
      </c>
      <c r="K46" s="91">
        <f t="shared" si="4"/>
        <v>0</v>
      </c>
      <c r="L46" s="91">
        <f t="shared" si="4"/>
        <v>0</v>
      </c>
      <c r="M46" s="91">
        <f t="shared" si="4"/>
        <v>0</v>
      </c>
      <c r="N46" s="91">
        <f t="shared" si="4"/>
        <v>0</v>
      </c>
      <c r="O46" s="91">
        <f t="shared" si="4"/>
        <v>0</v>
      </c>
      <c r="P46" s="91">
        <f t="shared" si="4"/>
        <v>0</v>
      </c>
      <c r="Q46" s="91">
        <f t="shared" si="4"/>
        <v>0</v>
      </c>
      <c r="R46" s="91">
        <f t="shared" si="4"/>
        <v>0</v>
      </c>
      <c r="S46" s="91">
        <f t="shared" si="4"/>
        <v>0</v>
      </c>
      <c r="T46" s="91">
        <f t="shared" si="4"/>
        <v>0</v>
      </c>
      <c r="U46" s="91">
        <f t="shared" si="4"/>
        <v>0</v>
      </c>
      <c r="V46" s="91">
        <f>V44+W44</f>
        <v>48960</v>
      </c>
      <c r="W46" s="8"/>
      <c r="X46" s="8"/>
    </row>
    <row r="47" spans="1:24" ht="15.75" x14ac:dyDescent="0.25">
      <c r="A47" s="39" t="s">
        <v>11</v>
      </c>
      <c r="B47" s="155"/>
      <c r="C47" s="32" t="str">
        <f>IF(B47 &gt;=0, "Feasbile", "Infeasible")</f>
        <v>Feasbile</v>
      </c>
      <c r="D47" s="175" t="s">
        <v>129</v>
      </c>
      <c r="E47" s="176"/>
      <c r="F47" s="176"/>
      <c r="G47" s="176"/>
      <c r="H47" s="4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5.75" x14ac:dyDescent="0.25">
      <c r="A48" s="39" t="s">
        <v>42</v>
      </c>
      <c r="B48" s="156"/>
      <c r="C48" s="32" t="str">
        <f>IF(B48&gt;=B15, "Feasible", "Infeasible")</f>
        <v>Infeasible</v>
      </c>
      <c r="D48" s="175" t="s">
        <v>125</v>
      </c>
      <c r="E48" s="176"/>
      <c r="F48" s="176"/>
      <c r="G48" s="176"/>
      <c r="H48" s="4"/>
      <c r="I48" s="4"/>
      <c r="J48" s="4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ht="15.75" x14ac:dyDescent="0.25">
      <c r="A49" s="8"/>
      <c r="B49" s="8"/>
      <c r="C49" s="8"/>
      <c r="D49" s="8"/>
      <c r="E49" s="8"/>
      <c r="F49" s="8"/>
      <c r="G49" s="4"/>
      <c r="H49" s="4"/>
      <c r="I49" s="4"/>
      <c r="J49" s="4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1:24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</sheetData>
  <mergeCells count="2">
    <mergeCell ref="D47:G47"/>
    <mergeCell ref="D48:G4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A16" zoomScale="70" zoomScaleNormal="70" workbookViewId="0">
      <selection activeCell="B68" sqref="B68"/>
    </sheetView>
  </sheetViews>
  <sheetFormatPr defaultRowHeight="15" x14ac:dyDescent="0.25"/>
  <cols>
    <col min="1" max="1" width="32.85546875" customWidth="1"/>
    <col min="2" max="2" width="15.7109375" customWidth="1"/>
    <col min="3" max="3" width="11.42578125" customWidth="1"/>
    <col min="4" max="4" width="13.5703125" customWidth="1"/>
    <col min="5" max="5" width="11.85546875" customWidth="1"/>
    <col min="6" max="6" width="11.7109375" customWidth="1"/>
    <col min="7" max="7" width="12" customWidth="1"/>
    <col min="8" max="8" width="10.7109375" customWidth="1"/>
    <col min="9" max="9" width="11.5703125" customWidth="1"/>
    <col min="10" max="10" width="10.7109375" customWidth="1"/>
    <col min="11" max="11" width="11.42578125" customWidth="1"/>
    <col min="12" max="22" width="11.28515625" customWidth="1"/>
    <col min="23" max="23" width="13.28515625" customWidth="1"/>
  </cols>
  <sheetData>
    <row r="1" spans="1:24" ht="18" x14ac:dyDescent="0.25">
      <c r="A1" s="127" t="s">
        <v>65</v>
      </c>
      <c r="B1" s="127"/>
      <c r="C1" s="127"/>
      <c r="D1" s="127"/>
      <c r="E1" s="127"/>
      <c r="F1" s="128"/>
      <c r="G1" s="128"/>
      <c r="H1" s="1"/>
      <c r="I1" s="1"/>
      <c r="J1" s="1"/>
    </row>
    <row r="2" spans="1:24" ht="15.75" x14ac:dyDescent="0.25">
      <c r="A2" s="3"/>
      <c r="B2" s="3"/>
      <c r="C2" s="3"/>
      <c r="D2" s="3"/>
      <c r="E2" s="3"/>
      <c r="F2" s="3"/>
      <c r="G2" s="1"/>
      <c r="H2" s="1"/>
      <c r="I2" s="1"/>
      <c r="J2" s="1"/>
    </row>
    <row r="3" spans="1:24" ht="15.75" x14ac:dyDescent="0.25">
      <c r="A3" s="67" t="s">
        <v>0</v>
      </c>
      <c r="B3" s="68" t="s">
        <v>14</v>
      </c>
      <c r="C3" s="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ht="15.75" x14ac:dyDescent="0.25">
      <c r="A4" s="21" t="s">
        <v>19</v>
      </c>
      <c r="B4" s="69">
        <v>20</v>
      </c>
      <c r="C4" s="8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ht="15.75" x14ac:dyDescent="0.25">
      <c r="A5" s="21" t="s">
        <v>54</v>
      </c>
      <c r="B5" s="93">
        <v>-288000</v>
      </c>
      <c r="C5" s="8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ht="15.75" x14ac:dyDescent="0.25">
      <c r="A6" s="21" t="s">
        <v>2</v>
      </c>
      <c r="B6" s="93">
        <v>2000</v>
      </c>
      <c r="C6" s="8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ht="15.75" x14ac:dyDescent="0.25">
      <c r="A7" s="21" t="s">
        <v>55</v>
      </c>
      <c r="B7" s="93">
        <v>-1500</v>
      </c>
      <c r="C7" s="8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ht="15.75" x14ac:dyDescent="0.25">
      <c r="A8" s="21" t="s">
        <v>20</v>
      </c>
      <c r="B8" s="95">
        <v>250000</v>
      </c>
      <c r="C8" s="8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ht="15.75" x14ac:dyDescent="0.25">
      <c r="A9" s="21" t="s">
        <v>3</v>
      </c>
      <c r="B9" s="70">
        <v>0.95</v>
      </c>
      <c r="C9" s="8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ht="15.75" x14ac:dyDescent="0.25">
      <c r="A10" s="21" t="s">
        <v>56</v>
      </c>
      <c r="B10" s="70">
        <v>0.01</v>
      </c>
      <c r="C10" s="8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ht="15.75" x14ac:dyDescent="0.25">
      <c r="A11" s="21" t="s">
        <v>21</v>
      </c>
      <c r="B11" s="94">
        <v>0.18</v>
      </c>
      <c r="C11" s="8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ht="15.75" x14ac:dyDescent="0.25">
      <c r="A12" s="16"/>
      <c r="B12" s="16"/>
      <c r="C12" s="16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15.75" x14ac:dyDescent="0.25">
      <c r="A13" s="67" t="s">
        <v>49</v>
      </c>
      <c r="B13" s="9" t="s">
        <v>53</v>
      </c>
      <c r="C13" s="8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15.75" x14ac:dyDescent="0.25">
      <c r="A14" s="21" t="s">
        <v>22</v>
      </c>
      <c r="B14" s="69">
        <v>20</v>
      </c>
      <c r="C14" s="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15.75" x14ac:dyDescent="0.25">
      <c r="A15" s="21" t="s">
        <v>60</v>
      </c>
      <c r="B15" s="70">
        <v>0.1</v>
      </c>
      <c r="C15" s="8"/>
      <c r="D15" s="8"/>
      <c r="E15" s="8"/>
      <c r="F15" s="8"/>
      <c r="G15" s="4"/>
      <c r="H15" s="4"/>
      <c r="I15" s="4"/>
      <c r="J15" s="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15.75" x14ac:dyDescent="0.25">
      <c r="A16" s="21" t="s">
        <v>12</v>
      </c>
      <c r="B16" s="70">
        <v>0.17</v>
      </c>
      <c r="C16" s="8"/>
      <c r="D16" s="8"/>
      <c r="E16" s="8"/>
      <c r="F16" s="8"/>
      <c r="G16" s="4"/>
      <c r="H16" s="4"/>
      <c r="I16" s="4"/>
      <c r="J16" s="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15.75" x14ac:dyDescent="0.25">
      <c r="A17" s="21" t="s">
        <v>23</v>
      </c>
      <c r="B17" s="69" t="s">
        <v>51</v>
      </c>
      <c r="C17" s="8"/>
      <c r="D17" s="8"/>
      <c r="E17" s="8"/>
      <c r="F17" s="8"/>
      <c r="G17" s="4"/>
      <c r="H17" s="4"/>
      <c r="I17" s="4"/>
      <c r="J17" s="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15.75" x14ac:dyDescent="0.25">
      <c r="A18" s="21" t="s">
        <v>44</v>
      </c>
      <c r="B18" s="71">
        <f>-B5</f>
        <v>288000</v>
      </c>
      <c r="C18" s="8"/>
      <c r="D18" s="8"/>
      <c r="E18" s="8"/>
      <c r="F18" s="8"/>
      <c r="G18" s="4"/>
      <c r="H18" s="4"/>
      <c r="I18" s="4"/>
      <c r="J18" s="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ht="15.75" x14ac:dyDescent="0.25">
      <c r="A19" s="21" t="s">
        <v>13</v>
      </c>
      <c r="B19" s="72">
        <f>B18 - SUM(C38:E38)</f>
        <v>0</v>
      </c>
      <c r="C19" s="8"/>
      <c r="D19" s="8"/>
      <c r="E19" s="8"/>
      <c r="F19" s="8"/>
      <c r="G19" s="4"/>
      <c r="H19" s="4"/>
      <c r="I19" s="4"/>
      <c r="J19" s="4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ht="16.5" thickBot="1" x14ac:dyDescent="0.3">
      <c r="A20" s="22"/>
      <c r="B20" s="4"/>
      <c r="C20" s="8"/>
      <c r="D20" s="8"/>
      <c r="E20" s="8"/>
      <c r="F20" s="8"/>
      <c r="G20" s="4"/>
      <c r="H20" s="4"/>
      <c r="I20" s="4"/>
      <c r="J20" s="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x14ac:dyDescent="0.25">
      <c r="A21" s="79" t="s">
        <v>47</v>
      </c>
      <c r="B21" s="80"/>
      <c r="C21" s="81">
        <v>1</v>
      </c>
      <c r="D21" s="82">
        <v>2</v>
      </c>
      <c r="E21" s="82">
        <v>3</v>
      </c>
      <c r="F21" s="82">
        <v>4</v>
      </c>
      <c r="G21" s="82">
        <v>5</v>
      </c>
      <c r="H21" s="82">
        <v>6</v>
      </c>
      <c r="I21" s="82">
        <v>7</v>
      </c>
      <c r="J21" s="82">
        <v>8</v>
      </c>
      <c r="K21" s="82">
        <v>9</v>
      </c>
      <c r="L21" s="82">
        <v>10</v>
      </c>
      <c r="M21" s="82">
        <v>11</v>
      </c>
      <c r="N21" s="82">
        <v>12</v>
      </c>
      <c r="O21" s="82">
        <v>13</v>
      </c>
      <c r="P21" s="82">
        <v>14</v>
      </c>
      <c r="Q21" s="82">
        <v>15</v>
      </c>
      <c r="R21" s="82">
        <v>16</v>
      </c>
      <c r="S21" s="82">
        <v>17</v>
      </c>
      <c r="T21" s="82">
        <v>18</v>
      </c>
      <c r="U21" s="82">
        <v>19</v>
      </c>
      <c r="V21" s="83">
        <v>20</v>
      </c>
      <c r="W21" s="16"/>
      <c r="X21" s="16"/>
    </row>
    <row r="22" spans="1:24" x14ac:dyDescent="0.25">
      <c r="A22" s="55" t="s">
        <v>61</v>
      </c>
      <c r="B22" s="56"/>
      <c r="C22" s="73">
        <f>B8</f>
        <v>250000</v>
      </c>
      <c r="D22" s="74">
        <f>C22*(1-C23)</f>
        <v>247500</v>
      </c>
      <c r="E22" s="74">
        <f t="shared" ref="E22:V22" si="0">D22*(1-D23)</f>
        <v>245025</v>
      </c>
      <c r="F22" s="74">
        <f t="shared" si="0"/>
        <v>242574.75</v>
      </c>
      <c r="G22" s="74">
        <f t="shared" si="0"/>
        <v>240149.0025</v>
      </c>
      <c r="H22" s="74">
        <f t="shared" si="0"/>
        <v>237747.512475</v>
      </c>
      <c r="I22" s="74">
        <f t="shared" si="0"/>
        <v>235370.03735025</v>
      </c>
      <c r="J22" s="74">
        <f t="shared" si="0"/>
        <v>233016.33697674749</v>
      </c>
      <c r="K22" s="74">
        <f t="shared" si="0"/>
        <v>230686.17360698001</v>
      </c>
      <c r="L22" s="74">
        <f t="shared" si="0"/>
        <v>228379.3118709102</v>
      </c>
      <c r="M22" s="74">
        <f t="shared" si="0"/>
        <v>226095.51875220108</v>
      </c>
      <c r="N22" s="74">
        <f t="shared" si="0"/>
        <v>223834.56356467906</v>
      </c>
      <c r="O22" s="74">
        <f t="shared" si="0"/>
        <v>221596.21792903228</v>
      </c>
      <c r="P22" s="74">
        <f t="shared" si="0"/>
        <v>219380.25574974195</v>
      </c>
      <c r="Q22" s="74">
        <f t="shared" si="0"/>
        <v>217186.45319224452</v>
      </c>
      <c r="R22" s="74">
        <f t="shared" si="0"/>
        <v>215014.58866032207</v>
      </c>
      <c r="S22" s="74">
        <f t="shared" si="0"/>
        <v>212864.44277371885</v>
      </c>
      <c r="T22" s="74">
        <f t="shared" si="0"/>
        <v>210735.79834598166</v>
      </c>
      <c r="U22" s="74">
        <f t="shared" si="0"/>
        <v>208628.44036252185</v>
      </c>
      <c r="V22" s="75">
        <f t="shared" si="0"/>
        <v>206542.15595889665</v>
      </c>
      <c r="W22" s="16"/>
      <c r="X22" s="16"/>
    </row>
    <row r="23" spans="1:24" x14ac:dyDescent="0.25">
      <c r="A23" s="55" t="s">
        <v>16</v>
      </c>
      <c r="B23" s="56"/>
      <c r="C23" s="59">
        <f>$B$10</f>
        <v>0.01</v>
      </c>
      <c r="D23" s="50">
        <f>$B$10</f>
        <v>0.01</v>
      </c>
      <c r="E23" s="50">
        <f t="shared" ref="E23:U23" si="1">$B$10</f>
        <v>0.01</v>
      </c>
      <c r="F23" s="50">
        <f t="shared" si="1"/>
        <v>0.01</v>
      </c>
      <c r="G23" s="50">
        <f t="shared" si="1"/>
        <v>0.01</v>
      </c>
      <c r="H23" s="50">
        <f t="shared" si="1"/>
        <v>0.01</v>
      </c>
      <c r="I23" s="50">
        <f t="shared" si="1"/>
        <v>0.01</v>
      </c>
      <c r="J23" s="50">
        <f t="shared" si="1"/>
        <v>0.01</v>
      </c>
      <c r="K23" s="50">
        <f t="shared" si="1"/>
        <v>0.01</v>
      </c>
      <c r="L23" s="50">
        <f t="shared" si="1"/>
        <v>0.01</v>
      </c>
      <c r="M23" s="50">
        <f t="shared" si="1"/>
        <v>0.01</v>
      </c>
      <c r="N23" s="50">
        <f t="shared" si="1"/>
        <v>0.01</v>
      </c>
      <c r="O23" s="50">
        <f t="shared" si="1"/>
        <v>0.01</v>
      </c>
      <c r="P23" s="50">
        <f t="shared" si="1"/>
        <v>0.01</v>
      </c>
      <c r="Q23" s="50">
        <f t="shared" si="1"/>
        <v>0.01</v>
      </c>
      <c r="R23" s="50">
        <f t="shared" si="1"/>
        <v>0.01</v>
      </c>
      <c r="S23" s="50">
        <f t="shared" si="1"/>
        <v>0.01</v>
      </c>
      <c r="T23" s="50">
        <f t="shared" si="1"/>
        <v>0.01</v>
      </c>
      <c r="U23" s="50">
        <f t="shared" si="1"/>
        <v>0.01</v>
      </c>
      <c r="V23" s="161"/>
      <c r="W23" s="16"/>
      <c r="X23" s="16"/>
    </row>
    <row r="24" spans="1:24" x14ac:dyDescent="0.25">
      <c r="A24" s="55" t="s">
        <v>15</v>
      </c>
      <c r="B24" s="56"/>
      <c r="C24" s="59">
        <f>$B$9</f>
        <v>0.95</v>
      </c>
      <c r="D24" s="50">
        <f t="shared" ref="D24:V24" si="2">$B$9</f>
        <v>0.95</v>
      </c>
      <c r="E24" s="50">
        <f>$B$9</f>
        <v>0.95</v>
      </c>
      <c r="F24" s="50">
        <f t="shared" si="2"/>
        <v>0.95</v>
      </c>
      <c r="G24" s="50">
        <f t="shared" si="2"/>
        <v>0.95</v>
      </c>
      <c r="H24" s="50">
        <f t="shared" si="2"/>
        <v>0.95</v>
      </c>
      <c r="I24" s="50">
        <f t="shared" si="2"/>
        <v>0.95</v>
      </c>
      <c r="J24" s="50">
        <f t="shared" si="2"/>
        <v>0.95</v>
      </c>
      <c r="K24" s="50">
        <f t="shared" si="2"/>
        <v>0.95</v>
      </c>
      <c r="L24" s="50">
        <f t="shared" si="2"/>
        <v>0.95</v>
      </c>
      <c r="M24" s="50">
        <f t="shared" si="2"/>
        <v>0.95</v>
      </c>
      <c r="N24" s="50">
        <f t="shared" si="2"/>
        <v>0.95</v>
      </c>
      <c r="O24" s="50">
        <f t="shared" si="2"/>
        <v>0.95</v>
      </c>
      <c r="P24" s="50">
        <f t="shared" si="2"/>
        <v>0.95</v>
      </c>
      <c r="Q24" s="50">
        <f t="shared" si="2"/>
        <v>0.95</v>
      </c>
      <c r="R24" s="50">
        <f t="shared" si="2"/>
        <v>0.95</v>
      </c>
      <c r="S24" s="50">
        <f t="shared" si="2"/>
        <v>0.95</v>
      </c>
      <c r="T24" s="50">
        <f t="shared" si="2"/>
        <v>0.95</v>
      </c>
      <c r="U24" s="50">
        <f t="shared" si="2"/>
        <v>0.95</v>
      </c>
      <c r="V24" s="60">
        <f t="shared" si="2"/>
        <v>0.95</v>
      </c>
      <c r="W24" s="16"/>
      <c r="X24" s="16"/>
    </row>
    <row r="25" spans="1:24" ht="15.75" thickBot="1" x14ac:dyDescent="0.3">
      <c r="A25" s="57" t="s">
        <v>17</v>
      </c>
      <c r="B25" s="58"/>
      <c r="C25" s="76">
        <f>C22*C24</f>
        <v>237500</v>
      </c>
      <c r="D25" s="77">
        <f t="shared" ref="D25:V25" si="3">D22*D24</f>
        <v>235125</v>
      </c>
      <c r="E25" s="77">
        <f t="shared" si="3"/>
        <v>232773.75</v>
      </c>
      <c r="F25" s="77">
        <f t="shared" si="3"/>
        <v>230446.01249999998</v>
      </c>
      <c r="G25" s="77">
        <f t="shared" si="3"/>
        <v>228141.552375</v>
      </c>
      <c r="H25" s="77">
        <f t="shared" si="3"/>
        <v>225860.13685124999</v>
      </c>
      <c r="I25" s="77">
        <f t="shared" si="3"/>
        <v>223601.5354827375</v>
      </c>
      <c r="J25" s="77">
        <f t="shared" si="3"/>
        <v>221365.5201279101</v>
      </c>
      <c r="K25" s="77">
        <f t="shared" si="3"/>
        <v>219151.86492663101</v>
      </c>
      <c r="L25" s="77">
        <f t="shared" si="3"/>
        <v>216960.34627736468</v>
      </c>
      <c r="M25" s="77">
        <f t="shared" si="3"/>
        <v>214790.74281459101</v>
      </c>
      <c r="N25" s="77">
        <f t="shared" si="3"/>
        <v>212642.83538644511</v>
      </c>
      <c r="O25" s="77">
        <f t="shared" si="3"/>
        <v>210516.40703258067</v>
      </c>
      <c r="P25" s="77">
        <f t="shared" si="3"/>
        <v>208411.24296225485</v>
      </c>
      <c r="Q25" s="77">
        <f t="shared" si="3"/>
        <v>206327.13053263229</v>
      </c>
      <c r="R25" s="77">
        <f t="shared" si="3"/>
        <v>204263.85922730595</v>
      </c>
      <c r="S25" s="77">
        <f t="shared" si="3"/>
        <v>202221.22063503289</v>
      </c>
      <c r="T25" s="77">
        <f t="shared" si="3"/>
        <v>200199.00842868257</v>
      </c>
      <c r="U25" s="77">
        <f t="shared" si="3"/>
        <v>198197.01834439576</v>
      </c>
      <c r="V25" s="78">
        <f t="shared" si="3"/>
        <v>196215.04816095182</v>
      </c>
      <c r="W25" s="17"/>
      <c r="X25" s="16"/>
    </row>
    <row r="26" spans="1:24" ht="15.75" thickBot="1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16"/>
    </row>
    <row r="27" spans="1:24" x14ac:dyDescent="0.25">
      <c r="A27" s="84" t="s">
        <v>62</v>
      </c>
      <c r="B27" s="85"/>
      <c r="C27" s="54">
        <v>1</v>
      </c>
      <c r="D27" s="33">
        <v>2</v>
      </c>
      <c r="E27" s="33">
        <v>3</v>
      </c>
      <c r="F27" s="33">
        <v>4</v>
      </c>
      <c r="G27" s="33">
        <v>5</v>
      </c>
      <c r="H27" s="33">
        <v>6</v>
      </c>
      <c r="I27" s="33">
        <v>7</v>
      </c>
      <c r="J27" s="33">
        <v>8</v>
      </c>
      <c r="K27" s="33">
        <v>9</v>
      </c>
      <c r="L27" s="33">
        <v>10</v>
      </c>
      <c r="M27" s="33">
        <v>11</v>
      </c>
      <c r="N27" s="33">
        <v>12</v>
      </c>
      <c r="O27" s="33">
        <v>13</v>
      </c>
      <c r="P27" s="33">
        <v>14</v>
      </c>
      <c r="Q27" s="33">
        <v>15</v>
      </c>
      <c r="R27" s="33">
        <v>16</v>
      </c>
      <c r="S27" s="33">
        <v>17</v>
      </c>
      <c r="T27" s="33">
        <v>18</v>
      </c>
      <c r="U27" s="33">
        <v>19</v>
      </c>
      <c r="V27" s="34">
        <v>20</v>
      </c>
      <c r="W27" s="8"/>
      <c r="X27" s="16"/>
    </row>
    <row r="28" spans="1:24" ht="15.75" thickBot="1" x14ac:dyDescent="0.3">
      <c r="A28" s="57" t="s">
        <v>18</v>
      </c>
      <c r="B28" s="58"/>
      <c r="C28" s="51">
        <f>$B$11</f>
        <v>0.18</v>
      </c>
      <c r="D28" s="52">
        <f t="shared" ref="D28:V28" si="4">$B$11</f>
        <v>0.18</v>
      </c>
      <c r="E28" s="52">
        <f t="shared" si="4"/>
        <v>0.18</v>
      </c>
      <c r="F28" s="52">
        <f t="shared" si="4"/>
        <v>0.18</v>
      </c>
      <c r="G28" s="52">
        <f t="shared" si="4"/>
        <v>0.18</v>
      </c>
      <c r="H28" s="52">
        <f t="shared" si="4"/>
        <v>0.18</v>
      </c>
      <c r="I28" s="52">
        <f t="shared" si="4"/>
        <v>0.18</v>
      </c>
      <c r="J28" s="52">
        <f t="shared" si="4"/>
        <v>0.18</v>
      </c>
      <c r="K28" s="52">
        <f t="shared" si="4"/>
        <v>0.18</v>
      </c>
      <c r="L28" s="52">
        <f t="shared" si="4"/>
        <v>0.18</v>
      </c>
      <c r="M28" s="52">
        <f t="shared" si="4"/>
        <v>0.18</v>
      </c>
      <c r="N28" s="52">
        <f t="shared" si="4"/>
        <v>0.18</v>
      </c>
      <c r="O28" s="52">
        <f t="shared" si="4"/>
        <v>0.18</v>
      </c>
      <c r="P28" s="52">
        <f t="shared" si="4"/>
        <v>0.18</v>
      </c>
      <c r="Q28" s="52">
        <f t="shared" si="4"/>
        <v>0.18</v>
      </c>
      <c r="R28" s="52">
        <f t="shared" si="4"/>
        <v>0.18</v>
      </c>
      <c r="S28" s="52">
        <f t="shared" si="4"/>
        <v>0.18</v>
      </c>
      <c r="T28" s="52">
        <f t="shared" si="4"/>
        <v>0.18</v>
      </c>
      <c r="U28" s="52">
        <f t="shared" si="4"/>
        <v>0.18</v>
      </c>
      <c r="V28" s="53">
        <f t="shared" si="4"/>
        <v>0.18</v>
      </c>
      <c r="W28" s="8"/>
      <c r="X28" s="16"/>
    </row>
    <row r="29" spans="1:24" ht="16.5" thickBot="1" x14ac:dyDescent="0.3">
      <c r="A29" s="23"/>
      <c r="B29" s="8"/>
      <c r="C29" s="8"/>
      <c r="D29" s="8"/>
      <c r="E29" s="8"/>
      <c r="F29" s="8"/>
      <c r="G29" s="4"/>
      <c r="H29" s="4"/>
      <c r="I29" s="4"/>
      <c r="J29" s="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x14ac:dyDescent="0.25">
      <c r="A30" s="79" t="s">
        <v>63</v>
      </c>
      <c r="B30" s="86">
        <v>0</v>
      </c>
      <c r="C30" s="86">
        <v>1</v>
      </c>
      <c r="D30" s="86">
        <v>2</v>
      </c>
      <c r="E30" s="86">
        <v>3</v>
      </c>
      <c r="F30" s="86">
        <v>4</v>
      </c>
      <c r="G30" s="86">
        <v>5</v>
      </c>
      <c r="H30" s="86">
        <v>6</v>
      </c>
      <c r="I30" s="86">
        <v>7</v>
      </c>
      <c r="J30" s="86">
        <v>8</v>
      </c>
      <c r="K30" s="86">
        <v>9</v>
      </c>
      <c r="L30" s="86">
        <v>10</v>
      </c>
      <c r="M30" s="86">
        <v>11</v>
      </c>
      <c r="N30" s="86">
        <v>12</v>
      </c>
      <c r="O30" s="86">
        <v>13</v>
      </c>
      <c r="P30" s="86">
        <v>14</v>
      </c>
      <c r="Q30" s="86">
        <v>15</v>
      </c>
      <c r="R30" s="86">
        <v>16</v>
      </c>
      <c r="S30" s="86">
        <v>17</v>
      </c>
      <c r="T30" s="86">
        <v>18</v>
      </c>
      <c r="U30" s="86">
        <v>19</v>
      </c>
      <c r="V30" s="86">
        <v>20</v>
      </c>
      <c r="W30" s="87">
        <v>20</v>
      </c>
      <c r="X30" s="8"/>
    </row>
    <row r="31" spans="1:24" ht="3.6" customHeight="1" x14ac:dyDescent="0.25">
      <c r="A31" s="3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36"/>
      <c r="X31" s="8"/>
    </row>
    <row r="32" spans="1:24" x14ac:dyDescent="0.25">
      <c r="A32" s="37" t="s">
        <v>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38"/>
      <c r="X32" s="8"/>
    </row>
    <row r="33" spans="1:24" ht="15.75" x14ac:dyDescent="0.25">
      <c r="A33" s="39" t="s">
        <v>5</v>
      </c>
      <c r="B33" s="88">
        <f>$B$5</f>
        <v>-288000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9">
        <f>B6</f>
        <v>2000</v>
      </c>
      <c r="X33" s="8"/>
    </row>
    <row r="34" spans="1:24" ht="15.75" x14ac:dyDescent="0.25">
      <c r="A34" s="40" t="s">
        <v>48</v>
      </c>
      <c r="B34" s="7"/>
      <c r="C34" s="88">
        <f t="shared" ref="C34:V34" si="5">C$25*C$28</f>
        <v>42750</v>
      </c>
      <c r="D34" s="88">
        <f t="shared" si="5"/>
        <v>42322.5</v>
      </c>
      <c r="E34" s="88">
        <f t="shared" si="5"/>
        <v>41899.275000000001</v>
      </c>
      <c r="F34" s="88">
        <f t="shared" si="5"/>
        <v>41480.282249999997</v>
      </c>
      <c r="G34" s="88">
        <f t="shared" si="5"/>
        <v>41065.479427499995</v>
      </c>
      <c r="H34" s="88">
        <f t="shared" si="5"/>
        <v>40654.824633224998</v>
      </c>
      <c r="I34" s="88">
        <f t="shared" si="5"/>
        <v>40248.27638689275</v>
      </c>
      <c r="J34" s="88">
        <f t="shared" si="5"/>
        <v>39845.793623023819</v>
      </c>
      <c r="K34" s="88">
        <f t="shared" si="5"/>
        <v>39447.33568679358</v>
      </c>
      <c r="L34" s="88">
        <f t="shared" si="5"/>
        <v>39052.862329925643</v>
      </c>
      <c r="M34" s="88">
        <f t="shared" si="5"/>
        <v>38662.333706626378</v>
      </c>
      <c r="N34" s="88">
        <f t="shared" si="5"/>
        <v>38275.710369560118</v>
      </c>
      <c r="O34" s="88">
        <f t="shared" si="5"/>
        <v>37892.953265864518</v>
      </c>
      <c r="P34" s="88">
        <f t="shared" si="5"/>
        <v>37514.023733205875</v>
      </c>
      <c r="Q34" s="88">
        <f t="shared" si="5"/>
        <v>37138.883495873808</v>
      </c>
      <c r="R34" s="88">
        <f t="shared" si="5"/>
        <v>36767.494660915072</v>
      </c>
      <c r="S34" s="88">
        <f t="shared" si="5"/>
        <v>36399.819714305922</v>
      </c>
      <c r="T34" s="88">
        <f t="shared" si="5"/>
        <v>36035.821517162862</v>
      </c>
      <c r="U34" s="88">
        <f t="shared" si="5"/>
        <v>35675.463301991236</v>
      </c>
      <c r="V34" s="88">
        <f t="shared" si="5"/>
        <v>35318.708668971325</v>
      </c>
      <c r="W34" s="41"/>
      <c r="X34" s="8"/>
    </row>
    <row r="35" spans="1:24" ht="15.75" x14ac:dyDescent="0.25">
      <c r="A35" s="40" t="s">
        <v>1</v>
      </c>
      <c r="B35" s="7"/>
      <c r="C35" s="88">
        <f>$B$7</f>
        <v>-1500</v>
      </c>
      <c r="D35" s="88">
        <f t="shared" ref="D35:V35" si="6">$B$7</f>
        <v>-1500</v>
      </c>
      <c r="E35" s="88">
        <f t="shared" si="6"/>
        <v>-1500</v>
      </c>
      <c r="F35" s="88">
        <f t="shared" si="6"/>
        <v>-1500</v>
      </c>
      <c r="G35" s="88">
        <f t="shared" si="6"/>
        <v>-1500</v>
      </c>
      <c r="H35" s="88">
        <f t="shared" si="6"/>
        <v>-1500</v>
      </c>
      <c r="I35" s="88">
        <f t="shared" si="6"/>
        <v>-1500</v>
      </c>
      <c r="J35" s="88">
        <f t="shared" si="6"/>
        <v>-1500</v>
      </c>
      <c r="K35" s="88">
        <f t="shared" si="6"/>
        <v>-1500</v>
      </c>
      <c r="L35" s="88">
        <f t="shared" si="6"/>
        <v>-1500</v>
      </c>
      <c r="M35" s="88">
        <f t="shared" si="6"/>
        <v>-1500</v>
      </c>
      <c r="N35" s="88">
        <f t="shared" si="6"/>
        <v>-1500</v>
      </c>
      <c r="O35" s="88">
        <f t="shared" si="6"/>
        <v>-1500</v>
      </c>
      <c r="P35" s="88">
        <f t="shared" si="6"/>
        <v>-1500</v>
      </c>
      <c r="Q35" s="88">
        <f t="shared" si="6"/>
        <v>-1500</v>
      </c>
      <c r="R35" s="88">
        <f t="shared" si="6"/>
        <v>-1500</v>
      </c>
      <c r="S35" s="88">
        <f t="shared" si="6"/>
        <v>-1500</v>
      </c>
      <c r="T35" s="88">
        <f t="shared" si="6"/>
        <v>-1500</v>
      </c>
      <c r="U35" s="88">
        <f t="shared" si="6"/>
        <v>-1500</v>
      </c>
      <c r="V35" s="88">
        <f t="shared" si="6"/>
        <v>-1500</v>
      </c>
      <c r="W35" s="41"/>
      <c r="X35" s="8"/>
    </row>
    <row r="36" spans="1:24" ht="15.75" x14ac:dyDescent="0.25">
      <c r="A36" s="39" t="s">
        <v>6</v>
      </c>
      <c r="B36" s="7"/>
      <c r="C36" s="7">
        <f>SUM(C34:C35)</f>
        <v>41250</v>
      </c>
      <c r="D36" s="7">
        <f t="shared" ref="D36:V36" si="7">SUM(D34:D35)</f>
        <v>40822.5</v>
      </c>
      <c r="E36" s="7">
        <f t="shared" si="7"/>
        <v>40399.275000000001</v>
      </c>
      <c r="F36" s="7">
        <f t="shared" si="7"/>
        <v>39980.282249999997</v>
      </c>
      <c r="G36" s="7">
        <f t="shared" si="7"/>
        <v>39565.479427499995</v>
      </c>
      <c r="H36" s="7">
        <f t="shared" si="7"/>
        <v>39154.824633224998</v>
      </c>
      <c r="I36" s="7">
        <f t="shared" si="7"/>
        <v>38748.27638689275</v>
      </c>
      <c r="J36" s="7">
        <f t="shared" si="7"/>
        <v>38345.793623023819</v>
      </c>
      <c r="K36" s="7">
        <f t="shared" si="7"/>
        <v>37947.33568679358</v>
      </c>
      <c r="L36" s="7">
        <f t="shared" si="7"/>
        <v>37552.862329925643</v>
      </c>
      <c r="M36" s="7">
        <f t="shared" si="7"/>
        <v>37162.333706626378</v>
      </c>
      <c r="N36" s="7">
        <f t="shared" si="7"/>
        <v>36775.710369560118</v>
      </c>
      <c r="O36" s="7">
        <f t="shared" si="7"/>
        <v>36392.953265864518</v>
      </c>
      <c r="P36" s="7">
        <f t="shared" si="7"/>
        <v>36014.023733205875</v>
      </c>
      <c r="Q36" s="7">
        <f t="shared" si="7"/>
        <v>35638.883495873808</v>
      </c>
      <c r="R36" s="7">
        <f t="shared" si="7"/>
        <v>35267.494660915072</v>
      </c>
      <c r="S36" s="7">
        <f t="shared" si="7"/>
        <v>34899.819714305922</v>
      </c>
      <c r="T36" s="7">
        <f t="shared" si="7"/>
        <v>34535.821517162862</v>
      </c>
      <c r="U36" s="7">
        <f t="shared" si="7"/>
        <v>34175.463301991236</v>
      </c>
      <c r="V36" s="7">
        <f t="shared" si="7"/>
        <v>33818.708668971325</v>
      </c>
      <c r="W36" s="41"/>
      <c r="X36" s="8"/>
    </row>
    <row r="37" spans="1:24" ht="4.1500000000000004" customHeight="1" x14ac:dyDescent="0.25">
      <c r="A37" s="3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2"/>
      <c r="X37" s="8"/>
    </row>
    <row r="38" spans="1:24" x14ac:dyDescent="0.25">
      <c r="A38" s="43" t="s">
        <v>7</v>
      </c>
      <c r="B38" s="7"/>
      <c r="C38" s="88">
        <f>$B$18/3</f>
        <v>96000</v>
      </c>
      <c r="D38" s="88">
        <f t="shared" ref="D38:E38" si="8">$B$18/3</f>
        <v>96000</v>
      </c>
      <c r="E38" s="88">
        <f t="shared" si="8"/>
        <v>96000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41"/>
      <c r="X38" s="8"/>
    </row>
    <row r="39" spans="1:24" ht="4.1500000000000004" customHeight="1" x14ac:dyDescent="0.25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2"/>
      <c r="X39" s="8"/>
    </row>
    <row r="40" spans="1:24" x14ac:dyDescent="0.25">
      <c r="A40" s="43" t="s">
        <v>8</v>
      </c>
      <c r="B40" s="7"/>
      <c r="C40" s="7">
        <f>C36-C38</f>
        <v>-54750</v>
      </c>
      <c r="D40" s="7">
        <f t="shared" ref="D40:V40" si="9">D36-D38</f>
        <v>-55177.5</v>
      </c>
      <c r="E40" s="7">
        <f t="shared" si="9"/>
        <v>-55600.724999999999</v>
      </c>
      <c r="F40" s="7">
        <f t="shared" si="9"/>
        <v>39980.282249999997</v>
      </c>
      <c r="G40" s="7">
        <f t="shared" si="9"/>
        <v>39565.479427499995</v>
      </c>
      <c r="H40" s="7">
        <f t="shared" si="9"/>
        <v>39154.824633224998</v>
      </c>
      <c r="I40" s="7">
        <f t="shared" si="9"/>
        <v>38748.27638689275</v>
      </c>
      <c r="J40" s="7">
        <f t="shared" si="9"/>
        <v>38345.793623023819</v>
      </c>
      <c r="K40" s="7">
        <f t="shared" si="9"/>
        <v>37947.33568679358</v>
      </c>
      <c r="L40" s="7">
        <f t="shared" si="9"/>
        <v>37552.862329925643</v>
      </c>
      <c r="M40" s="7">
        <f t="shared" si="9"/>
        <v>37162.333706626378</v>
      </c>
      <c r="N40" s="7">
        <f t="shared" si="9"/>
        <v>36775.710369560118</v>
      </c>
      <c r="O40" s="7">
        <f t="shared" si="9"/>
        <v>36392.953265864518</v>
      </c>
      <c r="P40" s="7">
        <f t="shared" si="9"/>
        <v>36014.023733205875</v>
      </c>
      <c r="Q40" s="7">
        <f t="shared" si="9"/>
        <v>35638.883495873808</v>
      </c>
      <c r="R40" s="7">
        <f t="shared" si="9"/>
        <v>35267.494660915072</v>
      </c>
      <c r="S40" s="7">
        <f t="shared" si="9"/>
        <v>34899.819714305922</v>
      </c>
      <c r="T40" s="7">
        <f t="shared" si="9"/>
        <v>34535.821517162862</v>
      </c>
      <c r="U40" s="7">
        <f t="shared" si="9"/>
        <v>34175.463301991236</v>
      </c>
      <c r="V40" s="7">
        <f t="shared" si="9"/>
        <v>33818.708668971325</v>
      </c>
      <c r="W40" s="41">
        <f>W33-B19</f>
        <v>2000</v>
      </c>
      <c r="X40" s="8"/>
    </row>
    <row r="41" spans="1:24" ht="3" customHeight="1" x14ac:dyDescent="0.25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4"/>
      <c r="X41" s="8"/>
    </row>
    <row r="42" spans="1:24" x14ac:dyDescent="0.25">
      <c r="A42" s="43" t="s">
        <v>9</v>
      </c>
      <c r="B42" s="7"/>
      <c r="C42" s="7">
        <f xml:space="preserve"> -$B$16*C40</f>
        <v>9307.5</v>
      </c>
      <c r="D42" s="7">
        <f t="shared" ref="D42:V42" si="10" xml:space="preserve"> -$B$16*D40</f>
        <v>9380.1750000000011</v>
      </c>
      <c r="E42" s="7">
        <f t="shared" si="10"/>
        <v>9452.1232500000006</v>
      </c>
      <c r="F42" s="7">
        <f t="shared" si="10"/>
        <v>-6796.6479824999997</v>
      </c>
      <c r="G42" s="7">
        <f t="shared" si="10"/>
        <v>-6726.1315026749999</v>
      </c>
      <c r="H42" s="7">
        <f t="shared" si="10"/>
        <v>-6656.3201876482499</v>
      </c>
      <c r="I42" s="7">
        <f t="shared" si="10"/>
        <v>-6587.2069857717679</v>
      </c>
      <c r="J42" s="7">
        <f t="shared" si="10"/>
        <v>-6518.7849159140496</v>
      </c>
      <c r="K42" s="7">
        <f t="shared" si="10"/>
        <v>-6451.0470667549089</v>
      </c>
      <c r="L42" s="7">
        <f t="shared" si="10"/>
        <v>-6383.9865960873594</v>
      </c>
      <c r="M42" s="7">
        <f t="shared" si="10"/>
        <v>-6317.5967301264845</v>
      </c>
      <c r="N42" s="7">
        <f t="shared" si="10"/>
        <v>-6251.8707628252205</v>
      </c>
      <c r="O42" s="7">
        <f t="shared" si="10"/>
        <v>-6186.8020551969685</v>
      </c>
      <c r="P42" s="7">
        <f t="shared" si="10"/>
        <v>-6122.3840346449988</v>
      </c>
      <c r="Q42" s="7">
        <f t="shared" si="10"/>
        <v>-6058.6101942985479</v>
      </c>
      <c r="R42" s="7">
        <f t="shared" si="10"/>
        <v>-5995.4740923555628</v>
      </c>
      <c r="S42" s="7">
        <f t="shared" si="10"/>
        <v>-5932.969351432007</v>
      </c>
      <c r="T42" s="7">
        <f t="shared" si="10"/>
        <v>-5871.089657917687</v>
      </c>
      <c r="U42" s="7">
        <f t="shared" si="10"/>
        <v>-5809.828761338511</v>
      </c>
      <c r="V42" s="7">
        <f t="shared" si="10"/>
        <v>-5749.1804737251259</v>
      </c>
      <c r="W42" s="41">
        <f xml:space="preserve"> -$B$16*W40</f>
        <v>-340</v>
      </c>
      <c r="X42" s="8"/>
    </row>
    <row r="43" spans="1:24" ht="4.1500000000000004" customHeight="1" x14ac:dyDescent="0.25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2"/>
      <c r="X43" s="8"/>
    </row>
    <row r="44" spans="1:24" ht="15.75" thickBot="1" x14ac:dyDescent="0.3">
      <c r="A44" s="64" t="s">
        <v>10</v>
      </c>
      <c r="B44" s="65">
        <f>B33</f>
        <v>-288000</v>
      </c>
      <c r="C44" s="65">
        <f>C36+C42</f>
        <v>50557.5</v>
      </c>
      <c r="D44" s="65">
        <f t="shared" ref="D44:V44" si="11">D36+D42</f>
        <v>50202.675000000003</v>
      </c>
      <c r="E44" s="65">
        <f t="shared" si="11"/>
        <v>49851.398249999998</v>
      </c>
      <c r="F44" s="65">
        <f t="shared" si="11"/>
        <v>33183.634267499998</v>
      </c>
      <c r="G44" s="65">
        <f t="shared" si="11"/>
        <v>32839.347924824993</v>
      </c>
      <c r="H44" s="65">
        <f t="shared" si="11"/>
        <v>32498.504445576749</v>
      </c>
      <c r="I44" s="65">
        <f t="shared" si="11"/>
        <v>32161.069401120982</v>
      </c>
      <c r="J44" s="65">
        <f t="shared" si="11"/>
        <v>31827.00870710977</v>
      </c>
      <c r="K44" s="65">
        <f t="shared" si="11"/>
        <v>31496.288620038671</v>
      </c>
      <c r="L44" s="65">
        <f t="shared" si="11"/>
        <v>31168.875733838286</v>
      </c>
      <c r="M44" s="65">
        <f t="shared" si="11"/>
        <v>30844.736976499895</v>
      </c>
      <c r="N44" s="65">
        <f t="shared" si="11"/>
        <v>30523.839606734899</v>
      </c>
      <c r="O44" s="65">
        <f t="shared" si="11"/>
        <v>30206.151210667551</v>
      </c>
      <c r="P44" s="65">
        <f t="shared" si="11"/>
        <v>29891.639698560877</v>
      </c>
      <c r="Q44" s="65">
        <f t="shared" si="11"/>
        <v>29580.27330157526</v>
      </c>
      <c r="R44" s="65">
        <f t="shared" si="11"/>
        <v>29272.02056855951</v>
      </c>
      <c r="S44" s="65">
        <f t="shared" si="11"/>
        <v>28966.850362873916</v>
      </c>
      <c r="T44" s="65">
        <f t="shared" si="11"/>
        <v>28664.731859245174</v>
      </c>
      <c r="U44" s="65">
        <f t="shared" si="11"/>
        <v>28365.634540652725</v>
      </c>
      <c r="V44" s="65">
        <f t="shared" si="11"/>
        <v>28069.528195246199</v>
      </c>
      <c r="W44" s="66">
        <f>W33+W42</f>
        <v>1660</v>
      </c>
      <c r="X44" s="8"/>
    </row>
    <row r="45" spans="1:24" ht="3.6" customHeight="1" thickBot="1" x14ac:dyDescent="0.3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3"/>
      <c r="X45" s="8"/>
    </row>
    <row r="46" spans="1:24" x14ac:dyDescent="0.25">
      <c r="A46" s="90" t="s">
        <v>43</v>
      </c>
      <c r="B46" s="91">
        <f>B44</f>
        <v>-288000</v>
      </c>
      <c r="C46" s="91">
        <f>C44</f>
        <v>50557.5</v>
      </c>
      <c r="D46" s="91">
        <f t="shared" ref="D46:U46" si="12">D44</f>
        <v>50202.675000000003</v>
      </c>
      <c r="E46" s="91">
        <f t="shared" si="12"/>
        <v>49851.398249999998</v>
      </c>
      <c r="F46" s="91">
        <f t="shared" si="12"/>
        <v>33183.634267499998</v>
      </c>
      <c r="G46" s="91">
        <f t="shared" si="12"/>
        <v>32839.347924824993</v>
      </c>
      <c r="H46" s="91">
        <f t="shared" si="12"/>
        <v>32498.504445576749</v>
      </c>
      <c r="I46" s="91">
        <f t="shared" si="12"/>
        <v>32161.069401120982</v>
      </c>
      <c r="J46" s="91">
        <f t="shared" si="12"/>
        <v>31827.00870710977</v>
      </c>
      <c r="K46" s="91">
        <f t="shared" si="12"/>
        <v>31496.288620038671</v>
      </c>
      <c r="L46" s="91">
        <f t="shared" si="12"/>
        <v>31168.875733838286</v>
      </c>
      <c r="M46" s="91">
        <f t="shared" si="12"/>
        <v>30844.736976499895</v>
      </c>
      <c r="N46" s="91">
        <f t="shared" si="12"/>
        <v>30523.839606734899</v>
      </c>
      <c r="O46" s="91">
        <f t="shared" si="12"/>
        <v>30206.151210667551</v>
      </c>
      <c r="P46" s="91">
        <f t="shared" si="12"/>
        <v>29891.639698560877</v>
      </c>
      <c r="Q46" s="91">
        <f t="shared" si="12"/>
        <v>29580.27330157526</v>
      </c>
      <c r="R46" s="91">
        <f t="shared" si="12"/>
        <v>29272.02056855951</v>
      </c>
      <c r="S46" s="91">
        <f t="shared" si="12"/>
        <v>28966.850362873916</v>
      </c>
      <c r="T46" s="91">
        <f t="shared" si="12"/>
        <v>28664.731859245174</v>
      </c>
      <c r="U46" s="91">
        <f t="shared" si="12"/>
        <v>28365.634540652725</v>
      </c>
      <c r="V46" s="91">
        <f>V44+W44</f>
        <v>29729.528195246199</v>
      </c>
      <c r="W46" s="8"/>
      <c r="X46" s="8"/>
    </row>
    <row r="47" spans="1:24" ht="15.75" x14ac:dyDescent="0.25">
      <c r="A47" s="39" t="s">
        <v>11</v>
      </c>
      <c r="B47" s="157">
        <f>B44 + NPV(B15, C44:U44, V44+W44)</f>
        <v>25584.20747964771</v>
      </c>
      <c r="C47" s="32" t="str">
        <f>IF(B47 &gt;=0, "Feasbile", "Infeasible")</f>
        <v>Feasbile</v>
      </c>
      <c r="D47" s="4"/>
      <c r="E47" s="4"/>
      <c r="F47" s="4"/>
      <c r="G47" s="4"/>
      <c r="H47" s="4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5.75" x14ac:dyDescent="0.25">
      <c r="A48" s="39" t="s">
        <v>42</v>
      </c>
      <c r="B48" s="158">
        <f>IRR(B46:V46, 0.2)</f>
        <v>0.11479071623374515</v>
      </c>
      <c r="C48" s="32" t="str">
        <f>IF(B48&gt;=B15, "Feasible", "Infeasible")</f>
        <v>Feasible</v>
      </c>
      <c r="D48" s="4"/>
      <c r="E48" s="8"/>
      <c r="F48" s="8"/>
      <c r="G48" s="4"/>
      <c r="H48" s="4"/>
      <c r="I48" s="4"/>
      <c r="J48" s="4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ht="16.5" thickBot="1" x14ac:dyDescent="0.3">
      <c r="A49" s="4"/>
      <c r="B49" s="4"/>
      <c r="C49" s="4"/>
      <c r="D49" s="4"/>
      <c r="E49" s="4"/>
      <c r="F49" s="8"/>
      <c r="G49" s="4"/>
      <c r="H49" s="4"/>
      <c r="I49" s="4"/>
      <c r="J49" s="4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x14ac:dyDescent="0.25">
      <c r="A50" s="79" t="s">
        <v>123</v>
      </c>
      <c r="B50" s="86">
        <v>0</v>
      </c>
      <c r="C50" s="86">
        <v>1</v>
      </c>
      <c r="D50" s="86">
        <v>2</v>
      </c>
      <c r="E50" s="86">
        <v>3</v>
      </c>
      <c r="F50" s="86">
        <v>4</v>
      </c>
      <c r="G50" s="86">
        <v>5</v>
      </c>
      <c r="H50" s="86">
        <v>6</v>
      </c>
      <c r="I50" s="86">
        <v>7</v>
      </c>
      <c r="J50" s="86">
        <v>8</v>
      </c>
      <c r="K50" s="86">
        <v>9</v>
      </c>
      <c r="L50" s="86">
        <v>10</v>
      </c>
      <c r="M50" s="86">
        <v>11</v>
      </c>
      <c r="N50" s="86">
        <v>12</v>
      </c>
      <c r="O50" s="86">
        <v>13</v>
      </c>
      <c r="P50" s="86">
        <v>14</v>
      </c>
      <c r="Q50" s="86">
        <v>15</v>
      </c>
      <c r="R50" s="86">
        <v>16</v>
      </c>
      <c r="S50" s="86">
        <v>17</v>
      </c>
      <c r="T50" s="86">
        <v>18</v>
      </c>
      <c r="U50" s="86">
        <v>19</v>
      </c>
      <c r="V50" s="86">
        <v>20</v>
      </c>
      <c r="W50" s="87">
        <v>20</v>
      </c>
      <c r="X50" s="16"/>
    </row>
    <row r="51" spans="1:24" ht="5.45" customHeight="1" x14ac:dyDescent="0.25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36"/>
      <c r="X51" s="16"/>
    </row>
    <row r="52" spans="1:24" x14ac:dyDescent="0.25">
      <c r="A52" s="37" t="s">
        <v>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38"/>
      <c r="X52" s="16"/>
    </row>
    <row r="53" spans="1:24" ht="15.75" x14ac:dyDescent="0.25">
      <c r="A53" s="39" t="s">
        <v>5</v>
      </c>
      <c r="B53" s="15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152"/>
      <c r="X53" s="16"/>
    </row>
    <row r="54" spans="1:24" ht="15.75" x14ac:dyDescent="0.25">
      <c r="A54" s="40" t="s">
        <v>48</v>
      </c>
      <c r="B54" s="7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41"/>
      <c r="X54" s="16"/>
    </row>
    <row r="55" spans="1:24" ht="15.75" x14ac:dyDescent="0.25">
      <c r="A55" s="40" t="s">
        <v>1</v>
      </c>
      <c r="B55" s="7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41"/>
      <c r="X55" s="16"/>
    </row>
    <row r="56" spans="1:24" ht="15.75" x14ac:dyDescent="0.25">
      <c r="A56" s="39" t="s">
        <v>122</v>
      </c>
      <c r="B56" s="7"/>
      <c r="C56" s="7">
        <f>SUM(C54:C55)</f>
        <v>0</v>
      </c>
      <c r="D56" s="7">
        <f t="shared" ref="D56:V56" si="13">SUM(D54:D55)</f>
        <v>0</v>
      </c>
      <c r="E56" s="7">
        <f t="shared" si="13"/>
        <v>0</v>
      </c>
      <c r="F56" s="7">
        <f t="shared" si="13"/>
        <v>0</v>
      </c>
      <c r="G56" s="7">
        <f t="shared" si="13"/>
        <v>0</v>
      </c>
      <c r="H56" s="7">
        <f t="shared" si="13"/>
        <v>0</v>
      </c>
      <c r="I56" s="7">
        <f t="shared" si="13"/>
        <v>0</v>
      </c>
      <c r="J56" s="7">
        <f t="shared" si="13"/>
        <v>0</v>
      </c>
      <c r="K56" s="7">
        <f t="shared" si="13"/>
        <v>0</v>
      </c>
      <c r="L56" s="7">
        <f t="shared" si="13"/>
        <v>0</v>
      </c>
      <c r="M56" s="7">
        <f t="shared" si="13"/>
        <v>0</v>
      </c>
      <c r="N56" s="7">
        <f t="shared" si="13"/>
        <v>0</v>
      </c>
      <c r="O56" s="7">
        <f t="shared" si="13"/>
        <v>0</v>
      </c>
      <c r="P56" s="7">
        <f t="shared" si="13"/>
        <v>0</v>
      </c>
      <c r="Q56" s="7">
        <f t="shared" si="13"/>
        <v>0</v>
      </c>
      <c r="R56" s="7">
        <f t="shared" si="13"/>
        <v>0</v>
      </c>
      <c r="S56" s="7">
        <f t="shared" si="13"/>
        <v>0</v>
      </c>
      <c r="T56" s="7">
        <f t="shared" si="13"/>
        <v>0</v>
      </c>
      <c r="U56" s="7">
        <f t="shared" si="13"/>
        <v>0</v>
      </c>
      <c r="V56" s="7">
        <f t="shared" si="13"/>
        <v>0</v>
      </c>
      <c r="W56" s="41"/>
      <c r="X56" s="16"/>
    </row>
    <row r="57" spans="1:24" ht="3.6" customHeight="1" x14ac:dyDescent="0.25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2"/>
      <c r="X57" s="16"/>
    </row>
    <row r="58" spans="1:24" x14ac:dyDescent="0.25">
      <c r="A58" s="43" t="s">
        <v>7</v>
      </c>
      <c r="B58" s="7"/>
      <c r="C58" s="151">
        <f>C38</f>
        <v>96000</v>
      </c>
      <c r="D58" s="151">
        <f t="shared" ref="D58:E58" si="14">D38</f>
        <v>96000</v>
      </c>
      <c r="E58" s="151">
        <f t="shared" si="14"/>
        <v>96000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41"/>
      <c r="X58" s="16"/>
    </row>
    <row r="59" spans="1:24" ht="4.1500000000000004" customHeight="1" x14ac:dyDescent="0.25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2"/>
      <c r="X59" s="16"/>
    </row>
    <row r="60" spans="1:24" x14ac:dyDescent="0.25">
      <c r="A60" s="43" t="s">
        <v>8</v>
      </c>
      <c r="B60" s="7"/>
      <c r="C60" s="7">
        <f>C56-C58</f>
        <v>-96000</v>
      </c>
      <c r="D60" s="7">
        <f t="shared" ref="D60:V60" si="15">D56-D58</f>
        <v>-96000</v>
      </c>
      <c r="E60" s="7">
        <f t="shared" si="15"/>
        <v>-96000</v>
      </c>
      <c r="F60" s="7">
        <f t="shared" si="15"/>
        <v>0</v>
      </c>
      <c r="G60" s="7">
        <f t="shared" si="15"/>
        <v>0</v>
      </c>
      <c r="H60" s="7">
        <f t="shared" si="15"/>
        <v>0</v>
      </c>
      <c r="I60" s="7">
        <f t="shared" si="15"/>
        <v>0</v>
      </c>
      <c r="J60" s="7">
        <f t="shared" si="15"/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7">
        <f t="shared" si="15"/>
        <v>0</v>
      </c>
      <c r="V60" s="7">
        <f t="shared" si="15"/>
        <v>0</v>
      </c>
      <c r="W60" s="41">
        <f>W53-B39</f>
        <v>0</v>
      </c>
      <c r="X60" s="16"/>
    </row>
    <row r="61" spans="1:24" ht="4.9000000000000004" customHeight="1" x14ac:dyDescent="0.25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4"/>
      <c r="X61" s="16"/>
    </row>
    <row r="62" spans="1:24" x14ac:dyDescent="0.25">
      <c r="A62" s="43" t="s">
        <v>9</v>
      </c>
      <c r="B62" s="7"/>
      <c r="C62" s="7">
        <f xml:space="preserve"> -$B$16*C60</f>
        <v>16320.000000000002</v>
      </c>
      <c r="D62" s="7">
        <f t="shared" ref="D62:V62" si="16" xml:space="preserve"> -$B$16*D60</f>
        <v>16320.000000000002</v>
      </c>
      <c r="E62" s="7">
        <f t="shared" si="16"/>
        <v>16320.000000000002</v>
      </c>
      <c r="F62" s="7">
        <f t="shared" si="16"/>
        <v>0</v>
      </c>
      <c r="G62" s="7">
        <f t="shared" si="16"/>
        <v>0</v>
      </c>
      <c r="H62" s="7">
        <f t="shared" si="16"/>
        <v>0</v>
      </c>
      <c r="I62" s="7">
        <f t="shared" si="16"/>
        <v>0</v>
      </c>
      <c r="J62" s="7">
        <f t="shared" si="16"/>
        <v>0</v>
      </c>
      <c r="K62" s="7">
        <f t="shared" si="16"/>
        <v>0</v>
      </c>
      <c r="L62" s="7">
        <f t="shared" si="16"/>
        <v>0</v>
      </c>
      <c r="M62" s="7">
        <f t="shared" si="16"/>
        <v>0</v>
      </c>
      <c r="N62" s="7">
        <f t="shared" si="16"/>
        <v>0</v>
      </c>
      <c r="O62" s="7">
        <f t="shared" si="16"/>
        <v>0</v>
      </c>
      <c r="P62" s="7">
        <f t="shared" si="16"/>
        <v>0</v>
      </c>
      <c r="Q62" s="7">
        <f t="shared" si="16"/>
        <v>0</v>
      </c>
      <c r="R62" s="7">
        <f t="shared" si="16"/>
        <v>0</v>
      </c>
      <c r="S62" s="7">
        <f t="shared" si="16"/>
        <v>0</v>
      </c>
      <c r="T62" s="7">
        <f t="shared" si="16"/>
        <v>0</v>
      </c>
      <c r="U62" s="7">
        <f t="shared" si="16"/>
        <v>0</v>
      </c>
      <c r="V62" s="7">
        <f t="shared" si="16"/>
        <v>0</v>
      </c>
      <c r="W62" s="41">
        <f xml:space="preserve"> -$B$16*W60</f>
        <v>0</v>
      </c>
      <c r="X62" s="16"/>
    </row>
    <row r="63" spans="1:24" ht="3.6" customHeight="1" x14ac:dyDescent="0.25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2"/>
      <c r="X63" s="16"/>
    </row>
    <row r="64" spans="1:24" ht="15.75" thickBot="1" x14ac:dyDescent="0.3">
      <c r="A64" s="64" t="s">
        <v>10</v>
      </c>
      <c r="B64" s="65">
        <f>B53</f>
        <v>0</v>
      </c>
      <c r="C64" s="65">
        <f>C56+C62</f>
        <v>16320.000000000002</v>
      </c>
      <c r="D64" s="65">
        <f t="shared" ref="D64:V64" si="17">D56+D62</f>
        <v>16320.000000000002</v>
      </c>
      <c r="E64" s="65">
        <f t="shared" si="17"/>
        <v>16320.000000000002</v>
      </c>
      <c r="F64" s="65">
        <f t="shared" si="17"/>
        <v>0</v>
      </c>
      <c r="G64" s="65">
        <f t="shared" si="17"/>
        <v>0</v>
      </c>
      <c r="H64" s="65">
        <f t="shared" si="17"/>
        <v>0</v>
      </c>
      <c r="I64" s="65">
        <f t="shared" si="17"/>
        <v>0</v>
      </c>
      <c r="J64" s="65">
        <f t="shared" si="17"/>
        <v>0</v>
      </c>
      <c r="K64" s="65">
        <f t="shared" si="17"/>
        <v>0</v>
      </c>
      <c r="L64" s="65">
        <f t="shared" si="17"/>
        <v>0</v>
      </c>
      <c r="M64" s="65">
        <f t="shared" si="17"/>
        <v>0</v>
      </c>
      <c r="N64" s="65">
        <f t="shared" si="17"/>
        <v>0</v>
      </c>
      <c r="O64" s="65">
        <f t="shared" si="17"/>
        <v>0</v>
      </c>
      <c r="P64" s="65">
        <f t="shared" si="17"/>
        <v>0</v>
      </c>
      <c r="Q64" s="65">
        <f t="shared" si="17"/>
        <v>0</v>
      </c>
      <c r="R64" s="65">
        <f t="shared" si="17"/>
        <v>0</v>
      </c>
      <c r="S64" s="65">
        <f t="shared" si="17"/>
        <v>0</v>
      </c>
      <c r="T64" s="65">
        <f t="shared" si="17"/>
        <v>0</v>
      </c>
      <c r="U64" s="65">
        <f t="shared" si="17"/>
        <v>0</v>
      </c>
      <c r="V64" s="65">
        <f t="shared" si="17"/>
        <v>0</v>
      </c>
      <c r="W64" s="66">
        <f>W53+W62</f>
        <v>0</v>
      </c>
      <c r="X64" s="16"/>
    </row>
    <row r="65" spans="1:24" ht="3.6" customHeight="1" thickBot="1" x14ac:dyDescent="0.3">
      <c r="A65" s="61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3"/>
      <c r="X65" s="16"/>
    </row>
    <row r="66" spans="1:24" ht="15.75" x14ac:dyDescent="0.25">
      <c r="A66" s="146" t="s">
        <v>120</v>
      </c>
      <c r="B66" s="153"/>
      <c r="D66" s="177" t="s">
        <v>126</v>
      </c>
      <c r="E66" s="177"/>
      <c r="F66" s="177"/>
      <c r="G66" s="177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6"/>
    </row>
    <row r="67" spans="1:24" ht="15.75" x14ac:dyDescent="0.25">
      <c r="A67" s="146" t="s">
        <v>121</v>
      </c>
      <c r="B67" s="154"/>
      <c r="D67" s="178" t="s">
        <v>127</v>
      </c>
      <c r="E67" s="178"/>
      <c r="F67" s="178"/>
      <c r="G67" s="178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ht="15.75" x14ac:dyDescent="0.25">
      <c r="A68" s="148" t="s">
        <v>64</v>
      </c>
      <c r="B68" s="162"/>
      <c r="C68" s="32" t="str">
        <f>IF(B68&lt;=$B$11, "Feasible", "Infeasible")</f>
        <v>Feasible</v>
      </c>
      <c r="D68" s="179" t="s">
        <v>128</v>
      </c>
      <c r="E68" s="178"/>
      <c r="F68" s="178"/>
      <c r="G68" s="178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</sheetData>
  <mergeCells count="3">
    <mergeCell ref="D66:G66"/>
    <mergeCell ref="D67:G67"/>
    <mergeCell ref="D68:G68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topLeftCell="A25" zoomScaleNormal="100" workbookViewId="0">
      <selection activeCell="B68" sqref="B68"/>
    </sheetView>
  </sheetViews>
  <sheetFormatPr defaultRowHeight="15" x14ac:dyDescent="0.25"/>
  <cols>
    <col min="1" max="1" width="29.28515625" customWidth="1"/>
    <col min="2" max="2" width="15.7109375" customWidth="1"/>
    <col min="3" max="3" width="11.42578125" customWidth="1"/>
    <col min="4" max="4" width="13.5703125" customWidth="1"/>
    <col min="5" max="5" width="11.85546875" customWidth="1"/>
    <col min="6" max="6" width="11.7109375" customWidth="1"/>
    <col min="7" max="7" width="12" customWidth="1"/>
    <col min="8" max="8" width="10.7109375" customWidth="1"/>
    <col min="9" max="9" width="11.5703125" customWidth="1"/>
    <col min="10" max="10" width="10.7109375" customWidth="1"/>
    <col min="11" max="11" width="11.42578125" customWidth="1"/>
    <col min="12" max="22" width="11.28515625" customWidth="1"/>
    <col min="23" max="23" width="13.28515625" customWidth="1"/>
  </cols>
  <sheetData>
    <row r="1" spans="1:24" ht="15.75" x14ac:dyDescent="0.25">
      <c r="A1" s="2" t="s">
        <v>65</v>
      </c>
      <c r="B1" s="2"/>
      <c r="C1" s="2"/>
      <c r="D1" s="2"/>
      <c r="E1" s="2"/>
      <c r="F1" s="11"/>
      <c r="G1" s="1"/>
      <c r="H1" s="1"/>
      <c r="I1" s="1"/>
      <c r="J1" s="1"/>
    </row>
    <row r="2" spans="1:24" ht="15.75" x14ac:dyDescent="0.25">
      <c r="A2" s="3"/>
      <c r="B2" s="3"/>
      <c r="C2" s="3"/>
      <c r="D2" s="3"/>
      <c r="E2" s="3"/>
      <c r="F2" s="3"/>
      <c r="G2" s="1"/>
      <c r="H2" s="1"/>
      <c r="I2" s="1"/>
      <c r="J2" s="1"/>
    </row>
    <row r="3" spans="1:24" x14ac:dyDescent="0.25">
      <c r="A3" s="67" t="s">
        <v>0</v>
      </c>
      <c r="B3" s="68" t="s">
        <v>14</v>
      </c>
      <c r="C3" s="8"/>
      <c r="D3" s="68" t="s">
        <v>57</v>
      </c>
      <c r="E3" s="68" t="s">
        <v>58</v>
      </c>
      <c r="F3" s="68" t="s">
        <v>59</v>
      </c>
      <c r="G3" s="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x14ac:dyDescent="0.25">
      <c r="A4" s="21" t="s">
        <v>19</v>
      </c>
      <c r="B4" s="69">
        <v>20</v>
      </c>
      <c r="C4" s="8"/>
      <c r="D4" s="21"/>
      <c r="E4" s="21"/>
      <c r="F4" s="21"/>
      <c r="G4" s="8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x14ac:dyDescent="0.25">
      <c r="A5" s="21" t="s">
        <v>54</v>
      </c>
      <c r="B5" s="93">
        <v>-288000</v>
      </c>
      <c r="C5" s="8"/>
      <c r="D5" s="46">
        <v>-347000</v>
      </c>
      <c r="E5" s="46">
        <v>-288000</v>
      </c>
      <c r="F5" s="46">
        <v>-229000</v>
      </c>
      <c r="G5" s="8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x14ac:dyDescent="0.25">
      <c r="A6" s="21" t="s">
        <v>2</v>
      </c>
      <c r="B6" s="93">
        <v>2000</v>
      </c>
      <c r="C6" s="8"/>
      <c r="D6" s="46">
        <v>1000</v>
      </c>
      <c r="E6" s="46">
        <v>2000</v>
      </c>
      <c r="F6" s="46">
        <v>3000</v>
      </c>
      <c r="G6" s="8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x14ac:dyDescent="0.25">
      <c r="A7" s="21" t="s">
        <v>55</v>
      </c>
      <c r="B7" s="93">
        <v>-1500</v>
      </c>
      <c r="C7" s="8"/>
      <c r="D7" s="46">
        <v>-2000</v>
      </c>
      <c r="E7" s="46">
        <v>-1500</v>
      </c>
      <c r="F7" s="46">
        <v>-1000</v>
      </c>
      <c r="G7" s="8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x14ac:dyDescent="0.25">
      <c r="A8" s="21" t="s">
        <v>20</v>
      </c>
      <c r="B8" s="95">
        <v>250000</v>
      </c>
      <c r="C8" s="8"/>
      <c r="D8" s="47">
        <v>240200</v>
      </c>
      <c r="E8" s="47">
        <v>250000</v>
      </c>
      <c r="F8" s="47">
        <v>259800</v>
      </c>
      <c r="G8" s="8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x14ac:dyDescent="0.25">
      <c r="A9" s="21" t="s">
        <v>3</v>
      </c>
      <c r="B9" s="70">
        <v>0.95</v>
      </c>
      <c r="C9" s="8"/>
      <c r="D9" s="48">
        <v>0.93</v>
      </c>
      <c r="E9" s="48">
        <v>0.95</v>
      </c>
      <c r="F9" s="48">
        <v>0.97</v>
      </c>
      <c r="G9" s="8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x14ac:dyDescent="0.25">
      <c r="A10" s="21" t="s">
        <v>56</v>
      </c>
      <c r="B10" s="70">
        <v>0.01</v>
      </c>
      <c r="C10" s="8"/>
      <c r="D10" s="48">
        <v>5.0000000000000001E-3</v>
      </c>
      <c r="E10" s="48">
        <v>0.01</v>
      </c>
      <c r="F10" s="48">
        <v>1.4999999999999999E-2</v>
      </c>
      <c r="G10" s="8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x14ac:dyDescent="0.25">
      <c r="A11" s="21" t="s">
        <v>21</v>
      </c>
      <c r="B11" s="94">
        <v>0.18</v>
      </c>
      <c r="C11" s="8"/>
      <c r="D11" s="49">
        <v>0.161</v>
      </c>
      <c r="E11" s="49">
        <v>0.18</v>
      </c>
      <c r="F11" s="49">
        <v>0.2</v>
      </c>
      <c r="G11" s="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ht="15.75" x14ac:dyDescent="0.25">
      <c r="A12" s="16"/>
      <c r="B12" s="16"/>
      <c r="C12" s="16"/>
      <c r="D12" s="4"/>
      <c r="E12" s="4"/>
      <c r="F12" s="4"/>
      <c r="G12" s="4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15.75" x14ac:dyDescent="0.25">
      <c r="A13" s="67" t="s">
        <v>49</v>
      </c>
      <c r="B13" s="9" t="s">
        <v>53</v>
      </c>
      <c r="C13" s="8"/>
      <c r="D13" s="8"/>
      <c r="E13" s="8"/>
      <c r="F13" s="8"/>
      <c r="G13" s="4"/>
      <c r="H13" s="4"/>
      <c r="I13" s="4"/>
      <c r="J13" s="4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15.75" x14ac:dyDescent="0.25">
      <c r="A14" s="21" t="s">
        <v>22</v>
      </c>
      <c r="B14" s="69">
        <v>20</v>
      </c>
      <c r="C14" s="8"/>
      <c r="D14" s="8"/>
      <c r="E14" s="8"/>
      <c r="F14" s="8"/>
      <c r="G14" s="4"/>
      <c r="H14" s="4"/>
      <c r="I14" s="4"/>
      <c r="J14" s="4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15.75" x14ac:dyDescent="0.25">
      <c r="A15" s="21" t="s">
        <v>60</v>
      </c>
      <c r="B15" s="70">
        <v>0.1</v>
      </c>
      <c r="C15" s="8"/>
      <c r="D15" s="8"/>
      <c r="E15" s="8"/>
      <c r="F15" s="8"/>
      <c r="G15" s="4"/>
      <c r="H15" s="4"/>
      <c r="I15" s="4"/>
      <c r="J15" s="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15.75" x14ac:dyDescent="0.25">
      <c r="A16" s="21" t="s">
        <v>12</v>
      </c>
      <c r="B16" s="70">
        <v>0.17</v>
      </c>
      <c r="C16" s="8"/>
      <c r="D16" s="8"/>
      <c r="E16" s="8"/>
      <c r="F16" s="8"/>
      <c r="G16" s="4"/>
      <c r="H16" s="4"/>
      <c r="I16" s="4"/>
      <c r="J16" s="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15.75" x14ac:dyDescent="0.25">
      <c r="A17" s="21" t="s">
        <v>23</v>
      </c>
      <c r="B17" s="69" t="s">
        <v>51</v>
      </c>
      <c r="C17" s="8"/>
      <c r="D17" s="8"/>
      <c r="E17" s="8"/>
      <c r="F17" s="8"/>
      <c r="G17" s="4"/>
      <c r="H17" s="4"/>
      <c r="I17" s="4"/>
      <c r="J17" s="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15.75" x14ac:dyDescent="0.25">
      <c r="A18" s="21" t="s">
        <v>44</v>
      </c>
      <c r="B18" s="71">
        <f>-B5</f>
        <v>288000</v>
      </c>
      <c r="C18" s="8"/>
      <c r="D18" s="8"/>
      <c r="E18" s="8"/>
      <c r="F18" s="8"/>
      <c r="G18" s="4"/>
      <c r="H18" s="4"/>
      <c r="I18" s="4"/>
      <c r="J18" s="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ht="15.75" x14ac:dyDescent="0.25">
      <c r="A19" s="21" t="s">
        <v>13</v>
      </c>
      <c r="B19" s="72">
        <f>B18 - SUM(C38:E38)</f>
        <v>0</v>
      </c>
      <c r="C19" s="8"/>
      <c r="D19" s="8"/>
      <c r="E19" s="8"/>
      <c r="F19" s="8"/>
      <c r="G19" s="4"/>
      <c r="H19" s="4"/>
      <c r="I19" s="4"/>
      <c r="J19" s="4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ht="16.5" thickBot="1" x14ac:dyDescent="0.3">
      <c r="A20" s="22"/>
      <c r="B20" s="4"/>
      <c r="C20" s="8"/>
      <c r="D20" s="8"/>
      <c r="E20" s="8"/>
      <c r="F20" s="8"/>
      <c r="G20" s="4"/>
      <c r="H20" s="4"/>
      <c r="I20" s="4"/>
      <c r="J20" s="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x14ac:dyDescent="0.25">
      <c r="A21" s="79" t="s">
        <v>47</v>
      </c>
      <c r="B21" s="80"/>
      <c r="C21" s="81">
        <v>1</v>
      </c>
      <c r="D21" s="82">
        <v>2</v>
      </c>
      <c r="E21" s="82">
        <v>3</v>
      </c>
      <c r="F21" s="82">
        <v>4</v>
      </c>
      <c r="G21" s="82">
        <v>5</v>
      </c>
      <c r="H21" s="82">
        <v>6</v>
      </c>
      <c r="I21" s="82">
        <v>7</v>
      </c>
      <c r="J21" s="82">
        <v>8</v>
      </c>
      <c r="K21" s="82">
        <v>9</v>
      </c>
      <c r="L21" s="82">
        <v>10</v>
      </c>
      <c r="M21" s="82">
        <v>11</v>
      </c>
      <c r="N21" s="82">
        <v>12</v>
      </c>
      <c r="O21" s="82">
        <v>13</v>
      </c>
      <c r="P21" s="82">
        <v>14</v>
      </c>
      <c r="Q21" s="82">
        <v>15</v>
      </c>
      <c r="R21" s="82">
        <v>16</v>
      </c>
      <c r="S21" s="82">
        <v>17</v>
      </c>
      <c r="T21" s="82">
        <v>18</v>
      </c>
      <c r="U21" s="82">
        <v>19</v>
      </c>
      <c r="V21" s="83">
        <v>20</v>
      </c>
      <c r="W21" s="16"/>
      <c r="X21" s="16"/>
    </row>
    <row r="22" spans="1:24" x14ac:dyDescent="0.25">
      <c r="A22" s="55" t="s">
        <v>61</v>
      </c>
      <c r="B22" s="56"/>
      <c r="C22" s="73">
        <f>B8</f>
        <v>250000</v>
      </c>
      <c r="D22" s="74">
        <f>C22*(1-C23)</f>
        <v>247500</v>
      </c>
      <c r="E22" s="74">
        <f t="shared" ref="E22:V22" si="0">D22*(1-D23)</f>
        <v>245025</v>
      </c>
      <c r="F22" s="74">
        <f t="shared" si="0"/>
        <v>242574.75</v>
      </c>
      <c r="G22" s="74">
        <f t="shared" si="0"/>
        <v>240149.0025</v>
      </c>
      <c r="H22" s="74">
        <f t="shared" si="0"/>
        <v>237747.512475</v>
      </c>
      <c r="I22" s="74">
        <f t="shared" si="0"/>
        <v>235370.03735025</v>
      </c>
      <c r="J22" s="74">
        <f t="shared" si="0"/>
        <v>233016.33697674749</v>
      </c>
      <c r="K22" s="74">
        <f t="shared" si="0"/>
        <v>230686.17360698001</v>
      </c>
      <c r="L22" s="74">
        <f t="shared" si="0"/>
        <v>228379.3118709102</v>
      </c>
      <c r="M22" s="74">
        <f t="shared" si="0"/>
        <v>226095.51875220108</v>
      </c>
      <c r="N22" s="74">
        <f t="shared" si="0"/>
        <v>223834.56356467906</v>
      </c>
      <c r="O22" s="74">
        <f t="shared" si="0"/>
        <v>221596.21792903228</v>
      </c>
      <c r="P22" s="74">
        <f t="shared" si="0"/>
        <v>219380.25574974195</v>
      </c>
      <c r="Q22" s="74">
        <f t="shared" si="0"/>
        <v>217186.45319224452</v>
      </c>
      <c r="R22" s="74">
        <f t="shared" si="0"/>
        <v>215014.58866032207</v>
      </c>
      <c r="S22" s="74">
        <f t="shared" si="0"/>
        <v>212864.44277371885</v>
      </c>
      <c r="T22" s="74">
        <f t="shared" si="0"/>
        <v>210735.79834598166</v>
      </c>
      <c r="U22" s="74">
        <f t="shared" si="0"/>
        <v>208628.44036252185</v>
      </c>
      <c r="V22" s="75">
        <f t="shared" si="0"/>
        <v>206542.15595889665</v>
      </c>
      <c r="W22" s="16"/>
      <c r="X22" s="16"/>
    </row>
    <row r="23" spans="1:24" x14ac:dyDescent="0.25">
      <c r="A23" s="55" t="s">
        <v>16</v>
      </c>
      <c r="B23" s="56"/>
      <c r="C23" s="59">
        <f>$B$10</f>
        <v>0.01</v>
      </c>
      <c r="D23" s="50">
        <f>$B$10</f>
        <v>0.01</v>
      </c>
      <c r="E23" s="50">
        <f t="shared" ref="E23:U23" si="1">$B$10</f>
        <v>0.01</v>
      </c>
      <c r="F23" s="50">
        <f t="shared" si="1"/>
        <v>0.01</v>
      </c>
      <c r="G23" s="50">
        <f t="shared" si="1"/>
        <v>0.01</v>
      </c>
      <c r="H23" s="50">
        <f t="shared" si="1"/>
        <v>0.01</v>
      </c>
      <c r="I23" s="50">
        <f t="shared" si="1"/>
        <v>0.01</v>
      </c>
      <c r="J23" s="50">
        <f t="shared" si="1"/>
        <v>0.01</v>
      </c>
      <c r="K23" s="50">
        <f t="shared" si="1"/>
        <v>0.01</v>
      </c>
      <c r="L23" s="50">
        <f t="shared" si="1"/>
        <v>0.01</v>
      </c>
      <c r="M23" s="50">
        <f t="shared" si="1"/>
        <v>0.01</v>
      </c>
      <c r="N23" s="50">
        <f t="shared" si="1"/>
        <v>0.01</v>
      </c>
      <c r="O23" s="50">
        <f t="shared" si="1"/>
        <v>0.01</v>
      </c>
      <c r="P23" s="50">
        <f t="shared" si="1"/>
        <v>0.01</v>
      </c>
      <c r="Q23" s="50">
        <f t="shared" si="1"/>
        <v>0.01</v>
      </c>
      <c r="R23" s="50">
        <f t="shared" si="1"/>
        <v>0.01</v>
      </c>
      <c r="S23" s="50">
        <f t="shared" si="1"/>
        <v>0.01</v>
      </c>
      <c r="T23" s="50">
        <f t="shared" si="1"/>
        <v>0.01</v>
      </c>
      <c r="U23" s="50">
        <f t="shared" si="1"/>
        <v>0.01</v>
      </c>
      <c r="V23" s="161"/>
      <c r="W23" s="16"/>
      <c r="X23" s="16"/>
    </row>
    <row r="24" spans="1:24" x14ac:dyDescent="0.25">
      <c r="A24" s="55" t="s">
        <v>15</v>
      </c>
      <c r="B24" s="56"/>
      <c r="C24" s="59">
        <f>$B$9</f>
        <v>0.95</v>
      </c>
      <c r="D24" s="50">
        <f t="shared" ref="D24:V24" si="2">$B$9</f>
        <v>0.95</v>
      </c>
      <c r="E24" s="50">
        <f>$B$9</f>
        <v>0.95</v>
      </c>
      <c r="F24" s="50">
        <f t="shared" si="2"/>
        <v>0.95</v>
      </c>
      <c r="G24" s="50">
        <f t="shared" si="2"/>
        <v>0.95</v>
      </c>
      <c r="H24" s="50">
        <f t="shared" si="2"/>
        <v>0.95</v>
      </c>
      <c r="I24" s="50">
        <f t="shared" si="2"/>
        <v>0.95</v>
      </c>
      <c r="J24" s="50">
        <f t="shared" si="2"/>
        <v>0.95</v>
      </c>
      <c r="K24" s="50">
        <f t="shared" si="2"/>
        <v>0.95</v>
      </c>
      <c r="L24" s="50">
        <f t="shared" si="2"/>
        <v>0.95</v>
      </c>
      <c r="M24" s="50">
        <f t="shared" si="2"/>
        <v>0.95</v>
      </c>
      <c r="N24" s="50">
        <f t="shared" si="2"/>
        <v>0.95</v>
      </c>
      <c r="O24" s="50">
        <f t="shared" si="2"/>
        <v>0.95</v>
      </c>
      <c r="P24" s="50">
        <f t="shared" si="2"/>
        <v>0.95</v>
      </c>
      <c r="Q24" s="50">
        <f t="shared" si="2"/>
        <v>0.95</v>
      </c>
      <c r="R24" s="50">
        <f t="shared" si="2"/>
        <v>0.95</v>
      </c>
      <c r="S24" s="50">
        <f t="shared" si="2"/>
        <v>0.95</v>
      </c>
      <c r="T24" s="50">
        <f t="shared" si="2"/>
        <v>0.95</v>
      </c>
      <c r="U24" s="50">
        <f t="shared" si="2"/>
        <v>0.95</v>
      </c>
      <c r="V24" s="60">
        <f t="shared" si="2"/>
        <v>0.95</v>
      </c>
      <c r="W24" s="16"/>
      <c r="X24" s="16"/>
    </row>
    <row r="25" spans="1:24" ht="15.75" thickBot="1" x14ac:dyDescent="0.3">
      <c r="A25" s="57" t="s">
        <v>17</v>
      </c>
      <c r="B25" s="58"/>
      <c r="C25" s="76">
        <f>C22*C24</f>
        <v>237500</v>
      </c>
      <c r="D25" s="77">
        <f t="shared" ref="D25:V25" si="3">D22*D24</f>
        <v>235125</v>
      </c>
      <c r="E25" s="77">
        <f t="shared" si="3"/>
        <v>232773.75</v>
      </c>
      <c r="F25" s="77">
        <f t="shared" si="3"/>
        <v>230446.01249999998</v>
      </c>
      <c r="G25" s="77">
        <f t="shared" si="3"/>
        <v>228141.552375</v>
      </c>
      <c r="H25" s="77">
        <f t="shared" si="3"/>
        <v>225860.13685124999</v>
      </c>
      <c r="I25" s="77">
        <f t="shared" si="3"/>
        <v>223601.5354827375</v>
      </c>
      <c r="J25" s="77">
        <f t="shared" si="3"/>
        <v>221365.5201279101</v>
      </c>
      <c r="K25" s="77">
        <f t="shared" si="3"/>
        <v>219151.86492663101</v>
      </c>
      <c r="L25" s="77">
        <f t="shared" si="3"/>
        <v>216960.34627736468</v>
      </c>
      <c r="M25" s="77">
        <f t="shared" si="3"/>
        <v>214790.74281459101</v>
      </c>
      <c r="N25" s="77">
        <f t="shared" si="3"/>
        <v>212642.83538644511</v>
      </c>
      <c r="O25" s="77">
        <f t="shared" si="3"/>
        <v>210516.40703258067</v>
      </c>
      <c r="P25" s="77">
        <f t="shared" si="3"/>
        <v>208411.24296225485</v>
      </c>
      <c r="Q25" s="77">
        <f t="shared" si="3"/>
        <v>206327.13053263229</v>
      </c>
      <c r="R25" s="77">
        <f t="shared" si="3"/>
        <v>204263.85922730595</v>
      </c>
      <c r="S25" s="77">
        <f t="shared" si="3"/>
        <v>202221.22063503289</v>
      </c>
      <c r="T25" s="77">
        <f t="shared" si="3"/>
        <v>200199.00842868257</v>
      </c>
      <c r="U25" s="77">
        <f t="shared" si="3"/>
        <v>198197.01834439576</v>
      </c>
      <c r="V25" s="78">
        <f t="shared" si="3"/>
        <v>196215.04816095182</v>
      </c>
      <c r="W25" s="17"/>
      <c r="X25" s="16"/>
    </row>
    <row r="26" spans="1:24" ht="15.75" thickBot="1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16"/>
    </row>
    <row r="27" spans="1:24" x14ac:dyDescent="0.25">
      <c r="A27" s="84" t="s">
        <v>62</v>
      </c>
      <c r="B27" s="85"/>
      <c r="C27" s="54">
        <v>1</v>
      </c>
      <c r="D27" s="33">
        <v>2</v>
      </c>
      <c r="E27" s="33">
        <v>3</v>
      </c>
      <c r="F27" s="33">
        <v>4</v>
      </c>
      <c r="G27" s="33">
        <v>5</v>
      </c>
      <c r="H27" s="33">
        <v>6</v>
      </c>
      <c r="I27" s="33">
        <v>7</v>
      </c>
      <c r="J27" s="33">
        <v>8</v>
      </c>
      <c r="K27" s="33">
        <v>9</v>
      </c>
      <c r="L27" s="33">
        <v>10</v>
      </c>
      <c r="M27" s="33">
        <v>11</v>
      </c>
      <c r="N27" s="33">
        <v>12</v>
      </c>
      <c r="O27" s="33">
        <v>13</v>
      </c>
      <c r="P27" s="33">
        <v>14</v>
      </c>
      <c r="Q27" s="33">
        <v>15</v>
      </c>
      <c r="R27" s="33">
        <v>16</v>
      </c>
      <c r="S27" s="33">
        <v>17</v>
      </c>
      <c r="T27" s="33">
        <v>18</v>
      </c>
      <c r="U27" s="33">
        <v>19</v>
      </c>
      <c r="V27" s="34">
        <v>20</v>
      </c>
      <c r="W27" s="8"/>
      <c r="X27" s="16"/>
    </row>
    <row r="28" spans="1:24" ht="15.75" thickBot="1" x14ac:dyDescent="0.3">
      <c r="A28" s="57" t="s">
        <v>18</v>
      </c>
      <c r="B28" s="58"/>
      <c r="C28" s="51">
        <f>$B$11</f>
        <v>0.18</v>
      </c>
      <c r="D28" s="52">
        <f t="shared" ref="D28:V28" si="4">$B$11</f>
        <v>0.18</v>
      </c>
      <c r="E28" s="52">
        <f t="shared" si="4"/>
        <v>0.18</v>
      </c>
      <c r="F28" s="52">
        <f t="shared" si="4"/>
        <v>0.18</v>
      </c>
      <c r="G28" s="52">
        <f t="shared" si="4"/>
        <v>0.18</v>
      </c>
      <c r="H28" s="52">
        <f t="shared" si="4"/>
        <v>0.18</v>
      </c>
      <c r="I28" s="52">
        <f t="shared" si="4"/>
        <v>0.18</v>
      </c>
      <c r="J28" s="52">
        <f t="shared" si="4"/>
        <v>0.18</v>
      </c>
      <c r="K28" s="52">
        <f t="shared" si="4"/>
        <v>0.18</v>
      </c>
      <c r="L28" s="52">
        <f t="shared" si="4"/>
        <v>0.18</v>
      </c>
      <c r="M28" s="52">
        <f t="shared" si="4"/>
        <v>0.18</v>
      </c>
      <c r="N28" s="52">
        <f t="shared" si="4"/>
        <v>0.18</v>
      </c>
      <c r="O28" s="52">
        <f t="shared" si="4"/>
        <v>0.18</v>
      </c>
      <c r="P28" s="52">
        <f t="shared" si="4"/>
        <v>0.18</v>
      </c>
      <c r="Q28" s="52">
        <f t="shared" si="4"/>
        <v>0.18</v>
      </c>
      <c r="R28" s="52">
        <f t="shared" si="4"/>
        <v>0.18</v>
      </c>
      <c r="S28" s="52">
        <f t="shared" si="4"/>
        <v>0.18</v>
      </c>
      <c r="T28" s="52">
        <f t="shared" si="4"/>
        <v>0.18</v>
      </c>
      <c r="U28" s="52">
        <f t="shared" si="4"/>
        <v>0.18</v>
      </c>
      <c r="V28" s="53">
        <f t="shared" si="4"/>
        <v>0.18</v>
      </c>
      <c r="W28" s="8"/>
      <c r="X28" s="16"/>
    </row>
    <row r="29" spans="1:24" ht="16.5" thickBot="1" x14ac:dyDescent="0.3">
      <c r="A29" s="23"/>
      <c r="B29" s="8"/>
      <c r="C29" s="8"/>
      <c r="D29" s="8"/>
      <c r="E29" s="8"/>
      <c r="F29" s="8"/>
      <c r="G29" s="4"/>
      <c r="H29" s="4"/>
      <c r="I29" s="4"/>
      <c r="J29" s="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x14ac:dyDescent="0.25">
      <c r="A30" s="79" t="s">
        <v>63</v>
      </c>
      <c r="B30" s="86">
        <v>0</v>
      </c>
      <c r="C30" s="86">
        <v>1</v>
      </c>
      <c r="D30" s="86">
        <v>2</v>
      </c>
      <c r="E30" s="86">
        <v>3</v>
      </c>
      <c r="F30" s="86">
        <v>4</v>
      </c>
      <c r="G30" s="86">
        <v>5</v>
      </c>
      <c r="H30" s="86">
        <v>6</v>
      </c>
      <c r="I30" s="86">
        <v>7</v>
      </c>
      <c r="J30" s="86">
        <v>8</v>
      </c>
      <c r="K30" s="86">
        <v>9</v>
      </c>
      <c r="L30" s="86">
        <v>10</v>
      </c>
      <c r="M30" s="86">
        <v>11</v>
      </c>
      <c r="N30" s="86">
        <v>12</v>
      </c>
      <c r="O30" s="86">
        <v>13</v>
      </c>
      <c r="P30" s="86">
        <v>14</v>
      </c>
      <c r="Q30" s="86">
        <v>15</v>
      </c>
      <c r="R30" s="86">
        <v>16</v>
      </c>
      <c r="S30" s="86">
        <v>17</v>
      </c>
      <c r="T30" s="86">
        <v>18</v>
      </c>
      <c r="U30" s="86">
        <v>19</v>
      </c>
      <c r="V30" s="86">
        <v>20</v>
      </c>
      <c r="W30" s="87">
        <v>20</v>
      </c>
      <c r="X30" s="8"/>
    </row>
    <row r="31" spans="1:24" ht="3.6" customHeight="1" x14ac:dyDescent="0.25">
      <c r="A31" s="3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36"/>
      <c r="X31" s="8"/>
    </row>
    <row r="32" spans="1:24" x14ac:dyDescent="0.25">
      <c r="A32" s="37" t="s">
        <v>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38"/>
      <c r="X32" s="8"/>
    </row>
    <row r="33" spans="1:24" ht="15.75" x14ac:dyDescent="0.25">
      <c r="A33" s="39" t="s">
        <v>5</v>
      </c>
      <c r="B33" s="88">
        <f>$B$5</f>
        <v>-288000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9">
        <f>$B$6</f>
        <v>2000</v>
      </c>
      <c r="X33" s="8"/>
    </row>
    <row r="34" spans="1:24" ht="15.75" x14ac:dyDescent="0.25">
      <c r="A34" s="40" t="s">
        <v>48</v>
      </c>
      <c r="B34" s="7"/>
      <c r="C34" s="88">
        <f t="shared" ref="C34:V34" si="5">C$25*C$28</f>
        <v>42750</v>
      </c>
      <c r="D34" s="88">
        <f t="shared" si="5"/>
        <v>42322.5</v>
      </c>
      <c r="E34" s="88">
        <f t="shared" si="5"/>
        <v>41899.275000000001</v>
      </c>
      <c r="F34" s="88">
        <f t="shared" si="5"/>
        <v>41480.282249999997</v>
      </c>
      <c r="G34" s="88">
        <f t="shared" si="5"/>
        <v>41065.479427499995</v>
      </c>
      <c r="H34" s="88">
        <f t="shared" si="5"/>
        <v>40654.824633224998</v>
      </c>
      <c r="I34" s="88">
        <f t="shared" si="5"/>
        <v>40248.27638689275</v>
      </c>
      <c r="J34" s="88">
        <f t="shared" si="5"/>
        <v>39845.793623023819</v>
      </c>
      <c r="K34" s="88">
        <f t="shared" si="5"/>
        <v>39447.33568679358</v>
      </c>
      <c r="L34" s="88">
        <f t="shared" si="5"/>
        <v>39052.862329925643</v>
      </c>
      <c r="M34" s="88">
        <f t="shared" si="5"/>
        <v>38662.333706626378</v>
      </c>
      <c r="N34" s="88">
        <f t="shared" si="5"/>
        <v>38275.710369560118</v>
      </c>
      <c r="O34" s="88">
        <f t="shared" si="5"/>
        <v>37892.953265864518</v>
      </c>
      <c r="P34" s="88">
        <f t="shared" si="5"/>
        <v>37514.023733205875</v>
      </c>
      <c r="Q34" s="88">
        <f t="shared" si="5"/>
        <v>37138.883495873808</v>
      </c>
      <c r="R34" s="88">
        <f t="shared" si="5"/>
        <v>36767.494660915072</v>
      </c>
      <c r="S34" s="88">
        <f t="shared" si="5"/>
        <v>36399.819714305922</v>
      </c>
      <c r="T34" s="88">
        <f t="shared" si="5"/>
        <v>36035.821517162862</v>
      </c>
      <c r="U34" s="88">
        <f t="shared" si="5"/>
        <v>35675.463301991236</v>
      </c>
      <c r="V34" s="88">
        <f t="shared" si="5"/>
        <v>35318.708668971325</v>
      </c>
      <c r="W34" s="41"/>
      <c r="X34" s="8"/>
    </row>
    <row r="35" spans="1:24" ht="15.75" x14ac:dyDescent="0.25">
      <c r="A35" s="40" t="s">
        <v>1</v>
      </c>
      <c r="B35" s="7"/>
      <c r="C35" s="88">
        <f>$B$7</f>
        <v>-1500</v>
      </c>
      <c r="D35" s="88">
        <f t="shared" ref="D35:V35" si="6">$B$7</f>
        <v>-1500</v>
      </c>
      <c r="E35" s="88">
        <f t="shared" si="6"/>
        <v>-1500</v>
      </c>
      <c r="F35" s="88">
        <f t="shared" si="6"/>
        <v>-1500</v>
      </c>
      <c r="G35" s="88">
        <f t="shared" si="6"/>
        <v>-1500</v>
      </c>
      <c r="H35" s="88">
        <f t="shared" si="6"/>
        <v>-1500</v>
      </c>
      <c r="I35" s="88">
        <f t="shared" si="6"/>
        <v>-1500</v>
      </c>
      <c r="J35" s="88">
        <f t="shared" si="6"/>
        <v>-1500</v>
      </c>
      <c r="K35" s="88">
        <f t="shared" si="6"/>
        <v>-1500</v>
      </c>
      <c r="L35" s="88">
        <f t="shared" si="6"/>
        <v>-1500</v>
      </c>
      <c r="M35" s="88">
        <f t="shared" si="6"/>
        <v>-1500</v>
      </c>
      <c r="N35" s="88">
        <f t="shared" si="6"/>
        <v>-1500</v>
      </c>
      <c r="O35" s="88">
        <f t="shared" si="6"/>
        <v>-1500</v>
      </c>
      <c r="P35" s="88">
        <f t="shared" si="6"/>
        <v>-1500</v>
      </c>
      <c r="Q35" s="88">
        <f t="shared" si="6"/>
        <v>-1500</v>
      </c>
      <c r="R35" s="88">
        <f t="shared" si="6"/>
        <v>-1500</v>
      </c>
      <c r="S35" s="88">
        <f t="shared" si="6"/>
        <v>-1500</v>
      </c>
      <c r="T35" s="88">
        <f t="shared" si="6"/>
        <v>-1500</v>
      </c>
      <c r="U35" s="88">
        <f t="shared" si="6"/>
        <v>-1500</v>
      </c>
      <c r="V35" s="88">
        <f t="shared" si="6"/>
        <v>-1500</v>
      </c>
      <c r="W35" s="41"/>
      <c r="X35" s="8"/>
    </row>
    <row r="36" spans="1:24" ht="15.75" x14ac:dyDescent="0.25">
      <c r="A36" s="39" t="s">
        <v>6</v>
      </c>
      <c r="B36" s="7"/>
      <c r="C36" s="7">
        <f>SUM(C34:C35)</f>
        <v>41250</v>
      </c>
      <c r="D36" s="7">
        <f t="shared" ref="D36:V36" si="7">SUM(D34:D35)</f>
        <v>40822.5</v>
      </c>
      <c r="E36" s="7">
        <f t="shared" si="7"/>
        <v>40399.275000000001</v>
      </c>
      <c r="F36" s="7">
        <f t="shared" si="7"/>
        <v>39980.282249999997</v>
      </c>
      <c r="G36" s="7">
        <f t="shared" si="7"/>
        <v>39565.479427499995</v>
      </c>
      <c r="H36" s="7">
        <f t="shared" si="7"/>
        <v>39154.824633224998</v>
      </c>
      <c r="I36" s="7">
        <f t="shared" si="7"/>
        <v>38748.27638689275</v>
      </c>
      <c r="J36" s="7">
        <f t="shared" si="7"/>
        <v>38345.793623023819</v>
      </c>
      <c r="K36" s="7">
        <f t="shared" si="7"/>
        <v>37947.33568679358</v>
      </c>
      <c r="L36" s="7">
        <f t="shared" si="7"/>
        <v>37552.862329925643</v>
      </c>
      <c r="M36" s="7">
        <f t="shared" si="7"/>
        <v>37162.333706626378</v>
      </c>
      <c r="N36" s="7">
        <f t="shared" si="7"/>
        <v>36775.710369560118</v>
      </c>
      <c r="O36" s="7">
        <f t="shared" si="7"/>
        <v>36392.953265864518</v>
      </c>
      <c r="P36" s="7">
        <f t="shared" si="7"/>
        <v>36014.023733205875</v>
      </c>
      <c r="Q36" s="7">
        <f t="shared" si="7"/>
        <v>35638.883495873808</v>
      </c>
      <c r="R36" s="7">
        <f t="shared" si="7"/>
        <v>35267.494660915072</v>
      </c>
      <c r="S36" s="7">
        <f t="shared" si="7"/>
        <v>34899.819714305922</v>
      </c>
      <c r="T36" s="7">
        <f t="shared" si="7"/>
        <v>34535.821517162862</v>
      </c>
      <c r="U36" s="7">
        <f t="shared" si="7"/>
        <v>34175.463301991236</v>
      </c>
      <c r="V36" s="7">
        <f t="shared" si="7"/>
        <v>33818.708668971325</v>
      </c>
      <c r="W36" s="41"/>
      <c r="X36" s="8"/>
    </row>
    <row r="37" spans="1:24" ht="4.1500000000000004" customHeight="1" x14ac:dyDescent="0.25">
      <c r="A37" s="3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2"/>
      <c r="X37" s="8"/>
    </row>
    <row r="38" spans="1:24" x14ac:dyDescent="0.25">
      <c r="A38" s="43" t="s">
        <v>7</v>
      </c>
      <c r="B38" s="7"/>
      <c r="C38" s="88">
        <f>-$B$33/3</f>
        <v>96000</v>
      </c>
      <c r="D38" s="88">
        <f t="shared" ref="D38:E38" si="8">-$B$33/3</f>
        <v>96000</v>
      </c>
      <c r="E38" s="88">
        <f t="shared" si="8"/>
        <v>96000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41"/>
      <c r="X38" s="8"/>
    </row>
    <row r="39" spans="1:24" ht="4.1500000000000004" customHeight="1" x14ac:dyDescent="0.25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2"/>
      <c r="X39" s="8"/>
    </row>
    <row r="40" spans="1:24" x14ac:dyDescent="0.25">
      <c r="A40" s="43" t="s">
        <v>8</v>
      </c>
      <c r="B40" s="7"/>
      <c r="C40" s="7">
        <f>C36-C38</f>
        <v>-54750</v>
      </c>
      <c r="D40" s="7">
        <f t="shared" ref="D40:V40" si="9">D36-D38</f>
        <v>-55177.5</v>
      </c>
      <c r="E40" s="7">
        <f t="shared" si="9"/>
        <v>-55600.724999999999</v>
      </c>
      <c r="F40" s="7">
        <f t="shared" si="9"/>
        <v>39980.282249999997</v>
      </c>
      <c r="G40" s="7">
        <f t="shared" si="9"/>
        <v>39565.479427499995</v>
      </c>
      <c r="H40" s="7">
        <f t="shared" si="9"/>
        <v>39154.824633224998</v>
      </c>
      <c r="I40" s="7">
        <f t="shared" si="9"/>
        <v>38748.27638689275</v>
      </c>
      <c r="J40" s="7">
        <f t="shared" si="9"/>
        <v>38345.793623023819</v>
      </c>
      <c r="K40" s="7">
        <f t="shared" si="9"/>
        <v>37947.33568679358</v>
      </c>
      <c r="L40" s="7">
        <f t="shared" si="9"/>
        <v>37552.862329925643</v>
      </c>
      <c r="M40" s="7">
        <f t="shared" si="9"/>
        <v>37162.333706626378</v>
      </c>
      <c r="N40" s="7">
        <f t="shared" si="9"/>
        <v>36775.710369560118</v>
      </c>
      <c r="O40" s="7">
        <f t="shared" si="9"/>
        <v>36392.953265864518</v>
      </c>
      <c r="P40" s="7">
        <f t="shared" si="9"/>
        <v>36014.023733205875</v>
      </c>
      <c r="Q40" s="7">
        <f t="shared" si="9"/>
        <v>35638.883495873808</v>
      </c>
      <c r="R40" s="7">
        <f t="shared" si="9"/>
        <v>35267.494660915072</v>
      </c>
      <c r="S40" s="7">
        <f t="shared" si="9"/>
        <v>34899.819714305922</v>
      </c>
      <c r="T40" s="7">
        <f t="shared" si="9"/>
        <v>34535.821517162862</v>
      </c>
      <c r="U40" s="7">
        <f t="shared" si="9"/>
        <v>34175.463301991236</v>
      </c>
      <c r="V40" s="7">
        <f t="shared" si="9"/>
        <v>33818.708668971325</v>
      </c>
      <c r="W40" s="41">
        <f>W33-B19</f>
        <v>2000</v>
      </c>
      <c r="X40" s="8"/>
    </row>
    <row r="41" spans="1:24" ht="3" customHeight="1" x14ac:dyDescent="0.25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4"/>
      <c r="X41" s="8"/>
    </row>
    <row r="42" spans="1:24" x14ac:dyDescent="0.25">
      <c r="A42" s="43" t="s">
        <v>9</v>
      </c>
      <c r="B42" s="7"/>
      <c r="C42" s="7">
        <f xml:space="preserve"> -$B$16*C40</f>
        <v>9307.5</v>
      </c>
      <c r="D42" s="7">
        <f t="shared" ref="D42:V42" si="10" xml:space="preserve"> -$B$16*D40</f>
        <v>9380.1750000000011</v>
      </c>
      <c r="E42" s="7">
        <f t="shared" si="10"/>
        <v>9452.1232500000006</v>
      </c>
      <c r="F42" s="7">
        <f t="shared" si="10"/>
        <v>-6796.6479824999997</v>
      </c>
      <c r="G42" s="7">
        <f t="shared" si="10"/>
        <v>-6726.1315026749999</v>
      </c>
      <c r="H42" s="7">
        <f t="shared" si="10"/>
        <v>-6656.3201876482499</v>
      </c>
      <c r="I42" s="7">
        <f t="shared" si="10"/>
        <v>-6587.2069857717679</v>
      </c>
      <c r="J42" s="7">
        <f t="shared" si="10"/>
        <v>-6518.7849159140496</v>
      </c>
      <c r="K42" s="7">
        <f t="shared" si="10"/>
        <v>-6451.0470667549089</v>
      </c>
      <c r="L42" s="7">
        <f t="shared" si="10"/>
        <v>-6383.9865960873594</v>
      </c>
      <c r="M42" s="7">
        <f t="shared" si="10"/>
        <v>-6317.5967301264845</v>
      </c>
      <c r="N42" s="7">
        <f t="shared" si="10"/>
        <v>-6251.8707628252205</v>
      </c>
      <c r="O42" s="7">
        <f t="shared" si="10"/>
        <v>-6186.8020551969685</v>
      </c>
      <c r="P42" s="7">
        <f t="shared" si="10"/>
        <v>-6122.3840346449988</v>
      </c>
      <c r="Q42" s="7">
        <f t="shared" si="10"/>
        <v>-6058.6101942985479</v>
      </c>
      <c r="R42" s="7">
        <f t="shared" si="10"/>
        <v>-5995.4740923555628</v>
      </c>
      <c r="S42" s="7">
        <f t="shared" si="10"/>
        <v>-5932.969351432007</v>
      </c>
      <c r="T42" s="7">
        <f t="shared" si="10"/>
        <v>-5871.089657917687</v>
      </c>
      <c r="U42" s="7">
        <f t="shared" si="10"/>
        <v>-5809.828761338511</v>
      </c>
      <c r="V42" s="7">
        <f t="shared" si="10"/>
        <v>-5749.1804737251259</v>
      </c>
      <c r="W42" s="41">
        <f xml:space="preserve"> -$B$16*W40</f>
        <v>-340</v>
      </c>
      <c r="X42" s="8"/>
    </row>
    <row r="43" spans="1:24" ht="4.1500000000000004" customHeight="1" x14ac:dyDescent="0.25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2"/>
      <c r="X43" s="8"/>
    </row>
    <row r="44" spans="1:24" ht="15.75" thickBot="1" x14ac:dyDescent="0.3">
      <c r="A44" s="64" t="s">
        <v>10</v>
      </c>
      <c r="B44" s="65">
        <f>B33</f>
        <v>-288000</v>
      </c>
      <c r="C44" s="65">
        <f>C36+C42</f>
        <v>50557.5</v>
      </c>
      <c r="D44" s="65">
        <f t="shared" ref="D44:V44" si="11">D36+D42</f>
        <v>50202.675000000003</v>
      </c>
      <c r="E44" s="65">
        <f t="shared" si="11"/>
        <v>49851.398249999998</v>
      </c>
      <c r="F44" s="65">
        <f t="shared" si="11"/>
        <v>33183.634267499998</v>
      </c>
      <c r="G44" s="65">
        <f t="shared" si="11"/>
        <v>32839.347924824993</v>
      </c>
      <c r="H44" s="65">
        <f t="shared" si="11"/>
        <v>32498.504445576749</v>
      </c>
      <c r="I44" s="65">
        <f t="shared" si="11"/>
        <v>32161.069401120982</v>
      </c>
      <c r="J44" s="65">
        <f t="shared" si="11"/>
        <v>31827.00870710977</v>
      </c>
      <c r="K44" s="65">
        <f t="shared" si="11"/>
        <v>31496.288620038671</v>
      </c>
      <c r="L44" s="65">
        <f t="shared" si="11"/>
        <v>31168.875733838286</v>
      </c>
      <c r="M44" s="65">
        <f t="shared" si="11"/>
        <v>30844.736976499895</v>
      </c>
      <c r="N44" s="65">
        <f t="shared" si="11"/>
        <v>30523.839606734899</v>
      </c>
      <c r="O44" s="65">
        <f t="shared" si="11"/>
        <v>30206.151210667551</v>
      </c>
      <c r="P44" s="65">
        <f t="shared" si="11"/>
        <v>29891.639698560877</v>
      </c>
      <c r="Q44" s="65">
        <f t="shared" si="11"/>
        <v>29580.27330157526</v>
      </c>
      <c r="R44" s="65">
        <f t="shared" si="11"/>
        <v>29272.02056855951</v>
      </c>
      <c r="S44" s="65">
        <f t="shared" si="11"/>
        <v>28966.850362873916</v>
      </c>
      <c r="T44" s="65">
        <f t="shared" si="11"/>
        <v>28664.731859245174</v>
      </c>
      <c r="U44" s="65">
        <f t="shared" si="11"/>
        <v>28365.634540652725</v>
      </c>
      <c r="V44" s="65">
        <f t="shared" si="11"/>
        <v>28069.528195246199</v>
      </c>
      <c r="W44" s="66">
        <f>W33+W42</f>
        <v>1660</v>
      </c>
      <c r="X44" s="8"/>
    </row>
    <row r="45" spans="1:24" ht="3.6" customHeight="1" thickBot="1" x14ac:dyDescent="0.3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3"/>
      <c r="X45" s="8"/>
    </row>
    <row r="46" spans="1:24" x14ac:dyDescent="0.25">
      <c r="A46" s="90" t="s">
        <v>43</v>
      </c>
      <c r="B46" s="91">
        <f>B44</f>
        <v>-288000</v>
      </c>
      <c r="C46" s="91">
        <f>C44</f>
        <v>50557.5</v>
      </c>
      <c r="D46" s="91">
        <f t="shared" ref="D46:U46" si="12">D44</f>
        <v>50202.675000000003</v>
      </c>
      <c r="E46" s="91">
        <f t="shared" si="12"/>
        <v>49851.398249999998</v>
      </c>
      <c r="F46" s="91">
        <f t="shared" si="12"/>
        <v>33183.634267499998</v>
      </c>
      <c r="G46" s="91">
        <f t="shared" si="12"/>
        <v>32839.347924824993</v>
      </c>
      <c r="H46" s="91">
        <f t="shared" si="12"/>
        <v>32498.504445576749</v>
      </c>
      <c r="I46" s="91">
        <f t="shared" si="12"/>
        <v>32161.069401120982</v>
      </c>
      <c r="J46" s="91">
        <f t="shared" si="12"/>
        <v>31827.00870710977</v>
      </c>
      <c r="K46" s="91">
        <f t="shared" si="12"/>
        <v>31496.288620038671</v>
      </c>
      <c r="L46" s="91">
        <f t="shared" si="12"/>
        <v>31168.875733838286</v>
      </c>
      <c r="M46" s="91">
        <f t="shared" si="12"/>
        <v>30844.736976499895</v>
      </c>
      <c r="N46" s="91">
        <f t="shared" si="12"/>
        <v>30523.839606734899</v>
      </c>
      <c r="O46" s="91">
        <f t="shared" si="12"/>
        <v>30206.151210667551</v>
      </c>
      <c r="P46" s="91">
        <f t="shared" si="12"/>
        <v>29891.639698560877</v>
      </c>
      <c r="Q46" s="91">
        <f t="shared" si="12"/>
        <v>29580.27330157526</v>
      </c>
      <c r="R46" s="91">
        <f t="shared" si="12"/>
        <v>29272.02056855951</v>
      </c>
      <c r="S46" s="91">
        <f t="shared" si="12"/>
        <v>28966.850362873916</v>
      </c>
      <c r="T46" s="91">
        <f t="shared" si="12"/>
        <v>28664.731859245174</v>
      </c>
      <c r="U46" s="91">
        <f t="shared" si="12"/>
        <v>28365.634540652725</v>
      </c>
      <c r="V46" s="91">
        <f>V44+W44</f>
        <v>29729.528195246199</v>
      </c>
      <c r="W46" s="8"/>
      <c r="X46" s="8"/>
    </row>
    <row r="47" spans="1:24" ht="15.75" x14ac:dyDescent="0.25">
      <c r="A47" s="92" t="s">
        <v>11</v>
      </c>
      <c r="B47" s="157">
        <f>B44 + NPV(B15, C44:U44, V44+W44)</f>
        <v>25584.20747964771</v>
      </c>
      <c r="C47" s="32" t="str">
        <f>IF(B47 &gt;=0, "Feasbile", "Infeasible")</f>
        <v>Feasbile</v>
      </c>
      <c r="D47" s="4"/>
      <c r="E47" s="4"/>
      <c r="F47" s="4"/>
      <c r="G47" s="4"/>
      <c r="H47" s="4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5.75" x14ac:dyDescent="0.25">
      <c r="A48" s="92" t="s">
        <v>42</v>
      </c>
      <c r="B48" s="158">
        <f>IRR(B46:V46, 0.2)</f>
        <v>0.11479071623374515</v>
      </c>
      <c r="C48" s="32" t="str">
        <f>IF(B48&gt;=B15, "Feasible", "Infeasible")</f>
        <v>Feasible</v>
      </c>
      <c r="D48" s="4"/>
      <c r="E48" s="8"/>
      <c r="F48" s="8"/>
      <c r="G48" s="4"/>
      <c r="H48" s="4"/>
      <c r="I48" s="4"/>
      <c r="J48" s="4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ht="16.5" thickBot="1" x14ac:dyDescent="0.3">
      <c r="A49" s="8"/>
      <c r="B49" s="8"/>
      <c r="C49" s="8"/>
      <c r="D49" s="8"/>
      <c r="E49" s="8"/>
      <c r="F49" s="8"/>
      <c r="G49" s="4"/>
      <c r="H49" s="4"/>
      <c r="I49" s="4"/>
      <c r="J49" s="4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x14ac:dyDescent="0.25">
      <c r="A50" s="79" t="s">
        <v>123</v>
      </c>
      <c r="B50" s="86">
        <v>0</v>
      </c>
      <c r="C50" s="86">
        <v>1</v>
      </c>
      <c r="D50" s="86">
        <v>2</v>
      </c>
      <c r="E50" s="86">
        <v>3</v>
      </c>
      <c r="F50" s="86">
        <v>4</v>
      </c>
      <c r="G50" s="86">
        <v>5</v>
      </c>
      <c r="H50" s="86">
        <v>6</v>
      </c>
      <c r="I50" s="86">
        <v>7</v>
      </c>
      <c r="J50" s="86">
        <v>8</v>
      </c>
      <c r="K50" s="86">
        <v>9</v>
      </c>
      <c r="L50" s="86">
        <v>10</v>
      </c>
      <c r="M50" s="86">
        <v>11</v>
      </c>
      <c r="N50" s="86">
        <v>12</v>
      </c>
      <c r="O50" s="86">
        <v>13</v>
      </c>
      <c r="P50" s="86">
        <v>14</v>
      </c>
      <c r="Q50" s="86">
        <v>15</v>
      </c>
      <c r="R50" s="86">
        <v>16</v>
      </c>
      <c r="S50" s="86">
        <v>17</v>
      </c>
      <c r="T50" s="86">
        <v>18</v>
      </c>
      <c r="U50" s="86">
        <v>19</v>
      </c>
      <c r="V50" s="86">
        <v>20</v>
      </c>
      <c r="W50" s="87">
        <v>20</v>
      </c>
      <c r="X50" s="16"/>
    </row>
    <row r="51" spans="1:24" ht="3.6" customHeight="1" x14ac:dyDescent="0.25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36"/>
      <c r="X51" s="16"/>
    </row>
    <row r="52" spans="1:24" x14ac:dyDescent="0.25">
      <c r="A52" s="37" t="s">
        <v>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38"/>
      <c r="X52" s="16"/>
    </row>
    <row r="53" spans="1:24" ht="15.75" x14ac:dyDescent="0.25">
      <c r="A53" s="39" t="s">
        <v>5</v>
      </c>
      <c r="B53" s="151">
        <f>B33</f>
        <v>-288000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152">
        <f>W33</f>
        <v>2000</v>
      </c>
      <c r="X53" s="16"/>
    </row>
    <row r="54" spans="1:24" ht="15.75" x14ac:dyDescent="0.25">
      <c r="A54" s="40" t="s">
        <v>48</v>
      </c>
      <c r="B54" s="7"/>
      <c r="C54" s="151">
        <v>0</v>
      </c>
      <c r="D54" s="151">
        <v>0</v>
      </c>
      <c r="E54" s="151">
        <v>0</v>
      </c>
      <c r="F54" s="151">
        <v>0</v>
      </c>
      <c r="G54" s="151">
        <v>0</v>
      </c>
      <c r="H54" s="151">
        <v>0</v>
      </c>
      <c r="I54" s="151">
        <v>0</v>
      </c>
      <c r="J54" s="151">
        <v>0</v>
      </c>
      <c r="K54" s="151">
        <v>0</v>
      </c>
      <c r="L54" s="151">
        <v>0</v>
      </c>
      <c r="M54" s="151">
        <v>0</v>
      </c>
      <c r="N54" s="151">
        <v>0</v>
      </c>
      <c r="O54" s="151">
        <v>0</v>
      </c>
      <c r="P54" s="151">
        <v>0</v>
      </c>
      <c r="Q54" s="151">
        <v>0</v>
      </c>
      <c r="R54" s="151">
        <v>0</v>
      </c>
      <c r="S54" s="151">
        <v>0</v>
      </c>
      <c r="T54" s="151">
        <v>0</v>
      </c>
      <c r="U54" s="151">
        <v>0</v>
      </c>
      <c r="V54" s="151">
        <v>0</v>
      </c>
      <c r="W54" s="41"/>
      <c r="X54" s="16"/>
    </row>
    <row r="55" spans="1:24" ht="15.75" x14ac:dyDescent="0.25">
      <c r="A55" s="40" t="s">
        <v>1</v>
      </c>
      <c r="B55" s="7"/>
      <c r="C55" s="151">
        <f>C35</f>
        <v>-1500</v>
      </c>
      <c r="D55" s="151">
        <f t="shared" ref="D55:V55" si="13">D35</f>
        <v>-1500</v>
      </c>
      <c r="E55" s="151">
        <f t="shared" si="13"/>
        <v>-1500</v>
      </c>
      <c r="F55" s="151">
        <f t="shared" si="13"/>
        <v>-1500</v>
      </c>
      <c r="G55" s="151">
        <f t="shared" si="13"/>
        <v>-1500</v>
      </c>
      <c r="H55" s="151">
        <f t="shared" si="13"/>
        <v>-1500</v>
      </c>
      <c r="I55" s="151">
        <f t="shared" si="13"/>
        <v>-1500</v>
      </c>
      <c r="J55" s="151">
        <f t="shared" si="13"/>
        <v>-1500</v>
      </c>
      <c r="K55" s="151">
        <f t="shared" si="13"/>
        <v>-1500</v>
      </c>
      <c r="L55" s="151">
        <f t="shared" si="13"/>
        <v>-1500</v>
      </c>
      <c r="M55" s="151">
        <f t="shared" si="13"/>
        <v>-1500</v>
      </c>
      <c r="N55" s="151">
        <f t="shared" si="13"/>
        <v>-1500</v>
      </c>
      <c r="O55" s="151">
        <f t="shared" si="13"/>
        <v>-1500</v>
      </c>
      <c r="P55" s="151">
        <f t="shared" si="13"/>
        <v>-1500</v>
      </c>
      <c r="Q55" s="151">
        <f t="shared" si="13"/>
        <v>-1500</v>
      </c>
      <c r="R55" s="151">
        <f t="shared" si="13"/>
        <v>-1500</v>
      </c>
      <c r="S55" s="151">
        <f t="shared" si="13"/>
        <v>-1500</v>
      </c>
      <c r="T55" s="151">
        <f t="shared" si="13"/>
        <v>-1500</v>
      </c>
      <c r="U55" s="151">
        <f t="shared" si="13"/>
        <v>-1500</v>
      </c>
      <c r="V55" s="151">
        <f t="shared" si="13"/>
        <v>-1500</v>
      </c>
      <c r="W55" s="41"/>
      <c r="X55" s="16"/>
    </row>
    <row r="56" spans="1:24" ht="15.75" x14ac:dyDescent="0.25">
      <c r="A56" s="39" t="s">
        <v>122</v>
      </c>
      <c r="B56" s="7"/>
      <c r="C56" s="7">
        <f>SUM(C54:C55)</f>
        <v>-1500</v>
      </c>
      <c r="D56" s="7">
        <f t="shared" ref="D56:V56" si="14">SUM(D54:D55)</f>
        <v>-1500</v>
      </c>
      <c r="E56" s="7">
        <f t="shared" si="14"/>
        <v>-1500</v>
      </c>
      <c r="F56" s="7">
        <f t="shared" si="14"/>
        <v>-1500</v>
      </c>
      <c r="G56" s="7">
        <f t="shared" si="14"/>
        <v>-1500</v>
      </c>
      <c r="H56" s="7">
        <f t="shared" si="14"/>
        <v>-1500</v>
      </c>
      <c r="I56" s="7">
        <f t="shared" si="14"/>
        <v>-1500</v>
      </c>
      <c r="J56" s="7">
        <f t="shared" si="14"/>
        <v>-1500</v>
      </c>
      <c r="K56" s="7">
        <f t="shared" si="14"/>
        <v>-1500</v>
      </c>
      <c r="L56" s="7">
        <f t="shared" si="14"/>
        <v>-1500</v>
      </c>
      <c r="M56" s="7">
        <f t="shared" si="14"/>
        <v>-1500</v>
      </c>
      <c r="N56" s="7">
        <f t="shared" si="14"/>
        <v>-1500</v>
      </c>
      <c r="O56" s="7">
        <f t="shared" si="14"/>
        <v>-1500</v>
      </c>
      <c r="P56" s="7">
        <f t="shared" si="14"/>
        <v>-1500</v>
      </c>
      <c r="Q56" s="7">
        <f t="shared" si="14"/>
        <v>-1500</v>
      </c>
      <c r="R56" s="7">
        <f t="shared" si="14"/>
        <v>-1500</v>
      </c>
      <c r="S56" s="7">
        <f t="shared" si="14"/>
        <v>-1500</v>
      </c>
      <c r="T56" s="7">
        <f t="shared" si="14"/>
        <v>-1500</v>
      </c>
      <c r="U56" s="7">
        <f t="shared" si="14"/>
        <v>-1500</v>
      </c>
      <c r="V56" s="7">
        <f t="shared" si="14"/>
        <v>-1500</v>
      </c>
      <c r="W56" s="41"/>
      <c r="X56" s="16"/>
    </row>
    <row r="57" spans="1:24" ht="3" customHeight="1" x14ac:dyDescent="0.25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2"/>
      <c r="X57" s="16"/>
    </row>
    <row r="58" spans="1:24" x14ac:dyDescent="0.25">
      <c r="A58" s="43" t="s">
        <v>7</v>
      </c>
      <c r="B58" s="7"/>
      <c r="C58" s="151">
        <f>C38</f>
        <v>96000</v>
      </c>
      <c r="D58" s="151">
        <f t="shared" ref="D58:E58" si="15">D38</f>
        <v>96000</v>
      </c>
      <c r="E58" s="151">
        <f t="shared" si="15"/>
        <v>96000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41"/>
      <c r="X58" s="16"/>
    </row>
    <row r="59" spans="1:24" ht="4.1500000000000004" customHeight="1" x14ac:dyDescent="0.25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2"/>
      <c r="X59" s="16"/>
    </row>
    <row r="60" spans="1:24" x14ac:dyDescent="0.25">
      <c r="A60" s="43" t="s">
        <v>8</v>
      </c>
      <c r="B60" s="7"/>
      <c r="C60" s="7">
        <f>C56-C58</f>
        <v>-97500</v>
      </c>
      <c r="D60" s="7">
        <f t="shared" ref="D60:V60" si="16">D56-D58</f>
        <v>-97500</v>
      </c>
      <c r="E60" s="7">
        <f t="shared" si="16"/>
        <v>-97500</v>
      </c>
      <c r="F60" s="7">
        <f t="shared" si="16"/>
        <v>-1500</v>
      </c>
      <c r="G60" s="7">
        <f t="shared" si="16"/>
        <v>-1500</v>
      </c>
      <c r="H60" s="7">
        <f t="shared" si="16"/>
        <v>-1500</v>
      </c>
      <c r="I60" s="7">
        <f t="shared" si="16"/>
        <v>-1500</v>
      </c>
      <c r="J60" s="7">
        <f t="shared" si="16"/>
        <v>-1500</v>
      </c>
      <c r="K60" s="7">
        <f t="shared" si="16"/>
        <v>-1500</v>
      </c>
      <c r="L60" s="7">
        <f t="shared" si="16"/>
        <v>-1500</v>
      </c>
      <c r="M60" s="7">
        <f t="shared" si="16"/>
        <v>-1500</v>
      </c>
      <c r="N60" s="7">
        <f t="shared" si="16"/>
        <v>-1500</v>
      </c>
      <c r="O60" s="7">
        <f t="shared" si="16"/>
        <v>-1500</v>
      </c>
      <c r="P60" s="7">
        <f t="shared" si="16"/>
        <v>-1500</v>
      </c>
      <c r="Q60" s="7">
        <f t="shared" si="16"/>
        <v>-1500</v>
      </c>
      <c r="R60" s="7">
        <f t="shared" si="16"/>
        <v>-1500</v>
      </c>
      <c r="S60" s="7">
        <f t="shared" si="16"/>
        <v>-1500</v>
      </c>
      <c r="T60" s="7">
        <f t="shared" si="16"/>
        <v>-1500</v>
      </c>
      <c r="U60" s="7">
        <f t="shared" si="16"/>
        <v>-1500</v>
      </c>
      <c r="V60" s="7">
        <f t="shared" si="16"/>
        <v>-1500</v>
      </c>
      <c r="W60" s="41">
        <f>W53-B39</f>
        <v>2000</v>
      </c>
      <c r="X60" s="16"/>
    </row>
    <row r="61" spans="1:24" ht="3" customHeight="1" x14ac:dyDescent="0.25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4"/>
      <c r="X61" s="16"/>
    </row>
    <row r="62" spans="1:24" x14ac:dyDescent="0.25">
      <c r="A62" s="43" t="s">
        <v>9</v>
      </c>
      <c r="B62" s="7"/>
      <c r="C62" s="7">
        <f xml:space="preserve"> -$B$16*C60</f>
        <v>16575</v>
      </c>
      <c r="D62" s="7">
        <f t="shared" ref="D62:V62" si="17" xml:space="preserve"> -$B$16*D60</f>
        <v>16575</v>
      </c>
      <c r="E62" s="7">
        <f t="shared" si="17"/>
        <v>16575</v>
      </c>
      <c r="F62" s="7">
        <f t="shared" si="17"/>
        <v>255.00000000000003</v>
      </c>
      <c r="G62" s="7">
        <f t="shared" si="17"/>
        <v>255.00000000000003</v>
      </c>
      <c r="H62" s="7">
        <f t="shared" si="17"/>
        <v>255.00000000000003</v>
      </c>
      <c r="I62" s="7">
        <f t="shared" si="17"/>
        <v>255.00000000000003</v>
      </c>
      <c r="J62" s="7">
        <f t="shared" si="17"/>
        <v>255.00000000000003</v>
      </c>
      <c r="K62" s="7">
        <f t="shared" si="17"/>
        <v>255.00000000000003</v>
      </c>
      <c r="L62" s="7">
        <f t="shared" si="17"/>
        <v>255.00000000000003</v>
      </c>
      <c r="M62" s="7">
        <f t="shared" si="17"/>
        <v>255.00000000000003</v>
      </c>
      <c r="N62" s="7">
        <f t="shared" si="17"/>
        <v>255.00000000000003</v>
      </c>
      <c r="O62" s="7">
        <f t="shared" si="17"/>
        <v>255.00000000000003</v>
      </c>
      <c r="P62" s="7">
        <f t="shared" si="17"/>
        <v>255.00000000000003</v>
      </c>
      <c r="Q62" s="7">
        <f t="shared" si="17"/>
        <v>255.00000000000003</v>
      </c>
      <c r="R62" s="7">
        <f t="shared" si="17"/>
        <v>255.00000000000003</v>
      </c>
      <c r="S62" s="7">
        <f t="shared" si="17"/>
        <v>255.00000000000003</v>
      </c>
      <c r="T62" s="7">
        <f t="shared" si="17"/>
        <v>255.00000000000003</v>
      </c>
      <c r="U62" s="7">
        <f t="shared" si="17"/>
        <v>255.00000000000003</v>
      </c>
      <c r="V62" s="7">
        <f t="shared" si="17"/>
        <v>255.00000000000003</v>
      </c>
      <c r="W62" s="41">
        <f xml:space="preserve"> -$B$16*W60</f>
        <v>-340</v>
      </c>
      <c r="X62" s="16"/>
    </row>
    <row r="63" spans="1:24" ht="3" customHeight="1" x14ac:dyDescent="0.25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2"/>
      <c r="X63" s="16"/>
    </row>
    <row r="64" spans="1:24" ht="15.75" thickBot="1" x14ac:dyDescent="0.3">
      <c r="A64" s="64" t="s">
        <v>10</v>
      </c>
      <c r="B64" s="65">
        <f>B53</f>
        <v>-288000</v>
      </c>
      <c r="C64" s="65">
        <f>C56+C62</f>
        <v>15075</v>
      </c>
      <c r="D64" s="65">
        <f t="shared" ref="D64:V64" si="18">D56+D62</f>
        <v>15075</v>
      </c>
      <c r="E64" s="65">
        <f t="shared" si="18"/>
        <v>15075</v>
      </c>
      <c r="F64" s="65">
        <f t="shared" si="18"/>
        <v>-1245</v>
      </c>
      <c r="G64" s="65">
        <f t="shared" si="18"/>
        <v>-1245</v>
      </c>
      <c r="H64" s="65">
        <f t="shared" si="18"/>
        <v>-1245</v>
      </c>
      <c r="I64" s="65">
        <f t="shared" si="18"/>
        <v>-1245</v>
      </c>
      <c r="J64" s="65">
        <f t="shared" si="18"/>
        <v>-1245</v>
      </c>
      <c r="K64" s="65">
        <f t="shared" si="18"/>
        <v>-1245</v>
      </c>
      <c r="L64" s="65">
        <f t="shared" si="18"/>
        <v>-1245</v>
      </c>
      <c r="M64" s="65">
        <f t="shared" si="18"/>
        <v>-1245</v>
      </c>
      <c r="N64" s="65">
        <f t="shared" si="18"/>
        <v>-1245</v>
      </c>
      <c r="O64" s="65">
        <f t="shared" si="18"/>
        <v>-1245</v>
      </c>
      <c r="P64" s="65">
        <f t="shared" si="18"/>
        <v>-1245</v>
      </c>
      <c r="Q64" s="65">
        <f t="shared" si="18"/>
        <v>-1245</v>
      </c>
      <c r="R64" s="65">
        <f t="shared" si="18"/>
        <v>-1245</v>
      </c>
      <c r="S64" s="65">
        <f t="shared" si="18"/>
        <v>-1245</v>
      </c>
      <c r="T64" s="65">
        <f t="shared" si="18"/>
        <v>-1245</v>
      </c>
      <c r="U64" s="65">
        <f t="shared" si="18"/>
        <v>-1245</v>
      </c>
      <c r="V64" s="65">
        <f t="shared" si="18"/>
        <v>-1245</v>
      </c>
      <c r="W64" s="66">
        <f>W53+W62</f>
        <v>1660</v>
      </c>
      <c r="X64" s="16"/>
    </row>
    <row r="65" spans="1:24" ht="2.4500000000000002" customHeight="1" thickBot="1" x14ac:dyDescent="0.3">
      <c r="A65" s="61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3"/>
      <c r="X65" s="16"/>
    </row>
    <row r="66" spans="1:24" ht="15.75" x14ac:dyDescent="0.25">
      <c r="A66" s="146" t="s">
        <v>120</v>
      </c>
      <c r="B66" s="159">
        <f xml:space="preserve"> - (B64 + NPV($B$15, C64:U64, V64+W64))</f>
        <v>257767.2139157168</v>
      </c>
      <c r="C66" s="147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6"/>
    </row>
    <row r="67" spans="1:24" ht="15.75" x14ac:dyDescent="0.25">
      <c r="A67" s="146" t="s">
        <v>121</v>
      </c>
      <c r="B67" s="160">
        <f>NPV($B$15, C25:V25)</f>
        <v>1896595.8594067241</v>
      </c>
      <c r="C67" s="4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ht="15.75" x14ac:dyDescent="0.25">
      <c r="A68" s="148" t="s">
        <v>64</v>
      </c>
      <c r="B68" s="163">
        <f xml:space="preserve"> (B66/B67)/(1-$B$16)</f>
        <v>0.16374754104405584</v>
      </c>
      <c r="C68" s="32" t="str">
        <f>IF(B68&lt;=$B$11, "Feasible", "Infeasible")</f>
        <v>Feasible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zoomScale="85" zoomScaleNormal="85" workbookViewId="0">
      <selection activeCell="B68" sqref="B68"/>
    </sheetView>
  </sheetViews>
  <sheetFormatPr defaultRowHeight="15" x14ac:dyDescent="0.25"/>
  <cols>
    <col min="1" max="1" width="29.28515625" customWidth="1"/>
    <col min="2" max="2" width="15.7109375" customWidth="1"/>
    <col min="3" max="3" width="11.42578125" customWidth="1"/>
    <col min="4" max="4" width="13.5703125" customWidth="1"/>
    <col min="5" max="5" width="11.85546875" customWidth="1"/>
    <col min="6" max="6" width="11.7109375" customWidth="1"/>
    <col min="7" max="7" width="12" customWidth="1"/>
    <col min="8" max="8" width="13.5703125" customWidth="1"/>
    <col min="9" max="9" width="11.5703125" customWidth="1"/>
    <col min="10" max="10" width="10.7109375" customWidth="1"/>
    <col min="11" max="11" width="11.42578125" customWidth="1"/>
    <col min="12" max="22" width="11.28515625" customWidth="1"/>
    <col min="23" max="23" width="13.28515625" customWidth="1"/>
  </cols>
  <sheetData>
    <row r="1" spans="1:24" ht="18" x14ac:dyDescent="0.25">
      <c r="A1" s="127" t="s">
        <v>65</v>
      </c>
      <c r="B1" s="2"/>
      <c r="C1" s="2"/>
      <c r="D1" s="2"/>
      <c r="E1" s="2"/>
      <c r="F1" s="11"/>
      <c r="G1" s="11"/>
      <c r="H1" s="1"/>
      <c r="I1" s="1"/>
      <c r="J1" s="1"/>
    </row>
    <row r="2" spans="1:24" ht="15.75" x14ac:dyDescent="0.25">
      <c r="A2" s="3"/>
      <c r="B2" s="3"/>
      <c r="C2" s="3"/>
      <c r="D2" s="3"/>
      <c r="E2" s="3"/>
      <c r="F2" s="3"/>
      <c r="G2" s="1"/>
      <c r="H2" s="1"/>
      <c r="I2" s="1"/>
      <c r="J2" s="1"/>
    </row>
    <row r="3" spans="1:24" x14ac:dyDescent="0.25">
      <c r="A3" s="67" t="s">
        <v>0</v>
      </c>
      <c r="B3" s="68" t="s">
        <v>14</v>
      </c>
      <c r="C3" s="8"/>
      <c r="D3" s="68" t="s">
        <v>57</v>
      </c>
      <c r="E3" s="68" t="s">
        <v>58</v>
      </c>
      <c r="F3" s="68" t="s">
        <v>59</v>
      </c>
      <c r="G3" s="8"/>
      <c r="H3" s="9" t="s">
        <v>45</v>
      </c>
      <c r="I3" s="133"/>
      <c r="J3" s="20" t="s">
        <v>46</v>
      </c>
      <c r="K3" s="134"/>
      <c r="L3" s="135"/>
      <c r="M3" s="8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x14ac:dyDescent="0.25">
      <c r="A4" s="21" t="s">
        <v>19</v>
      </c>
      <c r="B4" s="136">
        <v>20</v>
      </c>
      <c r="C4" s="8"/>
      <c r="D4" s="21"/>
      <c r="E4" s="21"/>
      <c r="F4" s="21"/>
      <c r="G4" s="8"/>
      <c r="H4" s="145" t="s">
        <v>50</v>
      </c>
      <c r="I4" s="90"/>
      <c r="J4" s="90"/>
      <c r="K4" s="90"/>
      <c r="L4" s="90"/>
      <c r="M4" s="8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x14ac:dyDescent="0.25">
      <c r="A5" s="21" t="s">
        <v>54</v>
      </c>
      <c r="B5" s="137">
        <v>-288000</v>
      </c>
      <c r="C5" s="8"/>
      <c r="D5" s="129">
        <v>-347000</v>
      </c>
      <c r="E5" s="129">
        <v>-288000</v>
      </c>
      <c r="F5" s="129">
        <v>-229000</v>
      </c>
      <c r="G5" s="8"/>
      <c r="H5" s="21" t="s">
        <v>26</v>
      </c>
      <c r="I5" s="30">
        <v>-288000</v>
      </c>
      <c r="J5" s="31">
        <v>30000</v>
      </c>
      <c r="K5" s="10"/>
      <c r="L5" s="10"/>
      <c r="M5" s="8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x14ac:dyDescent="0.25">
      <c r="A6" s="21" t="s">
        <v>2</v>
      </c>
      <c r="B6" s="137">
        <v>2000</v>
      </c>
      <c r="C6" s="8"/>
      <c r="D6" s="129">
        <v>1000</v>
      </c>
      <c r="E6" s="129">
        <v>2000</v>
      </c>
      <c r="F6" s="129">
        <v>3000</v>
      </c>
      <c r="G6" s="8"/>
      <c r="H6" s="145" t="s">
        <v>50</v>
      </c>
      <c r="I6" s="10"/>
      <c r="J6" s="10"/>
      <c r="K6" s="10"/>
      <c r="L6" s="10"/>
      <c r="M6" s="8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x14ac:dyDescent="0.25">
      <c r="A7" s="21" t="s">
        <v>55</v>
      </c>
      <c r="B7" s="137">
        <v>-1500</v>
      </c>
      <c r="C7" s="8"/>
      <c r="D7" s="129">
        <v>-2000</v>
      </c>
      <c r="E7" s="129">
        <v>-1500</v>
      </c>
      <c r="F7" s="129">
        <v>-1000</v>
      </c>
      <c r="G7" s="8"/>
      <c r="H7" s="21" t="s">
        <v>27</v>
      </c>
      <c r="I7" s="31">
        <v>-2000</v>
      </c>
      <c r="J7" s="31">
        <v>-1500</v>
      </c>
      <c r="K7" s="31">
        <v>-1000</v>
      </c>
      <c r="L7" s="10"/>
      <c r="M7" s="8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x14ac:dyDescent="0.25">
      <c r="A8" s="21" t="s">
        <v>20</v>
      </c>
      <c r="B8" s="138">
        <v>250000</v>
      </c>
      <c r="C8" s="8"/>
      <c r="D8" s="130">
        <v>240200</v>
      </c>
      <c r="E8" s="130">
        <v>250000</v>
      </c>
      <c r="F8" s="130">
        <v>259800</v>
      </c>
      <c r="G8" s="8"/>
      <c r="H8" s="21" t="s">
        <v>26</v>
      </c>
      <c r="I8" s="27">
        <v>250000</v>
      </c>
      <c r="J8" s="27">
        <v>5000</v>
      </c>
      <c r="K8" s="10"/>
      <c r="L8" s="10"/>
      <c r="M8" s="8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x14ac:dyDescent="0.25">
      <c r="A9" s="21" t="s">
        <v>3</v>
      </c>
      <c r="B9" s="139">
        <v>0.95</v>
      </c>
      <c r="C9" s="8"/>
      <c r="D9" s="131">
        <v>0.93</v>
      </c>
      <c r="E9" s="131">
        <v>0.95</v>
      </c>
      <c r="F9" s="131">
        <v>0.97</v>
      </c>
      <c r="G9" s="8"/>
      <c r="H9" s="21" t="s">
        <v>52</v>
      </c>
      <c r="I9" s="24">
        <v>0.95</v>
      </c>
      <c r="J9" s="24">
        <v>0.01</v>
      </c>
      <c r="K9" s="24">
        <v>0.93</v>
      </c>
      <c r="L9" s="24">
        <v>0.97</v>
      </c>
      <c r="M9" s="8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x14ac:dyDescent="0.25">
      <c r="A10" s="21" t="s">
        <v>56</v>
      </c>
      <c r="B10" s="139">
        <v>0.01</v>
      </c>
      <c r="C10" s="8"/>
      <c r="D10" s="131">
        <v>5.0000000000000001E-3</v>
      </c>
      <c r="E10" s="131">
        <v>0.01</v>
      </c>
      <c r="F10" s="131">
        <v>1.4999999999999999E-2</v>
      </c>
      <c r="G10" s="8"/>
      <c r="H10" s="21" t="s">
        <v>25</v>
      </c>
      <c r="I10" s="25">
        <v>5.0000000000000001E-3</v>
      </c>
      <c r="J10" s="26">
        <v>1.4999999999999999E-2</v>
      </c>
      <c r="K10" s="10"/>
      <c r="L10" s="10"/>
      <c r="M10" s="8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x14ac:dyDescent="0.25">
      <c r="A11" s="21" t="s">
        <v>21</v>
      </c>
      <c r="B11" s="140">
        <v>0.18</v>
      </c>
      <c r="C11" s="8"/>
      <c r="D11" s="132">
        <v>0.161</v>
      </c>
      <c r="E11" s="132">
        <v>0.18</v>
      </c>
      <c r="F11" s="132">
        <v>0.2</v>
      </c>
      <c r="G11" s="8"/>
      <c r="H11" s="21" t="s">
        <v>24</v>
      </c>
      <c r="I11" s="28">
        <v>0.18</v>
      </c>
      <c r="J11" s="29">
        <v>0.01</v>
      </c>
      <c r="K11" s="10"/>
      <c r="L11" s="10"/>
      <c r="M11" s="8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x14ac:dyDescent="0.25">
      <c r="A13" s="67" t="s">
        <v>49</v>
      </c>
      <c r="B13" s="9" t="s">
        <v>53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x14ac:dyDescent="0.25">
      <c r="A14" s="21" t="s">
        <v>22</v>
      </c>
      <c r="B14" s="136">
        <v>20</v>
      </c>
      <c r="C14" s="8"/>
      <c r="D14" s="8"/>
      <c r="E14" s="8"/>
      <c r="F14" s="45"/>
      <c r="G14" s="8"/>
      <c r="H14" s="8"/>
      <c r="I14" s="8"/>
      <c r="J14" s="8"/>
      <c r="K14" s="8"/>
      <c r="L14" s="8"/>
      <c r="M14" s="8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x14ac:dyDescent="0.25">
      <c r="A15" s="21" t="s">
        <v>60</v>
      </c>
      <c r="B15" s="139">
        <v>0.1</v>
      </c>
      <c r="C15" s="8"/>
      <c r="D15" s="8"/>
      <c r="E15" s="45"/>
      <c r="F15" s="45"/>
      <c r="G15" s="8"/>
      <c r="H15" s="8"/>
      <c r="I15" s="8"/>
      <c r="J15" s="8"/>
      <c r="K15" s="8"/>
      <c r="L15" s="8"/>
      <c r="M15" s="8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x14ac:dyDescent="0.25">
      <c r="A16" s="21" t="s">
        <v>12</v>
      </c>
      <c r="B16" s="139">
        <v>0.17</v>
      </c>
      <c r="C16" s="8"/>
      <c r="D16" s="8"/>
      <c r="E16" s="45"/>
      <c r="F16" s="45"/>
      <c r="G16" s="8"/>
      <c r="H16" s="8"/>
      <c r="I16" s="8"/>
      <c r="J16" s="141"/>
      <c r="K16" s="8"/>
      <c r="L16" s="8"/>
      <c r="M16" s="8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x14ac:dyDescent="0.25">
      <c r="A17" s="21" t="s">
        <v>23</v>
      </c>
      <c r="B17" s="136" t="s">
        <v>51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x14ac:dyDescent="0.25">
      <c r="A18" s="21" t="s">
        <v>44</v>
      </c>
      <c r="B18" s="142">
        <f>-B5</f>
        <v>288000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x14ac:dyDescent="0.25">
      <c r="A19" s="21" t="s">
        <v>13</v>
      </c>
      <c r="B19" s="143">
        <f>B18 - SUM(C38:E38)</f>
        <v>288000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ht="15.75" thickBot="1" x14ac:dyDescent="0.3">
      <c r="A20" s="2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x14ac:dyDescent="0.25">
      <c r="A21" s="79" t="s">
        <v>47</v>
      </c>
      <c r="B21" s="80"/>
      <c r="C21" s="81">
        <v>1</v>
      </c>
      <c r="D21" s="82">
        <v>2</v>
      </c>
      <c r="E21" s="82">
        <v>3</v>
      </c>
      <c r="F21" s="82">
        <v>4</v>
      </c>
      <c r="G21" s="82">
        <v>5</v>
      </c>
      <c r="H21" s="82">
        <v>6</v>
      </c>
      <c r="I21" s="82">
        <v>7</v>
      </c>
      <c r="J21" s="82">
        <v>8</v>
      </c>
      <c r="K21" s="82">
        <v>9</v>
      </c>
      <c r="L21" s="82">
        <v>10</v>
      </c>
      <c r="M21" s="82">
        <v>11</v>
      </c>
      <c r="N21" s="82">
        <v>12</v>
      </c>
      <c r="O21" s="82">
        <v>13</v>
      </c>
      <c r="P21" s="82">
        <v>14</v>
      </c>
      <c r="Q21" s="82">
        <v>15</v>
      </c>
      <c r="R21" s="82">
        <v>16</v>
      </c>
      <c r="S21" s="82">
        <v>17</v>
      </c>
      <c r="T21" s="82">
        <v>18</v>
      </c>
      <c r="U21" s="82">
        <v>19</v>
      </c>
      <c r="V21" s="83">
        <v>20</v>
      </c>
      <c r="W21" s="16"/>
      <c r="X21" s="16"/>
    </row>
    <row r="22" spans="1:24" x14ac:dyDescent="0.25">
      <c r="A22" s="55" t="s">
        <v>61</v>
      </c>
      <c r="B22" s="56"/>
      <c r="C22" s="119"/>
      <c r="D22" s="74">
        <f>C22*(1-C23)</f>
        <v>0</v>
      </c>
      <c r="E22" s="74">
        <f t="shared" ref="E22:V22" si="0">D22*(1-D23)</f>
        <v>0</v>
      </c>
      <c r="F22" s="74">
        <f>E22*(1-E23)</f>
        <v>0</v>
      </c>
      <c r="G22" s="74">
        <f t="shared" si="0"/>
        <v>0</v>
      </c>
      <c r="H22" s="74">
        <f t="shared" si="0"/>
        <v>0</v>
      </c>
      <c r="I22" s="74">
        <f t="shared" si="0"/>
        <v>0</v>
      </c>
      <c r="J22" s="74">
        <f t="shared" si="0"/>
        <v>0</v>
      </c>
      <c r="K22" s="74">
        <f t="shared" si="0"/>
        <v>0</v>
      </c>
      <c r="L22" s="74">
        <f t="shared" si="0"/>
        <v>0</v>
      </c>
      <c r="M22" s="74">
        <f t="shared" si="0"/>
        <v>0</v>
      </c>
      <c r="N22" s="74">
        <f t="shared" si="0"/>
        <v>0</v>
      </c>
      <c r="O22" s="74">
        <f t="shared" si="0"/>
        <v>0</v>
      </c>
      <c r="P22" s="74">
        <f t="shared" si="0"/>
        <v>0</v>
      </c>
      <c r="Q22" s="74">
        <f t="shared" si="0"/>
        <v>0</v>
      </c>
      <c r="R22" s="74">
        <f t="shared" si="0"/>
        <v>0</v>
      </c>
      <c r="S22" s="74">
        <f t="shared" si="0"/>
        <v>0</v>
      </c>
      <c r="T22" s="74">
        <f t="shared" si="0"/>
        <v>0</v>
      </c>
      <c r="U22" s="74">
        <f t="shared" si="0"/>
        <v>0</v>
      </c>
      <c r="V22" s="75">
        <f t="shared" si="0"/>
        <v>0</v>
      </c>
      <c r="W22" s="16"/>
      <c r="X22" s="16"/>
    </row>
    <row r="23" spans="1:24" x14ac:dyDescent="0.25">
      <c r="A23" s="55" t="s">
        <v>16</v>
      </c>
      <c r="B23" s="56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61"/>
      <c r="W23" s="16"/>
      <c r="X23" s="16"/>
    </row>
    <row r="24" spans="1:24" x14ac:dyDescent="0.25">
      <c r="A24" s="55" t="s">
        <v>15</v>
      </c>
      <c r="B24" s="56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6"/>
      <c r="X24" s="16"/>
    </row>
    <row r="25" spans="1:24" ht="15.75" thickBot="1" x14ac:dyDescent="0.3">
      <c r="A25" s="57" t="s">
        <v>17</v>
      </c>
      <c r="B25" s="58"/>
      <c r="C25" s="76">
        <f>C22*C24</f>
        <v>0</v>
      </c>
      <c r="D25" s="77">
        <f t="shared" ref="D25:V25" si="1">D22*D24</f>
        <v>0</v>
      </c>
      <c r="E25" s="77">
        <f t="shared" si="1"/>
        <v>0</v>
      </c>
      <c r="F25" s="77">
        <f t="shared" si="1"/>
        <v>0</v>
      </c>
      <c r="G25" s="77">
        <f t="shared" si="1"/>
        <v>0</v>
      </c>
      <c r="H25" s="77">
        <f t="shared" si="1"/>
        <v>0</v>
      </c>
      <c r="I25" s="77">
        <f t="shared" si="1"/>
        <v>0</v>
      </c>
      <c r="J25" s="77">
        <f t="shared" si="1"/>
        <v>0</v>
      </c>
      <c r="K25" s="77">
        <f t="shared" si="1"/>
        <v>0</v>
      </c>
      <c r="L25" s="77">
        <f t="shared" si="1"/>
        <v>0</v>
      </c>
      <c r="M25" s="77">
        <f t="shared" si="1"/>
        <v>0</v>
      </c>
      <c r="N25" s="77">
        <f t="shared" si="1"/>
        <v>0</v>
      </c>
      <c r="O25" s="77">
        <f t="shared" si="1"/>
        <v>0</v>
      </c>
      <c r="P25" s="77">
        <f t="shared" si="1"/>
        <v>0</v>
      </c>
      <c r="Q25" s="77">
        <f t="shared" si="1"/>
        <v>0</v>
      </c>
      <c r="R25" s="77">
        <f t="shared" si="1"/>
        <v>0</v>
      </c>
      <c r="S25" s="77">
        <f t="shared" si="1"/>
        <v>0</v>
      </c>
      <c r="T25" s="77">
        <f t="shared" si="1"/>
        <v>0</v>
      </c>
      <c r="U25" s="77">
        <f t="shared" si="1"/>
        <v>0</v>
      </c>
      <c r="V25" s="78">
        <f t="shared" si="1"/>
        <v>0</v>
      </c>
      <c r="W25" s="17"/>
      <c r="X25" s="16"/>
    </row>
    <row r="26" spans="1:24" ht="15.75" thickBot="1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16"/>
    </row>
    <row r="27" spans="1:24" x14ac:dyDescent="0.25">
      <c r="A27" s="84" t="s">
        <v>62</v>
      </c>
      <c r="B27" s="85"/>
      <c r="C27" s="54">
        <v>1</v>
      </c>
      <c r="D27" s="33">
        <v>2</v>
      </c>
      <c r="E27" s="33">
        <v>3</v>
      </c>
      <c r="F27" s="33">
        <v>4</v>
      </c>
      <c r="G27" s="33">
        <v>5</v>
      </c>
      <c r="H27" s="33">
        <v>6</v>
      </c>
      <c r="I27" s="33">
        <v>7</v>
      </c>
      <c r="J27" s="33">
        <v>8</v>
      </c>
      <c r="K27" s="33">
        <v>9</v>
      </c>
      <c r="L27" s="33">
        <v>10</v>
      </c>
      <c r="M27" s="33">
        <v>11</v>
      </c>
      <c r="N27" s="33">
        <v>12</v>
      </c>
      <c r="O27" s="33">
        <v>13</v>
      </c>
      <c r="P27" s="33">
        <v>14</v>
      </c>
      <c r="Q27" s="33">
        <v>15</v>
      </c>
      <c r="R27" s="33">
        <v>16</v>
      </c>
      <c r="S27" s="33">
        <v>17</v>
      </c>
      <c r="T27" s="33">
        <v>18</v>
      </c>
      <c r="U27" s="33">
        <v>19</v>
      </c>
      <c r="V27" s="34">
        <v>20</v>
      </c>
      <c r="W27" s="8"/>
      <c r="X27" s="16"/>
    </row>
    <row r="28" spans="1:24" ht="15.75" thickBot="1" x14ac:dyDescent="0.3">
      <c r="A28" s="57" t="s">
        <v>18</v>
      </c>
      <c r="B28" s="58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8"/>
      <c r="X28" s="16"/>
    </row>
    <row r="29" spans="1:24" ht="16.5" thickBot="1" x14ac:dyDescent="0.3">
      <c r="A29" s="23"/>
      <c r="B29" s="8"/>
      <c r="C29" s="8"/>
      <c r="D29" s="8"/>
      <c r="E29" s="8"/>
      <c r="F29" s="8"/>
      <c r="G29" s="4"/>
      <c r="H29" s="4"/>
      <c r="I29" s="4"/>
      <c r="J29" s="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x14ac:dyDescent="0.25">
      <c r="A30" s="79" t="s">
        <v>63</v>
      </c>
      <c r="B30" s="86">
        <v>0</v>
      </c>
      <c r="C30" s="86">
        <v>1</v>
      </c>
      <c r="D30" s="86">
        <v>2</v>
      </c>
      <c r="E30" s="86">
        <v>3</v>
      </c>
      <c r="F30" s="86">
        <v>4</v>
      </c>
      <c r="G30" s="86">
        <v>5</v>
      </c>
      <c r="H30" s="86">
        <v>6</v>
      </c>
      <c r="I30" s="86">
        <v>7</v>
      </c>
      <c r="J30" s="86">
        <v>8</v>
      </c>
      <c r="K30" s="86">
        <v>9</v>
      </c>
      <c r="L30" s="86">
        <v>10</v>
      </c>
      <c r="M30" s="86">
        <v>11</v>
      </c>
      <c r="N30" s="86">
        <v>12</v>
      </c>
      <c r="O30" s="86">
        <v>13</v>
      </c>
      <c r="P30" s="86">
        <v>14</v>
      </c>
      <c r="Q30" s="86">
        <v>15</v>
      </c>
      <c r="R30" s="86">
        <v>16</v>
      </c>
      <c r="S30" s="86">
        <v>17</v>
      </c>
      <c r="T30" s="86">
        <v>18</v>
      </c>
      <c r="U30" s="86">
        <v>19</v>
      </c>
      <c r="V30" s="86">
        <v>20</v>
      </c>
      <c r="W30" s="87">
        <v>20</v>
      </c>
      <c r="X30" s="8"/>
    </row>
    <row r="31" spans="1:24" ht="3.6" customHeight="1" x14ac:dyDescent="0.25">
      <c r="A31" s="3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36"/>
      <c r="X31" s="8"/>
    </row>
    <row r="32" spans="1:24" x14ac:dyDescent="0.25">
      <c r="A32" s="37" t="s">
        <v>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38"/>
      <c r="X32" s="8"/>
    </row>
    <row r="33" spans="1:24" ht="15.75" x14ac:dyDescent="0.25">
      <c r="A33" s="39" t="s">
        <v>5</v>
      </c>
      <c r="B33" s="12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9">
        <f>B6</f>
        <v>2000</v>
      </c>
      <c r="X33" s="8"/>
    </row>
    <row r="34" spans="1:24" ht="15.75" x14ac:dyDescent="0.25">
      <c r="A34" s="40" t="s">
        <v>48</v>
      </c>
      <c r="B34" s="7"/>
      <c r="C34" s="88">
        <f t="shared" ref="C34:V34" si="2">C$25*C$28</f>
        <v>0</v>
      </c>
      <c r="D34" s="88">
        <f t="shared" si="2"/>
        <v>0</v>
      </c>
      <c r="E34" s="88">
        <f t="shared" si="2"/>
        <v>0</v>
      </c>
      <c r="F34" s="88">
        <f t="shared" si="2"/>
        <v>0</v>
      </c>
      <c r="G34" s="88">
        <f t="shared" si="2"/>
        <v>0</v>
      </c>
      <c r="H34" s="88">
        <f t="shared" si="2"/>
        <v>0</v>
      </c>
      <c r="I34" s="88">
        <f t="shared" si="2"/>
        <v>0</v>
      </c>
      <c r="J34" s="88">
        <f t="shared" si="2"/>
        <v>0</v>
      </c>
      <c r="K34" s="88">
        <f t="shared" si="2"/>
        <v>0</v>
      </c>
      <c r="L34" s="88">
        <f t="shared" si="2"/>
        <v>0</v>
      </c>
      <c r="M34" s="88">
        <f t="shared" si="2"/>
        <v>0</v>
      </c>
      <c r="N34" s="88">
        <f t="shared" si="2"/>
        <v>0</v>
      </c>
      <c r="O34" s="88">
        <f t="shared" si="2"/>
        <v>0</v>
      </c>
      <c r="P34" s="88">
        <f t="shared" si="2"/>
        <v>0</v>
      </c>
      <c r="Q34" s="88">
        <f t="shared" si="2"/>
        <v>0</v>
      </c>
      <c r="R34" s="88">
        <f t="shared" si="2"/>
        <v>0</v>
      </c>
      <c r="S34" s="88">
        <f t="shared" si="2"/>
        <v>0</v>
      </c>
      <c r="T34" s="88">
        <f t="shared" si="2"/>
        <v>0</v>
      </c>
      <c r="U34" s="88">
        <f t="shared" si="2"/>
        <v>0</v>
      </c>
      <c r="V34" s="88">
        <f t="shared" si="2"/>
        <v>0</v>
      </c>
      <c r="W34" s="41"/>
      <c r="X34" s="8"/>
    </row>
    <row r="35" spans="1:24" ht="15.75" x14ac:dyDescent="0.25">
      <c r="A35" s="40" t="s">
        <v>1</v>
      </c>
      <c r="B35" s="7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41"/>
      <c r="X35" s="8"/>
    </row>
    <row r="36" spans="1:24" ht="15.75" x14ac:dyDescent="0.25">
      <c r="A36" s="39" t="s">
        <v>6</v>
      </c>
      <c r="B36" s="7"/>
      <c r="C36" s="7">
        <f>SUM(C34:C35)</f>
        <v>0</v>
      </c>
      <c r="D36" s="7">
        <f t="shared" ref="D36:V36" si="3">SUM(D34:D35)</f>
        <v>0</v>
      </c>
      <c r="E36" s="7">
        <f t="shared" si="3"/>
        <v>0</v>
      </c>
      <c r="F36" s="7">
        <f t="shared" si="3"/>
        <v>0</v>
      </c>
      <c r="G36" s="7">
        <f t="shared" si="3"/>
        <v>0</v>
      </c>
      <c r="H36" s="7">
        <f t="shared" si="3"/>
        <v>0</v>
      </c>
      <c r="I36" s="7">
        <f t="shared" si="3"/>
        <v>0</v>
      </c>
      <c r="J36" s="7">
        <f t="shared" si="3"/>
        <v>0</v>
      </c>
      <c r="K36" s="7">
        <f t="shared" si="3"/>
        <v>0</v>
      </c>
      <c r="L36" s="7">
        <f t="shared" si="3"/>
        <v>0</v>
      </c>
      <c r="M36" s="7">
        <f t="shared" si="3"/>
        <v>0</v>
      </c>
      <c r="N36" s="7">
        <f t="shared" si="3"/>
        <v>0</v>
      </c>
      <c r="O36" s="7">
        <f t="shared" si="3"/>
        <v>0</v>
      </c>
      <c r="P36" s="7">
        <f t="shared" si="3"/>
        <v>0</v>
      </c>
      <c r="Q36" s="7">
        <f t="shared" si="3"/>
        <v>0</v>
      </c>
      <c r="R36" s="7">
        <f t="shared" si="3"/>
        <v>0</v>
      </c>
      <c r="S36" s="7">
        <f t="shared" si="3"/>
        <v>0</v>
      </c>
      <c r="T36" s="7">
        <f t="shared" si="3"/>
        <v>0</v>
      </c>
      <c r="U36" s="7">
        <f t="shared" si="3"/>
        <v>0</v>
      </c>
      <c r="V36" s="7">
        <f t="shared" si="3"/>
        <v>0</v>
      </c>
      <c r="W36" s="41"/>
      <c r="X36" s="8"/>
    </row>
    <row r="37" spans="1:24" ht="4.1500000000000004" customHeight="1" x14ac:dyDescent="0.25">
      <c r="A37" s="3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2"/>
      <c r="X37" s="8"/>
    </row>
    <row r="38" spans="1:24" x14ac:dyDescent="0.25">
      <c r="A38" s="43" t="s">
        <v>7</v>
      </c>
      <c r="B38" s="7"/>
      <c r="C38" s="88">
        <f>-$B$33/3</f>
        <v>0</v>
      </c>
      <c r="D38" s="88">
        <f t="shared" ref="D38:E38" si="4">-$B$33/3</f>
        <v>0</v>
      </c>
      <c r="E38" s="88">
        <f t="shared" si="4"/>
        <v>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41"/>
      <c r="X38" s="8"/>
    </row>
    <row r="39" spans="1:24" ht="4.1500000000000004" customHeight="1" x14ac:dyDescent="0.25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2"/>
      <c r="X39" s="8"/>
    </row>
    <row r="40" spans="1:24" x14ac:dyDescent="0.25">
      <c r="A40" s="43" t="s">
        <v>8</v>
      </c>
      <c r="B40" s="7"/>
      <c r="C40" s="7">
        <f>C36-C38</f>
        <v>0</v>
      </c>
      <c r="D40" s="7">
        <f t="shared" ref="D40:V40" si="5">D36-D38</f>
        <v>0</v>
      </c>
      <c r="E40" s="7">
        <f t="shared" si="5"/>
        <v>0</v>
      </c>
      <c r="F40" s="7">
        <f t="shared" si="5"/>
        <v>0</v>
      </c>
      <c r="G40" s="7">
        <f t="shared" si="5"/>
        <v>0</v>
      </c>
      <c r="H40" s="7">
        <f t="shared" si="5"/>
        <v>0</v>
      </c>
      <c r="I40" s="7">
        <f t="shared" si="5"/>
        <v>0</v>
      </c>
      <c r="J40" s="7">
        <f t="shared" si="5"/>
        <v>0</v>
      </c>
      <c r="K40" s="7">
        <f t="shared" si="5"/>
        <v>0</v>
      </c>
      <c r="L40" s="7">
        <f t="shared" si="5"/>
        <v>0</v>
      </c>
      <c r="M40" s="7">
        <f t="shared" si="5"/>
        <v>0</v>
      </c>
      <c r="N40" s="7">
        <f t="shared" si="5"/>
        <v>0</v>
      </c>
      <c r="O40" s="7">
        <f t="shared" si="5"/>
        <v>0</v>
      </c>
      <c r="P40" s="7">
        <f t="shared" si="5"/>
        <v>0</v>
      </c>
      <c r="Q40" s="7">
        <f t="shared" si="5"/>
        <v>0</v>
      </c>
      <c r="R40" s="7">
        <f t="shared" si="5"/>
        <v>0</v>
      </c>
      <c r="S40" s="7">
        <f t="shared" si="5"/>
        <v>0</v>
      </c>
      <c r="T40" s="7">
        <f t="shared" si="5"/>
        <v>0</v>
      </c>
      <c r="U40" s="7">
        <f t="shared" si="5"/>
        <v>0</v>
      </c>
      <c r="V40" s="7">
        <f t="shared" si="5"/>
        <v>0</v>
      </c>
      <c r="W40" s="41">
        <f>W33-B19</f>
        <v>-286000</v>
      </c>
      <c r="X40" s="8"/>
    </row>
    <row r="41" spans="1:24" ht="3" customHeight="1" x14ac:dyDescent="0.25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4"/>
      <c r="X41" s="8"/>
    </row>
    <row r="42" spans="1:24" x14ac:dyDescent="0.25">
      <c r="A42" s="43" t="s">
        <v>9</v>
      </c>
      <c r="B42" s="7"/>
      <c r="C42" s="7">
        <f xml:space="preserve"> -$B$16*C40</f>
        <v>0</v>
      </c>
      <c r="D42" s="7">
        <f t="shared" ref="D42:V42" si="6" xml:space="preserve"> -$B$16*D40</f>
        <v>0</v>
      </c>
      <c r="E42" s="7">
        <f t="shared" si="6"/>
        <v>0</v>
      </c>
      <c r="F42" s="7">
        <f t="shared" si="6"/>
        <v>0</v>
      </c>
      <c r="G42" s="7">
        <f t="shared" si="6"/>
        <v>0</v>
      </c>
      <c r="H42" s="7">
        <f t="shared" si="6"/>
        <v>0</v>
      </c>
      <c r="I42" s="7">
        <f t="shared" si="6"/>
        <v>0</v>
      </c>
      <c r="J42" s="7">
        <f t="shared" si="6"/>
        <v>0</v>
      </c>
      <c r="K42" s="7">
        <f t="shared" si="6"/>
        <v>0</v>
      </c>
      <c r="L42" s="7">
        <f t="shared" si="6"/>
        <v>0</v>
      </c>
      <c r="M42" s="7">
        <f t="shared" si="6"/>
        <v>0</v>
      </c>
      <c r="N42" s="7">
        <f t="shared" si="6"/>
        <v>0</v>
      </c>
      <c r="O42" s="7">
        <f t="shared" si="6"/>
        <v>0</v>
      </c>
      <c r="P42" s="7">
        <f t="shared" si="6"/>
        <v>0</v>
      </c>
      <c r="Q42" s="7">
        <f t="shared" si="6"/>
        <v>0</v>
      </c>
      <c r="R42" s="7">
        <f t="shared" si="6"/>
        <v>0</v>
      </c>
      <c r="S42" s="7">
        <f t="shared" si="6"/>
        <v>0</v>
      </c>
      <c r="T42" s="7">
        <f t="shared" si="6"/>
        <v>0</v>
      </c>
      <c r="U42" s="7">
        <f t="shared" si="6"/>
        <v>0</v>
      </c>
      <c r="V42" s="7">
        <f t="shared" si="6"/>
        <v>0</v>
      </c>
      <c r="W42" s="41">
        <f xml:space="preserve"> -$B$16*W40</f>
        <v>48620</v>
      </c>
      <c r="X42" s="8"/>
    </row>
    <row r="43" spans="1:24" ht="4.1500000000000004" customHeight="1" x14ac:dyDescent="0.25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2"/>
      <c r="X43" s="8"/>
    </row>
    <row r="44" spans="1:24" ht="15.75" thickBot="1" x14ac:dyDescent="0.3">
      <c r="A44" s="64" t="s">
        <v>10</v>
      </c>
      <c r="B44" s="65">
        <f>B33</f>
        <v>0</v>
      </c>
      <c r="C44" s="65">
        <f>C36+C42</f>
        <v>0</v>
      </c>
      <c r="D44" s="65">
        <f t="shared" ref="D44:V44" si="7">D36+D42</f>
        <v>0</v>
      </c>
      <c r="E44" s="65">
        <f t="shared" si="7"/>
        <v>0</v>
      </c>
      <c r="F44" s="65">
        <f t="shared" si="7"/>
        <v>0</v>
      </c>
      <c r="G44" s="65">
        <f t="shared" si="7"/>
        <v>0</v>
      </c>
      <c r="H44" s="65">
        <f t="shared" si="7"/>
        <v>0</v>
      </c>
      <c r="I44" s="65">
        <f t="shared" si="7"/>
        <v>0</v>
      </c>
      <c r="J44" s="65">
        <f t="shared" si="7"/>
        <v>0</v>
      </c>
      <c r="K44" s="65">
        <f t="shared" si="7"/>
        <v>0</v>
      </c>
      <c r="L44" s="65">
        <f t="shared" si="7"/>
        <v>0</v>
      </c>
      <c r="M44" s="65">
        <f t="shared" si="7"/>
        <v>0</v>
      </c>
      <c r="N44" s="65">
        <f t="shared" si="7"/>
        <v>0</v>
      </c>
      <c r="O44" s="65">
        <f t="shared" si="7"/>
        <v>0</v>
      </c>
      <c r="P44" s="65">
        <f t="shared" si="7"/>
        <v>0</v>
      </c>
      <c r="Q44" s="65">
        <f t="shared" si="7"/>
        <v>0</v>
      </c>
      <c r="R44" s="65">
        <f t="shared" si="7"/>
        <v>0</v>
      </c>
      <c r="S44" s="65">
        <f t="shared" si="7"/>
        <v>0</v>
      </c>
      <c r="T44" s="65">
        <f t="shared" si="7"/>
        <v>0</v>
      </c>
      <c r="U44" s="65">
        <f t="shared" si="7"/>
        <v>0</v>
      </c>
      <c r="V44" s="65">
        <f t="shared" si="7"/>
        <v>0</v>
      </c>
      <c r="W44" s="66">
        <f>W33+W42</f>
        <v>50620</v>
      </c>
      <c r="X44" s="8"/>
    </row>
    <row r="45" spans="1:24" ht="3.6" customHeight="1" thickBot="1" x14ac:dyDescent="0.3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3"/>
      <c r="X45" s="8"/>
    </row>
    <row r="46" spans="1:24" x14ac:dyDescent="0.25">
      <c r="A46" s="90" t="s">
        <v>43</v>
      </c>
      <c r="B46" s="91">
        <f>B44</f>
        <v>0</v>
      </c>
      <c r="C46" s="91">
        <f>C44</f>
        <v>0</v>
      </c>
      <c r="D46" s="91">
        <f t="shared" ref="D46:U46" si="8">D44</f>
        <v>0</v>
      </c>
      <c r="E46" s="91">
        <f t="shared" si="8"/>
        <v>0</v>
      </c>
      <c r="F46" s="91">
        <f t="shared" si="8"/>
        <v>0</v>
      </c>
      <c r="G46" s="91">
        <f t="shared" si="8"/>
        <v>0</v>
      </c>
      <c r="H46" s="91">
        <f t="shared" si="8"/>
        <v>0</v>
      </c>
      <c r="I46" s="91">
        <f t="shared" si="8"/>
        <v>0</v>
      </c>
      <c r="J46" s="91">
        <f t="shared" si="8"/>
        <v>0</v>
      </c>
      <c r="K46" s="91">
        <f t="shared" si="8"/>
        <v>0</v>
      </c>
      <c r="L46" s="91">
        <f t="shared" si="8"/>
        <v>0</v>
      </c>
      <c r="M46" s="91">
        <f t="shared" si="8"/>
        <v>0</v>
      </c>
      <c r="N46" s="91">
        <f t="shared" si="8"/>
        <v>0</v>
      </c>
      <c r="O46" s="91">
        <f t="shared" si="8"/>
        <v>0</v>
      </c>
      <c r="P46" s="91">
        <f t="shared" si="8"/>
        <v>0</v>
      </c>
      <c r="Q46" s="91">
        <f t="shared" si="8"/>
        <v>0</v>
      </c>
      <c r="R46" s="91">
        <f t="shared" si="8"/>
        <v>0</v>
      </c>
      <c r="S46" s="91">
        <f t="shared" si="8"/>
        <v>0</v>
      </c>
      <c r="T46" s="91">
        <f t="shared" si="8"/>
        <v>0</v>
      </c>
      <c r="U46" s="91">
        <f t="shared" si="8"/>
        <v>0</v>
      </c>
      <c r="V46" s="91">
        <f>V44+W44</f>
        <v>50620</v>
      </c>
      <c r="W46" s="8"/>
      <c r="X46" s="8"/>
    </row>
    <row r="47" spans="1:24" ht="15.75" x14ac:dyDescent="0.25">
      <c r="A47" s="144" t="s">
        <v>11</v>
      </c>
      <c r="B47" s="19">
        <f>B44 + NPV(B15, C44:U44, V44+W44)</f>
        <v>7524.3404505821418</v>
      </c>
      <c r="C47" s="32" t="str">
        <f>IF(B47 &gt;=0, "Feasbile", "Infeasible")</f>
        <v>Feasbile</v>
      </c>
      <c r="D47" s="4"/>
      <c r="E47" s="4"/>
      <c r="F47" s="4"/>
      <c r="G47" s="4"/>
      <c r="H47" s="4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5.75" x14ac:dyDescent="0.25">
      <c r="A48" s="144" t="s">
        <v>42</v>
      </c>
      <c r="B48" s="18" t="e">
        <f>IRR(B46:V46, 0.2)</f>
        <v>#NUM!</v>
      </c>
      <c r="C48" s="32" t="e">
        <f>IF(B48&gt;=B15, "Feasible", "Infeasible")</f>
        <v>#NUM!</v>
      </c>
      <c r="D48" s="4"/>
      <c r="E48" s="8"/>
      <c r="F48" s="8"/>
      <c r="G48" s="4"/>
      <c r="H48" s="4"/>
      <c r="I48" s="4"/>
      <c r="J48" s="4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ht="16.5" thickBot="1" x14ac:dyDescent="0.3">
      <c r="A49" s="8"/>
      <c r="B49" s="8"/>
      <c r="C49" s="8"/>
      <c r="D49" s="8"/>
      <c r="E49" s="8"/>
      <c r="F49" s="8"/>
      <c r="G49" s="4"/>
      <c r="H49" s="4"/>
      <c r="I49" s="4"/>
      <c r="J49" s="4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x14ac:dyDescent="0.25">
      <c r="A50" s="79" t="s">
        <v>123</v>
      </c>
      <c r="B50" s="86">
        <v>0</v>
      </c>
      <c r="C50" s="86">
        <v>1</v>
      </c>
      <c r="D50" s="86">
        <v>2</v>
      </c>
      <c r="E50" s="86">
        <v>3</v>
      </c>
      <c r="F50" s="86">
        <v>4</v>
      </c>
      <c r="G50" s="86">
        <v>5</v>
      </c>
      <c r="H50" s="86">
        <v>6</v>
      </c>
      <c r="I50" s="86">
        <v>7</v>
      </c>
      <c r="J50" s="86">
        <v>8</v>
      </c>
      <c r="K50" s="86">
        <v>9</v>
      </c>
      <c r="L50" s="86">
        <v>10</v>
      </c>
      <c r="M50" s="86">
        <v>11</v>
      </c>
      <c r="N50" s="86">
        <v>12</v>
      </c>
      <c r="O50" s="86">
        <v>13</v>
      </c>
      <c r="P50" s="86">
        <v>14</v>
      </c>
      <c r="Q50" s="86">
        <v>15</v>
      </c>
      <c r="R50" s="86">
        <v>16</v>
      </c>
      <c r="S50" s="86">
        <v>17</v>
      </c>
      <c r="T50" s="86">
        <v>18</v>
      </c>
      <c r="U50" s="86">
        <v>19</v>
      </c>
      <c r="V50" s="86">
        <v>20</v>
      </c>
      <c r="W50" s="87">
        <v>20</v>
      </c>
      <c r="X50" s="16"/>
    </row>
    <row r="51" spans="1:24" ht="3" customHeight="1" x14ac:dyDescent="0.25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36"/>
      <c r="X51" s="16"/>
    </row>
    <row r="52" spans="1:24" x14ac:dyDescent="0.25">
      <c r="A52" s="37" t="s">
        <v>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38"/>
      <c r="X52" s="16"/>
    </row>
    <row r="53" spans="1:24" ht="15.75" x14ac:dyDescent="0.25">
      <c r="A53" s="39" t="s">
        <v>5</v>
      </c>
      <c r="B53" s="151">
        <f>B33</f>
        <v>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152">
        <f>W33</f>
        <v>2000</v>
      </c>
      <c r="X53" s="16"/>
    </row>
    <row r="54" spans="1:24" ht="15.75" x14ac:dyDescent="0.25">
      <c r="A54" s="40" t="s">
        <v>48</v>
      </c>
      <c r="B54" s="7"/>
      <c r="C54" s="151">
        <v>0</v>
      </c>
      <c r="D54" s="151">
        <v>0</v>
      </c>
      <c r="E54" s="151">
        <v>0</v>
      </c>
      <c r="F54" s="151">
        <v>0</v>
      </c>
      <c r="G54" s="151">
        <v>0</v>
      </c>
      <c r="H54" s="151">
        <v>0</v>
      </c>
      <c r="I54" s="151">
        <v>0</v>
      </c>
      <c r="J54" s="151">
        <v>0</v>
      </c>
      <c r="K54" s="151">
        <v>0</v>
      </c>
      <c r="L54" s="151">
        <v>0</v>
      </c>
      <c r="M54" s="151">
        <v>0</v>
      </c>
      <c r="N54" s="151">
        <v>0</v>
      </c>
      <c r="O54" s="151">
        <v>0</v>
      </c>
      <c r="P54" s="151">
        <v>0</v>
      </c>
      <c r="Q54" s="151">
        <v>0</v>
      </c>
      <c r="R54" s="151">
        <v>0</v>
      </c>
      <c r="S54" s="151">
        <v>0</v>
      </c>
      <c r="T54" s="151">
        <v>0</v>
      </c>
      <c r="U54" s="151">
        <v>0</v>
      </c>
      <c r="V54" s="151">
        <v>0</v>
      </c>
      <c r="W54" s="41"/>
      <c r="X54" s="16"/>
    </row>
    <row r="55" spans="1:24" ht="15.75" x14ac:dyDescent="0.25">
      <c r="A55" s="40" t="s">
        <v>1</v>
      </c>
      <c r="B55" s="7"/>
      <c r="C55" s="151">
        <f>C35</f>
        <v>0</v>
      </c>
      <c r="D55" s="151">
        <f t="shared" ref="D55:V55" si="9">D35</f>
        <v>0</v>
      </c>
      <c r="E55" s="151">
        <f t="shared" si="9"/>
        <v>0</v>
      </c>
      <c r="F55" s="151">
        <f t="shared" si="9"/>
        <v>0</v>
      </c>
      <c r="G55" s="151">
        <f t="shared" si="9"/>
        <v>0</v>
      </c>
      <c r="H55" s="151">
        <f t="shared" si="9"/>
        <v>0</v>
      </c>
      <c r="I55" s="151">
        <f t="shared" si="9"/>
        <v>0</v>
      </c>
      <c r="J55" s="151">
        <f t="shared" si="9"/>
        <v>0</v>
      </c>
      <c r="K55" s="151">
        <f t="shared" si="9"/>
        <v>0</v>
      </c>
      <c r="L55" s="151">
        <f t="shared" si="9"/>
        <v>0</v>
      </c>
      <c r="M55" s="151">
        <f t="shared" si="9"/>
        <v>0</v>
      </c>
      <c r="N55" s="151">
        <f t="shared" si="9"/>
        <v>0</v>
      </c>
      <c r="O55" s="151">
        <f t="shared" si="9"/>
        <v>0</v>
      </c>
      <c r="P55" s="151">
        <f t="shared" si="9"/>
        <v>0</v>
      </c>
      <c r="Q55" s="151">
        <f t="shared" si="9"/>
        <v>0</v>
      </c>
      <c r="R55" s="151">
        <f t="shared" si="9"/>
        <v>0</v>
      </c>
      <c r="S55" s="151">
        <f t="shared" si="9"/>
        <v>0</v>
      </c>
      <c r="T55" s="151">
        <f t="shared" si="9"/>
        <v>0</v>
      </c>
      <c r="U55" s="151">
        <f t="shared" si="9"/>
        <v>0</v>
      </c>
      <c r="V55" s="151">
        <f t="shared" si="9"/>
        <v>0</v>
      </c>
      <c r="W55" s="41"/>
      <c r="X55" s="16"/>
    </row>
    <row r="56" spans="1:24" ht="15.75" x14ac:dyDescent="0.25">
      <c r="A56" s="39" t="s">
        <v>122</v>
      </c>
      <c r="B56" s="7"/>
      <c r="C56" s="7">
        <f>SUM(C54:C55)</f>
        <v>0</v>
      </c>
      <c r="D56" s="7">
        <f t="shared" ref="D56:V56" si="10">SUM(D54:D55)</f>
        <v>0</v>
      </c>
      <c r="E56" s="7">
        <f t="shared" si="10"/>
        <v>0</v>
      </c>
      <c r="F56" s="7">
        <f t="shared" si="10"/>
        <v>0</v>
      </c>
      <c r="G56" s="7">
        <f t="shared" si="10"/>
        <v>0</v>
      </c>
      <c r="H56" s="7">
        <f t="shared" si="10"/>
        <v>0</v>
      </c>
      <c r="I56" s="7">
        <f t="shared" si="10"/>
        <v>0</v>
      </c>
      <c r="J56" s="7">
        <f t="shared" si="10"/>
        <v>0</v>
      </c>
      <c r="K56" s="7">
        <f t="shared" si="10"/>
        <v>0</v>
      </c>
      <c r="L56" s="7">
        <f t="shared" si="10"/>
        <v>0</v>
      </c>
      <c r="M56" s="7">
        <f t="shared" si="10"/>
        <v>0</v>
      </c>
      <c r="N56" s="7">
        <f t="shared" si="10"/>
        <v>0</v>
      </c>
      <c r="O56" s="7">
        <f t="shared" si="10"/>
        <v>0</v>
      </c>
      <c r="P56" s="7">
        <f t="shared" si="10"/>
        <v>0</v>
      </c>
      <c r="Q56" s="7">
        <f t="shared" si="10"/>
        <v>0</v>
      </c>
      <c r="R56" s="7">
        <f t="shared" si="10"/>
        <v>0</v>
      </c>
      <c r="S56" s="7">
        <f t="shared" si="10"/>
        <v>0</v>
      </c>
      <c r="T56" s="7">
        <f t="shared" si="10"/>
        <v>0</v>
      </c>
      <c r="U56" s="7">
        <f t="shared" si="10"/>
        <v>0</v>
      </c>
      <c r="V56" s="7">
        <f t="shared" si="10"/>
        <v>0</v>
      </c>
      <c r="W56" s="41"/>
      <c r="X56" s="16"/>
    </row>
    <row r="57" spans="1:24" ht="3.6" customHeight="1" x14ac:dyDescent="0.25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2"/>
      <c r="X57" s="16"/>
    </row>
    <row r="58" spans="1:24" x14ac:dyDescent="0.25">
      <c r="A58" s="43" t="s">
        <v>7</v>
      </c>
      <c r="B58" s="7"/>
      <c r="C58" s="149">
        <f>C38</f>
        <v>0</v>
      </c>
      <c r="D58" s="149">
        <f t="shared" ref="D58:E58" si="11">D38</f>
        <v>0</v>
      </c>
      <c r="E58" s="149">
        <f t="shared" si="11"/>
        <v>0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41"/>
      <c r="X58" s="16"/>
    </row>
    <row r="59" spans="1:24" ht="3" customHeight="1" x14ac:dyDescent="0.25">
      <c r="A59" s="35"/>
      <c r="B59" s="5"/>
      <c r="C59" s="150"/>
      <c r="D59" s="150"/>
      <c r="E59" s="150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2"/>
      <c r="X59" s="16"/>
    </row>
    <row r="60" spans="1:24" x14ac:dyDescent="0.25">
      <c r="A60" s="43" t="s">
        <v>8</v>
      </c>
      <c r="B60" s="7"/>
      <c r="C60" s="7">
        <f>C56-C58</f>
        <v>0</v>
      </c>
      <c r="D60" s="7">
        <f t="shared" ref="D60:V60" si="12">D56-D58</f>
        <v>0</v>
      </c>
      <c r="E60" s="7">
        <f t="shared" si="12"/>
        <v>0</v>
      </c>
      <c r="F60" s="7">
        <f t="shared" si="12"/>
        <v>0</v>
      </c>
      <c r="G60" s="7">
        <f t="shared" si="12"/>
        <v>0</v>
      </c>
      <c r="H60" s="7">
        <f t="shared" si="12"/>
        <v>0</v>
      </c>
      <c r="I60" s="7">
        <f t="shared" si="12"/>
        <v>0</v>
      </c>
      <c r="J60" s="7">
        <f t="shared" si="12"/>
        <v>0</v>
      </c>
      <c r="K60" s="7">
        <f t="shared" si="12"/>
        <v>0</v>
      </c>
      <c r="L60" s="7">
        <f t="shared" si="12"/>
        <v>0</v>
      </c>
      <c r="M60" s="7">
        <f t="shared" si="12"/>
        <v>0</v>
      </c>
      <c r="N60" s="7">
        <f t="shared" si="12"/>
        <v>0</v>
      </c>
      <c r="O60" s="7">
        <f t="shared" si="12"/>
        <v>0</v>
      </c>
      <c r="P60" s="7">
        <f t="shared" si="12"/>
        <v>0</v>
      </c>
      <c r="Q60" s="7">
        <f t="shared" si="12"/>
        <v>0</v>
      </c>
      <c r="R60" s="7">
        <f t="shared" si="12"/>
        <v>0</v>
      </c>
      <c r="S60" s="7">
        <f t="shared" si="12"/>
        <v>0</v>
      </c>
      <c r="T60" s="7">
        <f t="shared" si="12"/>
        <v>0</v>
      </c>
      <c r="U60" s="7">
        <f t="shared" si="12"/>
        <v>0</v>
      </c>
      <c r="V60" s="7">
        <f t="shared" si="12"/>
        <v>0</v>
      </c>
      <c r="W60" s="41">
        <f>W53-B39</f>
        <v>2000</v>
      </c>
      <c r="X60" s="16"/>
    </row>
    <row r="61" spans="1:24" ht="2.4500000000000002" customHeight="1" x14ac:dyDescent="0.25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4"/>
      <c r="X61" s="16"/>
    </row>
    <row r="62" spans="1:24" x14ac:dyDescent="0.25">
      <c r="A62" s="43" t="s">
        <v>9</v>
      </c>
      <c r="B62" s="7"/>
      <c r="C62" s="7">
        <f xml:space="preserve"> -$B$16*C60</f>
        <v>0</v>
      </c>
      <c r="D62" s="7">
        <f t="shared" ref="D62:V62" si="13" xml:space="preserve"> -$B$16*D60</f>
        <v>0</v>
      </c>
      <c r="E62" s="7">
        <f t="shared" si="13"/>
        <v>0</v>
      </c>
      <c r="F62" s="7">
        <f t="shared" si="13"/>
        <v>0</v>
      </c>
      <c r="G62" s="7">
        <f t="shared" si="13"/>
        <v>0</v>
      </c>
      <c r="H62" s="7">
        <f t="shared" si="13"/>
        <v>0</v>
      </c>
      <c r="I62" s="7">
        <f t="shared" si="13"/>
        <v>0</v>
      </c>
      <c r="J62" s="7">
        <f t="shared" si="13"/>
        <v>0</v>
      </c>
      <c r="K62" s="7">
        <f t="shared" si="13"/>
        <v>0</v>
      </c>
      <c r="L62" s="7">
        <f t="shared" si="13"/>
        <v>0</v>
      </c>
      <c r="M62" s="7">
        <f t="shared" si="13"/>
        <v>0</v>
      </c>
      <c r="N62" s="7">
        <f t="shared" si="13"/>
        <v>0</v>
      </c>
      <c r="O62" s="7">
        <f t="shared" si="13"/>
        <v>0</v>
      </c>
      <c r="P62" s="7">
        <f t="shared" si="13"/>
        <v>0</v>
      </c>
      <c r="Q62" s="7">
        <f t="shared" si="13"/>
        <v>0</v>
      </c>
      <c r="R62" s="7">
        <f t="shared" si="13"/>
        <v>0</v>
      </c>
      <c r="S62" s="7">
        <f t="shared" si="13"/>
        <v>0</v>
      </c>
      <c r="T62" s="7">
        <f t="shared" si="13"/>
        <v>0</v>
      </c>
      <c r="U62" s="7">
        <f t="shared" si="13"/>
        <v>0</v>
      </c>
      <c r="V62" s="7">
        <f t="shared" si="13"/>
        <v>0</v>
      </c>
      <c r="W62" s="41">
        <f xml:space="preserve"> -$B$16*W60</f>
        <v>-340</v>
      </c>
      <c r="X62" s="16"/>
    </row>
    <row r="63" spans="1:24" ht="3" customHeight="1" x14ac:dyDescent="0.25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2"/>
      <c r="X63" s="16"/>
    </row>
    <row r="64" spans="1:24" ht="15.75" thickBot="1" x14ac:dyDescent="0.3">
      <c r="A64" s="64" t="s">
        <v>10</v>
      </c>
      <c r="B64" s="65">
        <f>B53</f>
        <v>0</v>
      </c>
      <c r="C64" s="65">
        <f>C56+C62</f>
        <v>0</v>
      </c>
      <c r="D64" s="65">
        <f t="shared" ref="D64:V64" si="14">D56+D62</f>
        <v>0</v>
      </c>
      <c r="E64" s="65">
        <f t="shared" si="14"/>
        <v>0</v>
      </c>
      <c r="F64" s="65">
        <f t="shared" si="14"/>
        <v>0</v>
      </c>
      <c r="G64" s="65">
        <f t="shared" si="14"/>
        <v>0</v>
      </c>
      <c r="H64" s="65">
        <f t="shared" si="14"/>
        <v>0</v>
      </c>
      <c r="I64" s="65">
        <f t="shared" si="14"/>
        <v>0</v>
      </c>
      <c r="J64" s="65">
        <f t="shared" si="14"/>
        <v>0</v>
      </c>
      <c r="K64" s="65">
        <f t="shared" si="14"/>
        <v>0</v>
      </c>
      <c r="L64" s="65">
        <f t="shared" si="14"/>
        <v>0</v>
      </c>
      <c r="M64" s="65">
        <f t="shared" si="14"/>
        <v>0</v>
      </c>
      <c r="N64" s="65">
        <f t="shared" si="14"/>
        <v>0</v>
      </c>
      <c r="O64" s="65">
        <f t="shared" si="14"/>
        <v>0</v>
      </c>
      <c r="P64" s="65">
        <f t="shared" si="14"/>
        <v>0</v>
      </c>
      <c r="Q64" s="65">
        <f t="shared" si="14"/>
        <v>0</v>
      </c>
      <c r="R64" s="65">
        <f t="shared" si="14"/>
        <v>0</v>
      </c>
      <c r="S64" s="65">
        <f t="shared" si="14"/>
        <v>0</v>
      </c>
      <c r="T64" s="65">
        <f t="shared" si="14"/>
        <v>0</v>
      </c>
      <c r="U64" s="65">
        <f t="shared" si="14"/>
        <v>0</v>
      </c>
      <c r="V64" s="65">
        <f t="shared" si="14"/>
        <v>0</v>
      </c>
      <c r="W64" s="66">
        <f>W53+W62</f>
        <v>1660</v>
      </c>
      <c r="X64" s="16"/>
    </row>
    <row r="65" spans="1:24" ht="3" customHeight="1" thickBot="1" x14ac:dyDescent="0.3">
      <c r="A65" s="61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3"/>
      <c r="X65" s="16"/>
    </row>
    <row r="66" spans="1:24" ht="15.75" x14ac:dyDescent="0.25">
      <c r="A66" s="146" t="s">
        <v>120</v>
      </c>
      <c r="B66" s="153">
        <f xml:space="preserve"> - (B64 + NPV($B$15, C64:U64, V64+W64))</f>
        <v>-246.74842252007815</v>
      </c>
      <c r="C66" s="147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6"/>
    </row>
    <row r="67" spans="1:24" ht="15.75" x14ac:dyDescent="0.25">
      <c r="A67" s="146" t="s">
        <v>121</v>
      </c>
      <c r="B67" s="154">
        <f>NPV($B$15, C25:V25)</f>
        <v>0</v>
      </c>
      <c r="C67" s="4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ht="15.75" x14ac:dyDescent="0.25">
      <c r="A68" s="148" t="s">
        <v>64</v>
      </c>
      <c r="B68" s="162" t="e">
        <f xml:space="preserve"> (B66/B67)/(1-$B$16)</f>
        <v>#DIV/0!</v>
      </c>
      <c r="C68" s="32" t="e">
        <f>IF(B68&lt;=$B$11, "Feasible", "Infeasible")</f>
        <v>#DIV/0!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RiskSerializationData</vt:lpstr>
      <vt:lpstr>About me</vt:lpstr>
      <vt:lpstr>Answers sheet</vt:lpstr>
      <vt:lpstr>Base model</vt:lpstr>
      <vt:lpstr>LCOE</vt:lpstr>
      <vt:lpstr>Sensit model</vt:lpstr>
      <vt:lpstr>Sim Model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2022-12-12T09:28:50Z</dcterms:modified>
</cp:coreProperties>
</file>