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4C98EDA3-0503-4B43-ABD6-490C56ED3A15}" xr6:coauthVersionLast="36" xr6:coauthVersionMax="36" xr10:uidLastSave="{00000000-0000-0000-0000-000000000000}"/>
  <bookViews>
    <workbookView xWindow="-110" yWindow="-110" windowWidth="23250" windowHeight="12570" tabRatio="867" xr2:uid="{00000000-000D-0000-FFFF-FFFF00000000}"/>
  </bookViews>
  <sheets>
    <sheet name="About me " sheetId="129" r:id="rId1"/>
    <sheet name="Answer sheet" sheetId="130" r:id="rId2"/>
    <sheet name="Sim Model A" sheetId="102" r:id="rId3"/>
    <sheet name="Sim Model B" sheetId="103" r:id="rId4"/>
    <sheet name="Base Model A" sheetId="125" r:id="rId5"/>
    <sheet name="Base Model B" sheetId="126" r:id="rId6"/>
    <sheet name="Rainbow Diagrams" sheetId="127" r:id="rId7"/>
    <sheet name="Sensit A" sheetId="123" r:id="rId8"/>
    <sheet name="Sensit B" sheetId="124" r:id="rId9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anualCount" hidden="1">8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2</definedName>
    <definedName name="_AtRisk_SimSetting_ReportOptionReportSelection" hidden="1">1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1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"VV9DNRNX9FGVMNWFN4L9WPME"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"$C$40"</definedName>
    <definedName name="RiskSelectedNameCell1" hidden="1">"$B$40"</definedName>
    <definedName name="RiskSelectedNameCell2" localSheetId="0" hidden="1">"$C$32"</definedName>
    <definedName name="RiskSelectedNameCell2" localSheetId="1" hidden="1">"$C$32"</definedName>
    <definedName name="RiskSelectedNameCell2" hidden="1">"$C$32"</definedName>
    <definedName name="RiskSimulationResultsStorageLocation" hidden="1">"1"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SensItManyInOneOutRefEditBaseCase" localSheetId="4" hidden="1">'Base Model A'!#REF!,'Base Model A'!#REF!,'Base Model A'!#REF!,'Base Model A'!#REF!,'Base Model A'!#REF!</definedName>
    <definedName name="SensItManyInOneOutRefEditBaseCase" localSheetId="5" hidden="1">'Base Model B'!#REF!,'Base Model B'!#REF!,'Base Model B'!#REF!,'Base Model B'!#REF!,'Base Model B'!#REF!</definedName>
    <definedName name="SensItManyInOneOutRefEditBaseCase" localSheetId="7" hidden="1">'Sensit A'!$F$5,'Sensit A'!$F$6,'Sensit A'!$F$15,'Sensit A'!$F$16,'Sensit A'!$F$17,'Sensit A'!$F$20,'Sensit A'!$F$21,'Sensit A'!$F$23,'Sensit A'!$F$25</definedName>
    <definedName name="SensItManyInOneOutRefEditBaseCase" localSheetId="8" hidden="1">'Sensit B'!$F$5,'Sensit B'!$F$6,'Sensit B'!$F$15,'Sensit B'!$F$16,'Sensit B'!$F$17,'Sensit B'!$F$20,'Sensit B'!$F$21,'Sensit B'!$F$23,'Sensit B'!$F$25</definedName>
    <definedName name="SensItManyInOneOutRefEditBaseCase" localSheetId="2" hidden="1">'Sim Model A'!$F$15,'Sim Model A'!$F$15,'Sim Model A'!$F$16,'Sim Model A'!$F$17,'Sim Model A'!$F$20,'Sim Model A'!$F$21,'Sim Model A'!$F$23,'Sim Model A'!$F$25</definedName>
    <definedName name="SensItManyInOneOutRefEditBaseCase" localSheetId="3" hidden="1">'Sim Model B'!$F$5,'Sim Model B'!$F$6,'Sim Model B'!$F$15,'Sim Model B'!$F$16,'Sim Model B'!$F$17,'Sim Model B'!$F$20,'Sim Model B'!$F$21,'Sim Model B'!$F$23,'Sim Model B'!$F$25</definedName>
    <definedName name="SensItManyInOneOutRefEditInputLabels" localSheetId="4" hidden="1">'Base Model A'!$B$5:$B$6,'Base Model A'!$B$15:$B$17,'Base Model A'!$B$20:$B$21,'Base Model A'!$B$23,'Base Model A'!$B$25</definedName>
    <definedName name="SensItManyInOneOutRefEditInputLabels" localSheetId="5" hidden="1">'Base Model B'!$B$5:$B$6,'Base Model B'!$B$15:$B$17,'Base Model B'!$B$20:$B$21,'Base Model B'!$B$23,'Base Model B'!$B$25</definedName>
    <definedName name="SensItManyInOneOutRefEditInputLabels" localSheetId="7" hidden="1">'Sensit A'!$B$5,'Sensit A'!$B$6,'Sensit A'!$B$15,'Sensit A'!$B$16,'Sensit A'!$B$17,'Sensit A'!$B$20,'Sensit A'!$B$21,'Sensit A'!$B$23,'Sensit A'!$B$25</definedName>
    <definedName name="SensItManyInOneOutRefEditInputLabels" localSheetId="8" hidden="1">'Sensit B'!$B$5,'Sensit B'!$B$6,'Sensit B'!$B$15,'Sensit B'!$B$16,'Sensit B'!$B$17,'Sensit B'!$B$20,'Sensit B'!$B$21,'Sensit B'!$B$23,'Sensit B'!$B$25</definedName>
    <definedName name="SensItManyInOneOutRefEditInputLabels" localSheetId="2" hidden="1">'Sim Model A'!$B$15,'Sim Model A'!$B$15,'Sim Model A'!$B$16,'Sim Model A'!$B$17,'Sim Model A'!$B$20,'Sim Model A'!$B$21,'Sim Model A'!$B$23,'Sim Model A'!$B$25</definedName>
    <definedName name="SensItManyInOneOutRefEditInputLabels" localSheetId="3" hidden="1">'Sim Model B'!$B$5,'Sim Model B'!$B$6,'Sim Model B'!$B$15,'Sim Model B'!$B$16,'Sim Model B'!$B$17,'Sim Model B'!$B$20,'Sim Model B'!$B$21,'Sim Model B'!$B$23,'Sim Model B'!$B$25</definedName>
    <definedName name="SensItManyInOneOutRefEditInputValues" localSheetId="4" hidden="1">'Base Model A'!$C$5:$C$6,'Base Model A'!$C$15:$C$17,'Base Model A'!$C$20:$C$21,'Base Model A'!$C$23,'Base Model A'!$C$25</definedName>
    <definedName name="SensItManyInOneOutRefEditInputValues" localSheetId="5" hidden="1">'Base Model B'!$C$5:$C$6,'Base Model B'!#REF!,'Base Model B'!#REF!,'Base Model B'!#REF!,'Base Model B'!#REF!</definedName>
    <definedName name="SensItManyInOneOutRefEditInputValues" localSheetId="7" hidden="1">'Sensit A'!$C$5,'Sensit A'!$C$6,'Sensit A'!$C$15,'Sensit A'!$C$16,'Sensit A'!$C$17,'Sensit A'!$C$20,'Sensit A'!$C$21,'Sensit A'!$C$23,'Sensit A'!$C$25</definedName>
    <definedName name="SensItManyInOneOutRefEditInputValues" localSheetId="8" hidden="1">'Sensit B'!$C$5,'Sensit B'!$C$6,'Sensit B'!$C$15,'Sensit B'!$C$16,'Sensit B'!$C$17,'Sensit B'!$C$20,'Sensit B'!$C$21,'Sensit B'!$C$23,'Sensit B'!$C$25</definedName>
    <definedName name="SensItManyInOneOutRefEditInputValues" localSheetId="2" hidden="1">'Sim Model A'!$C$15,'Sim Model A'!$C$15,'Sim Model A'!$C$16,'Sim Model A'!$C$17,'Sim Model A'!$C$20,'Sim Model A'!$C$21,'Sim Model A'!$C$23,'Sim Model A'!$C$25</definedName>
    <definedName name="SensItManyInOneOutRefEditInputValues" localSheetId="3" hidden="1">'Sim Model B'!$C$5,'Sim Model B'!$C$6,'Sim Model B'!$C$15,'Sim Model B'!$C$16,'Sim Model B'!$C$17,'Sim Model B'!$C$20,'Sim Model B'!$C$21,'Sim Model B'!$C$23,'Sim Model B'!$C$25</definedName>
    <definedName name="SensItManyInOneOutRefEditOneExtreme" localSheetId="4" hidden="1">'Base Model A'!#REF!,'Base Model A'!#REF!,'Base Model A'!#REF!,'Base Model A'!#REF!,'Base Model A'!#REF!</definedName>
    <definedName name="SensItManyInOneOutRefEditOneExtreme" localSheetId="5" hidden="1">'Base Model B'!#REF!,'Base Model B'!#REF!,'Base Model B'!#REF!,'Base Model B'!#REF!,'Base Model B'!#REF!</definedName>
    <definedName name="SensItManyInOneOutRefEditOneExtreme" localSheetId="7" hidden="1">'Sensit A'!$E$5,'Sensit A'!$E$6,'Sensit A'!$E$15,'Sensit A'!$E$16,'Sensit A'!$E$17,'Sensit A'!$E$20,'Sensit A'!$E$21,'Sensit A'!$E$23,'Sensit A'!$E$25</definedName>
    <definedName name="SensItManyInOneOutRefEditOneExtreme" localSheetId="8" hidden="1">'Sensit B'!$E$5,'Sensit B'!$E$6,'Sensit B'!$E$15,'Sensit B'!$E$16,'Sensit B'!$E$17,'Sensit B'!$E$20,'Sensit B'!$E$21,'Sensit B'!$E$23,'Sensit B'!$E$25</definedName>
    <definedName name="SensItManyInOneOutRefEditOneExtreme" localSheetId="2" hidden="1">'Sim Model A'!$E$15,'Sim Model A'!$E$15,'Sim Model A'!$E$16,'Sim Model A'!$E$17,'Sim Model A'!$E$20,'Sim Model A'!$E$21,'Sim Model A'!$E$23,'Sim Model A'!$E$25</definedName>
    <definedName name="SensItManyInOneOutRefEditOneExtreme" localSheetId="3" hidden="1">'Sim Model B'!$E$5,'Sim Model B'!$E$6,'Sim Model B'!$E$15,'Sim Model B'!$E$16,'Sim Model B'!$E$17,'Sim Model B'!$E$20,'Sim Model B'!$E$21,'Sim Model B'!$E$23,'Sim Model B'!$E$25</definedName>
    <definedName name="SensItManyInOneOutRefEditOtherExtreme" localSheetId="4" hidden="1">'Base Model A'!#REF!,'Base Model A'!#REF!,'Base Model A'!#REF!,'Base Model A'!#REF!,'Base Model A'!#REF!</definedName>
    <definedName name="SensItManyInOneOutRefEditOtherExtreme" localSheetId="5" hidden="1">'Base Model B'!#REF!,'Base Model B'!#REF!,'Base Model B'!#REF!,'Base Model B'!#REF!,'Base Model B'!#REF!</definedName>
    <definedName name="SensItManyInOneOutRefEditOtherExtreme" localSheetId="7" hidden="1">'Sensit A'!$G$5,'Sensit A'!$G$6,'Sensit A'!$G$15,'Sensit A'!$G$16,'Sensit A'!$G$17,'Sensit A'!$G$20,'Sensit A'!$G$21,'Sensit A'!$G$23,'Sensit A'!$G$25</definedName>
    <definedName name="SensItManyInOneOutRefEditOtherExtreme" localSheetId="8" hidden="1">'Sensit B'!$G$5,'Sensit B'!$G$6,'Sensit B'!$G$15,'Sensit B'!$G$16,'Sensit B'!$G$17,'Sensit B'!$G$20,'Sensit B'!$G$21,'Sensit B'!$G$23,'Sensit B'!$G$25</definedName>
    <definedName name="SensItManyInOneOutRefEditOtherExtreme" localSheetId="2" hidden="1">'Sim Model A'!$G$15,'Sim Model A'!$G$15,'Sim Model A'!$G$16,'Sim Model A'!$G$17,'Sim Model A'!$G$20,'Sim Model A'!$G$21,'Sim Model A'!$G$23,'Sim Model A'!$G$25</definedName>
    <definedName name="SensItManyInOneOutRefEditOtherExtreme" localSheetId="3" hidden="1">'Sim Model B'!$G$5,'Sim Model B'!$G$6,'Sim Model B'!$G$15,'Sim Model B'!$G$16,'Sim Model B'!$G$17,'Sim Model B'!$G$20,'Sim Model B'!$G$21,'Sim Model B'!$G$23,'Sim Model B'!$G$25</definedName>
    <definedName name="SensItManyInOneOutRefEditOutputLabel" localSheetId="4" hidden="1">'Base Model A'!$B$40</definedName>
    <definedName name="SensItManyInOneOutRefEditOutputLabel" localSheetId="5" hidden="1">'Base Model B'!$B$40</definedName>
    <definedName name="SensItManyInOneOutRefEditOutputLabel" localSheetId="7" hidden="1">'Sensit A'!$B$40</definedName>
    <definedName name="SensItManyInOneOutRefEditOutputLabel" localSheetId="8" hidden="1">'Sensit B'!$B$40</definedName>
    <definedName name="SensItManyInOneOutRefEditOutputLabel" localSheetId="2" hidden="1">'Sim Model A'!$B$40</definedName>
    <definedName name="SensItManyInOneOutRefEditOutputLabel" localSheetId="3" hidden="1">'Sim Model B'!$B$40</definedName>
    <definedName name="SensItManyInOneOutRefEditOutputValue" localSheetId="4" hidden="1">'Base Model A'!$C$40</definedName>
    <definedName name="SensItManyInOneOutRefEditOutputValue" localSheetId="5" hidden="1">'Base Model B'!#REF!</definedName>
    <definedName name="SensItManyInOneOutRefEditOutputValue" localSheetId="7" hidden="1">'Sensit A'!$C$40</definedName>
    <definedName name="SensItManyInOneOutRefEditOutputValue" localSheetId="8" hidden="1">'Sensit B'!$C$40</definedName>
    <definedName name="SensItManyInOneOutRefEditOutputValue" localSheetId="2" hidden="1">'Sim Model A'!$C$40</definedName>
    <definedName name="SensItManyInOneOutRefEditOutputValue" localSheetId="3" hidden="1">'Sim Model B'!$C$40</definedName>
    <definedName name="SensItOneInOneOutRefEditInputCell" localSheetId="7" hidden="1">'Sensit A'!$C$5</definedName>
    <definedName name="SensItOneInOneOutRefEditInputCell" localSheetId="8" hidden="1">'Sensit B'!$C$5</definedName>
    <definedName name="SensItOneInOneOutRefEditInputLabel" localSheetId="7" hidden="1">'Sensit A'!$B$5</definedName>
    <definedName name="SensItOneInOneOutRefEditInputLabel" localSheetId="8" hidden="1">'Sensit B'!$B$5</definedName>
    <definedName name="SensItOneInOneOutRefEditOutputCell" localSheetId="7" hidden="1">'Sensit A'!$C$40</definedName>
    <definedName name="SensItOneInOneOutRefEditOutputCell" localSheetId="8" hidden="1">'Sensit B'!$C$40</definedName>
    <definedName name="SensItOneInOneOutRefEditOutputLabel" localSheetId="7" hidden="1">'Sensit A'!$B$40</definedName>
    <definedName name="SensItOneInOneOutRefEditOutputLabel" localSheetId="8" hidden="1">'Sensit B'!$B$40</definedName>
    <definedName name="SensItOneInOneOutTextBoxStart" localSheetId="7" hidden="1">13000</definedName>
    <definedName name="SensItOneInOneOutTextBoxStart" localSheetId="8" hidden="1">13000</definedName>
    <definedName name="SensItOneInOneOutTextBoxStep" localSheetId="7" hidden="1">500</definedName>
    <definedName name="SensItOneInOneOutTextBoxStep" localSheetId="8" hidden="1">500</definedName>
    <definedName name="SensItOneInOneOutTextBoxStop" localSheetId="7" hidden="1">17000</definedName>
    <definedName name="SensItOneInOneOutTextBoxStop" localSheetId="8" hidden="1">17000</definedName>
    <definedName name="SimVoiCheckBoxBivariateCharts" localSheetId="8" hidden="1">FALSE</definedName>
    <definedName name="SimVoiCheckBoxBivariateCharts" localSheetId="3" hidden="1">FALSE</definedName>
    <definedName name="SimVoiCheckBoxCumulativeCharts" localSheetId="8" hidden="1">TRUE</definedName>
    <definedName name="SimVoiCheckBoxCumulativeCharts" localSheetId="3" hidden="1">TRUE</definedName>
    <definedName name="SimVoiOptionMonteCarloSimOnly" localSheetId="8" hidden="1">TRUE</definedName>
    <definedName name="SimVoiOptionMonteCarloSimOnly" localSheetId="3" hidden="1">TRUE</definedName>
    <definedName name="SimVoiRefEditInformationCells" localSheetId="8" hidden="1">"'B Simulation'!$C$5:$C$6,'B Simulation'!$C$15,'B Simulation'!$C$20:$C$21,'B Simulation'!$C$23"</definedName>
    <definedName name="SimVoiRefEditInformationCells" localSheetId="3" hidden="1">"'B Simulation'!$C$5:$C$6,'B Simulation'!$C$15,'B Simulation'!$C$20:$C$21,'B Simulation'!$C$23"</definedName>
    <definedName name="SimVoiRefEditOutputValueCell" localSheetId="8" hidden="1">"'B Simulation'!$C$40"</definedName>
    <definedName name="SimVoiRefEditOutputValueCell" localSheetId="3" hidden="1">"'B Simulation'!$C$40"</definedName>
    <definedName name="SimVoiTextBoxNumberOfBrackets" localSheetId="8" hidden="1">100</definedName>
    <definedName name="SimVoiTextBoxNumberOfBrackets" localSheetId="3" hidden="1">100</definedName>
    <definedName name="SimVoiTextBoxNumberOfTrials" localSheetId="8" hidden="1">32000</definedName>
    <definedName name="SimVoiTextBoxNumberOfTrials" localSheetId="3" hidden="1">32000</definedName>
    <definedName name="SimVoiTextBoxNumberPointsBivariate" localSheetId="8" hidden="1">1000</definedName>
    <definedName name="SimVoiTextBoxNumberPointsBivariate" localSheetId="3" hidden="1">1000</definedName>
    <definedName name="SimVoiTextBoxNumberPointsCumulative" localSheetId="8" hidden="1">32000</definedName>
    <definedName name="SimVoiTextBoxNumberPointsCumulative" localSheetId="3" hidden="1">32000</definedName>
    <definedName name="SimVoiTextBoxTrialsPerBracket" localSheetId="8" hidden="1">100</definedName>
    <definedName name="SimVoiTextBoxTrialsPerBracket" localSheetId="3" hidden="1">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103" l="1"/>
  <c r="C38" i="103"/>
  <c r="C37" i="103"/>
  <c r="C36" i="103"/>
  <c r="C35" i="103"/>
  <c r="C34" i="103"/>
  <c r="C33" i="103"/>
  <c r="C28" i="102"/>
  <c r="C35" i="102" s="1"/>
  <c r="C34" i="102"/>
  <c r="C33" i="102"/>
  <c r="C38" i="102"/>
  <c r="C37" i="102"/>
  <c r="C36" i="102"/>
  <c r="C40" i="103" l="1"/>
  <c r="C40" i="102"/>
  <c r="C41" i="102" s="1"/>
  <c r="B39" i="127"/>
  <c r="B40" i="127" s="1"/>
  <c r="B41" i="127" s="1"/>
  <c r="B42" i="127" s="1"/>
  <c r="B43" i="127" s="1"/>
  <c r="B44" i="127" s="1"/>
  <c r="B45" i="127" s="1"/>
  <c r="B46" i="127" s="1"/>
  <c r="B47" i="127" s="1"/>
  <c r="B48" i="127" s="1"/>
  <c r="B49" i="127" s="1"/>
  <c r="B50" i="127" s="1"/>
  <c r="B51" i="127" s="1"/>
  <c r="B52" i="127" s="1"/>
  <c r="B53" i="127" s="1"/>
  <c r="B54" i="127" s="1"/>
  <c r="B55" i="127" s="1"/>
  <c r="B56" i="127" s="1"/>
  <c r="B57" i="127" s="1"/>
  <c r="B58" i="127" s="1"/>
  <c r="B9" i="127"/>
  <c r="B10" i="127" s="1"/>
  <c r="B11" i="127" s="1"/>
  <c r="B12" i="127" s="1"/>
  <c r="B13" i="127" s="1"/>
  <c r="B14" i="127" s="1"/>
  <c r="B15" i="127" s="1"/>
  <c r="B16" i="127" s="1"/>
  <c r="C38" i="126"/>
  <c r="C37" i="126"/>
  <c r="C33" i="126"/>
  <c r="C28" i="126"/>
  <c r="C8" i="126"/>
  <c r="C7" i="126"/>
  <c r="C6" i="126"/>
  <c r="C5" i="126"/>
  <c r="C36" i="126" s="1"/>
  <c r="C38" i="125"/>
  <c r="C37" i="125"/>
  <c r="C33" i="125"/>
  <c r="C28" i="125"/>
  <c r="C6" i="125"/>
  <c r="C5" i="125"/>
  <c r="C36" i="125" s="1"/>
  <c r="C34" i="126" l="1"/>
  <c r="C35" i="126"/>
  <c r="C34" i="125"/>
  <c r="C35" i="125"/>
  <c r="C40" i="125" l="1"/>
  <c r="C41" i="125" s="1"/>
  <c r="C40" i="126"/>
  <c r="C42" i="126" s="1"/>
  <c r="C42" i="125" l="1"/>
  <c r="C37" i="127"/>
  <c r="C7" i="127"/>
  <c r="C41" i="126"/>
  <c r="D7" i="127"/>
  <c r="D37" i="127"/>
  <c r="C42" i="102"/>
  <c r="C38" i="124"/>
  <c r="C37" i="124"/>
  <c r="C36" i="124"/>
  <c r="C34" i="124"/>
  <c r="C33" i="124"/>
  <c r="C28" i="124"/>
  <c r="C35" i="124" s="1"/>
  <c r="C8" i="124"/>
  <c r="C7" i="124"/>
  <c r="C38" i="123"/>
  <c r="C37" i="123"/>
  <c r="C36" i="123"/>
  <c r="C34" i="123"/>
  <c r="C33" i="123"/>
  <c r="C28" i="123"/>
  <c r="C35" i="123" s="1"/>
  <c r="C40" i="123" l="1"/>
  <c r="C42" i="123" s="1"/>
  <c r="C40" i="124"/>
  <c r="C42" i="124" s="1"/>
  <c r="K20" i="103"/>
  <c r="L23" i="103"/>
  <c r="K23" i="103"/>
  <c r="J23" i="103"/>
  <c r="L21" i="103"/>
  <c r="K21" i="103"/>
  <c r="J21" i="103"/>
  <c r="M20" i="103"/>
  <c r="L20" i="103"/>
  <c r="J20" i="103"/>
  <c r="K15" i="103"/>
  <c r="J15" i="103"/>
  <c r="L23" i="102"/>
  <c r="K23" i="102"/>
  <c r="J23" i="102"/>
  <c r="K21" i="102"/>
  <c r="L21" i="102"/>
  <c r="J21" i="102"/>
  <c r="M20" i="102"/>
  <c r="L20" i="102"/>
  <c r="K20" i="102"/>
  <c r="J20" i="102"/>
  <c r="K15" i="102"/>
  <c r="J15" i="102"/>
  <c r="M6" i="102"/>
  <c r="L6" i="102"/>
  <c r="K6" i="102"/>
  <c r="J6" i="102"/>
  <c r="K5" i="102"/>
  <c r="J5" i="102"/>
  <c r="C41" i="123" l="1"/>
  <c r="C41" i="124"/>
  <c r="C42" i="103" l="1"/>
  <c r="C41" i="103"/>
</calcChain>
</file>

<file path=xl/sharedStrings.xml><?xml version="1.0" encoding="utf-8"?>
<sst xmlns="http://schemas.openxmlformats.org/spreadsheetml/2006/main" count="367" uniqueCount="136">
  <si>
    <t>Salvage value</t>
  </si>
  <si>
    <t>Useful life (years)</t>
  </si>
  <si>
    <t>MARR</t>
  </si>
  <si>
    <t>Annual Revenue</t>
  </si>
  <si>
    <t>Initial Investment</t>
  </si>
  <si>
    <t>Study Period (years)</t>
  </si>
  <si>
    <t>Repeatability</t>
  </si>
  <si>
    <t>Assumption</t>
  </si>
  <si>
    <t>Low</t>
  </si>
  <si>
    <t>Base</t>
  </si>
  <si>
    <t>High</t>
  </si>
  <si>
    <t>Variable manpower cost per piece</t>
  </si>
  <si>
    <t>Annual Direct Manpower cost</t>
  </si>
  <si>
    <t>Annual Direct Material cost</t>
  </si>
  <si>
    <t>Annual fixed Costs</t>
  </si>
  <si>
    <t xml:space="preserve">  No of operators required</t>
  </si>
  <si>
    <t xml:space="preserve">  Manpower cost/worker/hour</t>
  </si>
  <si>
    <t>Material Costs</t>
  </si>
  <si>
    <t>Computed</t>
  </si>
  <si>
    <t>Before-Tax Cash Flows Analysis</t>
  </si>
  <si>
    <t>Initial Investment Cost</t>
  </si>
  <si>
    <t>Manpower Requirements &amp; Costs</t>
  </si>
  <si>
    <t>Annual Overheads</t>
  </si>
  <si>
    <t>Uniform</t>
  </si>
  <si>
    <t>Trangular</t>
  </si>
  <si>
    <t xml:space="preserve">  Maintenance Manpower</t>
  </si>
  <si>
    <t xml:space="preserve">  Moldings &amp; Tooling</t>
  </si>
  <si>
    <t xml:space="preserve">  Spare parts</t>
  </si>
  <si>
    <t>Common Data</t>
  </si>
  <si>
    <t>Data for Alternatives</t>
  </si>
  <si>
    <t>Distribution</t>
  </si>
  <si>
    <t>Parameters</t>
  </si>
  <si>
    <t>Cash Flow A</t>
  </si>
  <si>
    <t>Alternative A</t>
  </si>
  <si>
    <t>Alernative B</t>
  </si>
  <si>
    <t>Cash Flow B</t>
  </si>
  <si>
    <t>C34 = C5*C6</t>
  </si>
  <si>
    <t>C35 = -C5*C28</t>
  </si>
  <si>
    <t>C36 = -C5*C23</t>
  </si>
  <si>
    <t>C37 = -SUM(C15:C17)</t>
  </si>
  <si>
    <t>C38 = C25</t>
  </si>
  <si>
    <t>C33 = -C13</t>
  </si>
  <si>
    <t>Feasibility</t>
  </si>
  <si>
    <t>Project is</t>
  </si>
  <si>
    <t>Salvage Value</t>
  </si>
  <si>
    <t>C40 = SUM(C34:C37) - PMT(C7, C24, C33, C38, 0)</t>
  </si>
  <si>
    <t>C41 = -PV(C7, C8, C40, 0, 0)</t>
  </si>
  <si>
    <t>Data for Alternative</t>
  </si>
  <si>
    <t>One-Way Range Sensitivity Analysis for Alternative B</t>
  </si>
  <si>
    <t>One-Way Range Sensitivity Analysis for Alternative A</t>
  </si>
  <si>
    <t>Base Model for Alternative A</t>
  </si>
  <si>
    <t>Base Model for Alternative B</t>
  </si>
  <si>
    <t>Annual Production Volume</t>
  </si>
  <si>
    <t>Unit selling price</t>
  </si>
  <si>
    <t xml:space="preserve">  Output per hours</t>
  </si>
  <si>
    <t>Uniform Integer</t>
  </si>
  <si>
    <t>Trancated Normal</t>
  </si>
  <si>
    <t>Monte Carlo Simulation Model for Alternative A</t>
  </si>
  <si>
    <t>Monte Carlo Simulation Model for Alternative B</t>
  </si>
  <si>
    <t>C5 = RiskIntUniform(J5, K5)</t>
  </si>
  <si>
    <t>C6 = RiskNormal(J6, K6, RiskTruncate(L6, M6))</t>
  </si>
  <si>
    <t>C15 = RiskUniform(J15, K15)</t>
  </si>
  <si>
    <t>C20 =RiskNormal(j20, k20, RiskTruncate(L20, M20))</t>
  </si>
  <si>
    <t>C21 = RiskTriang(J21, K21, L21)</t>
  </si>
  <si>
    <t>C23 = RiskTriang(J23, K23, L23)</t>
  </si>
  <si>
    <t>AW of A</t>
  </si>
  <si>
    <t>PW of A</t>
  </si>
  <si>
    <t>AW of B</t>
  </si>
  <si>
    <t>PW of B</t>
  </si>
  <si>
    <t>Annual Production</t>
  </si>
  <si>
    <t>Unit Selling Price</t>
  </si>
  <si>
    <t>C5 is set to 'Rainbow Diagrams'!B4 for plotting rainbow diagram using Tabel()</t>
  </si>
  <si>
    <t>C6 is set to 'Rainbow Diagrams'!B34 for plotting rainbow diagram using Table()</t>
  </si>
  <si>
    <t>C5 ='Sim Model A'!C5</t>
  </si>
  <si>
    <t>C6 ='Sim Model A'!C6</t>
  </si>
  <si>
    <t>Rainbow Diagrams : Break-even Analysis</t>
  </si>
  <si>
    <t>C28 = C20*C19/C21</t>
  </si>
  <si>
    <t xml:space="preserve">   Direct material cost per unit</t>
  </si>
  <si>
    <t>Department of Industial Systems Engineering &amp; Management</t>
  </si>
  <si>
    <t>National University of Singapore</t>
  </si>
  <si>
    <t>C7 = 'Base Model A'!C40</t>
  </si>
  <si>
    <t>D7 = 'Base Model B'!C40</t>
  </si>
  <si>
    <t>IE2111 ISE Principles &amp; practice</t>
  </si>
  <si>
    <t>C36 = 'Base Model A'!C40</t>
  </si>
  <si>
    <t>D36 = 'Base Model B'!C40</t>
  </si>
  <si>
    <t>IRR of A</t>
  </si>
  <si>
    <t>IRR of B</t>
  </si>
  <si>
    <t>C43 = RATE(C24,SUM(C34:C37),C33,C38,0,0.1)</t>
  </si>
  <si>
    <t>Please refer to Lab Sheet for the full problem description</t>
  </si>
  <si>
    <t>AW Analysis</t>
  </si>
  <si>
    <t>Q1.1 Mean and Variance Analysis</t>
  </si>
  <si>
    <t>Expected AW of Alternative A</t>
  </si>
  <si>
    <t xml:space="preserve">Standard Deviation of AW of Alternative A </t>
  </si>
  <si>
    <t>Expected AW of Alternative B</t>
  </si>
  <si>
    <t>Standard Deviation of AW of Alternative B</t>
  </si>
  <si>
    <t>Is there any Mean-Variance Dominance?</t>
  </si>
  <si>
    <t>Q1.2 Downside Risk</t>
  </si>
  <si>
    <t xml:space="preserve">What is the probability that Alternative A will be infeasible?   </t>
  </si>
  <si>
    <t xml:space="preserve">What is the probability that Alternative B will be infeasible?   </t>
  </si>
  <si>
    <t>Q1.3 Upside Potentials</t>
  </si>
  <si>
    <t>Q1.4 Value-at-Risk</t>
  </si>
  <si>
    <t xml:space="preserve">What is the Alternative A equivalent annual value-at-risk at 90% confidence? </t>
  </si>
  <si>
    <t>What is the Alternative A equivalent annual value-at-risk at 95% confidence?</t>
  </si>
  <si>
    <t>What is the Alternative B equivalent annual value-at-risk at 90% confidence?</t>
  </si>
  <si>
    <t xml:space="preserve">What is the Alternative B equivalent annual value-at-risk at 95% confidence? </t>
  </si>
  <si>
    <t>Is there any first order stochastic dominance?</t>
  </si>
  <si>
    <t>Q1.5 Stochastic Dominance Analysis</t>
  </si>
  <si>
    <t>IRR Analysis</t>
  </si>
  <si>
    <t>Q2.1 Mean and Variance Analysis</t>
  </si>
  <si>
    <t>Expected IRR of Alternative A</t>
  </si>
  <si>
    <t xml:space="preserve">Standard Deviation of IRR of Alternative A </t>
  </si>
  <si>
    <t>Expected IRR of Alternative B</t>
  </si>
  <si>
    <t>Standard Deviation of IRR of Alternative B</t>
  </si>
  <si>
    <t>Q2.2 Downside Risk</t>
  </si>
  <si>
    <t>Q2.3 Upside Potentials</t>
  </si>
  <si>
    <t>Q2.4 Stochastic Dominance Analysis</t>
  </si>
  <si>
    <t xml:space="preserve">Conclusion </t>
  </si>
  <si>
    <t>Q3</t>
  </si>
  <si>
    <t>What is your final recommendation to the company?</t>
  </si>
  <si>
    <t>Lab 4 - Risk Analysis using Monte Carlo Simulation</t>
  </si>
  <si>
    <t>Name</t>
  </si>
  <si>
    <t>Matric number</t>
  </si>
  <si>
    <t>Answers</t>
  </si>
  <si>
    <t>No</t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</si>
  <si>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$10,000? 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</si>
  <si>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$20,000? 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</si>
  <si>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$30,000?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</si>
  <si>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$10,000? 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</si>
  <si>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$20,000? 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</si>
  <si>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AW</t>
    </r>
    <r>
      <rPr>
        <sz val="12"/>
        <color theme="1"/>
        <rFont val="Arial"/>
        <family val="2"/>
      </rPr>
      <t xml:space="preserve"> ≥  $30,000?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</si>
  <si>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15%?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</si>
  <si>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20%?  </t>
    </r>
  </si>
  <si>
    <r>
      <t xml:space="preserve">What is the probability that Alternative A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$25%?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</si>
  <si>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20%?  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</si>
  <si>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30%? </t>
    </r>
  </si>
  <si>
    <r>
      <t xml:space="preserve">What is the probability that Alternative B will achieve </t>
    </r>
    <r>
      <rPr>
        <i/>
        <sz val="12"/>
        <color theme="1"/>
        <rFont val="Arial"/>
        <family val="2"/>
      </rPr>
      <t>IRR</t>
    </r>
    <r>
      <rPr>
        <sz val="12"/>
        <color theme="1"/>
        <rFont val="Arial"/>
        <family val="2"/>
      </rPr>
      <t xml:space="preserve"> ≥  40%?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</si>
</sst>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  <numFmt numFmtId="166" formatCode="&quot;$&quot;#,##0.0000"/>
    <numFmt numFmtId="167" formatCode="&quot;$&quot;#,##0"/>
    <numFmt numFmtId="168" formatCode="0.0%"/>
    <numFmt numFmtId="169" formatCode="0.000%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4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Times New Roman"/>
      <family val="2"/>
    </font>
    <font>
      <b/>
      <sz val="16"/>
      <color theme="1"/>
      <name val="Arial"/>
      <family val="2"/>
    </font>
    <font>
      <b/>
      <sz val="16"/>
      <color theme="1"/>
      <name val="Times New Roman"/>
      <family val="2"/>
    </font>
    <font>
      <sz val="16"/>
      <color theme="1"/>
      <name val="Times New Roman"/>
      <family val="2"/>
    </font>
    <font>
      <b/>
      <sz val="11"/>
      <color rgb="FF3F3F3F"/>
      <name val="Calibri"/>
      <family val="2"/>
      <scheme val="minor"/>
    </font>
    <font>
      <sz val="16"/>
      <color theme="1"/>
      <name val="Arial"/>
      <family val="2"/>
    </font>
    <font>
      <sz val="12"/>
      <color rgb="FF3F3F3F"/>
      <name val="Arial"/>
      <family val="2"/>
    </font>
    <font>
      <i/>
      <sz val="12"/>
      <color theme="1"/>
      <name val="Arial"/>
      <family val="2"/>
    </font>
    <font>
      <b/>
      <sz val="12"/>
      <color rgb="FF3F3F3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13" borderId="21" applyNumberFormat="0" applyAlignment="0" applyProtection="0"/>
  </cellStyleXfs>
  <cellXfs count="175">
    <xf numFmtId="0" fontId="0" fillId="0" borderId="0" xfId="0"/>
    <xf numFmtId="165" fontId="0" fillId="0" borderId="0" xfId="2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165" fontId="0" fillId="6" borderId="1" xfId="2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165" fontId="0" fillId="7" borderId="1" xfId="0" applyNumberFormat="1" applyFont="1" applyFill="1" applyBorder="1"/>
    <xf numFmtId="165" fontId="0" fillId="0" borderId="0" xfId="0" applyNumberFormat="1"/>
    <xf numFmtId="165" fontId="0" fillId="0" borderId="0" xfId="0" applyNumberFormat="1" applyFont="1"/>
    <xf numFmtId="165" fontId="0" fillId="5" borderId="1" xfId="0" applyNumberFormat="1" applyFont="1" applyFill="1" applyBorder="1"/>
    <xf numFmtId="164" fontId="0" fillId="6" borderId="1" xfId="1" applyNumberFormat="1" applyFont="1" applyFill="1" applyBorder="1" applyAlignment="1">
      <alignment horizontal="center"/>
    </xf>
    <xf numFmtId="167" fontId="0" fillId="6" borderId="1" xfId="2" applyNumberFormat="1" applyFont="1" applyFill="1" applyBorder="1" applyAlignment="1">
      <alignment horizontal="center"/>
    </xf>
    <xf numFmtId="0" fontId="0" fillId="0" borderId="0" xfId="0" applyBorder="1"/>
    <xf numFmtId="0" fontId="0" fillId="0" borderId="1" xfId="0" applyBorder="1"/>
    <xf numFmtId="44" fontId="2" fillId="5" borderId="1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3" fillId="8" borderId="0" xfId="0" applyFont="1" applyFill="1"/>
    <xf numFmtId="0" fontId="2" fillId="5" borderId="1" xfId="0" applyFont="1" applyFill="1" applyBorder="1" applyAlignment="1">
      <alignment horizontal="center"/>
    </xf>
    <xf numFmtId="0" fontId="5" fillId="4" borderId="11" xfId="0" applyFont="1" applyFill="1" applyBorder="1"/>
    <xf numFmtId="0" fontId="5" fillId="4" borderId="12" xfId="0" applyFont="1" applyFill="1" applyBorder="1"/>
    <xf numFmtId="0" fontId="5" fillId="4" borderId="9" xfId="0" applyFont="1" applyFill="1" applyBorder="1"/>
    <xf numFmtId="0" fontId="4" fillId="0" borderId="0" xfId="0" applyFont="1"/>
    <xf numFmtId="0" fontId="6" fillId="9" borderId="2" xfId="0" applyFont="1" applyFill="1" applyBorder="1"/>
    <xf numFmtId="0" fontId="4" fillId="9" borderId="3" xfId="0" applyFont="1" applyFill="1" applyBorder="1"/>
    <xf numFmtId="0" fontId="7" fillId="7" borderId="1" xfId="0" applyFont="1" applyFill="1" applyBorder="1"/>
    <xf numFmtId="3" fontId="4" fillId="6" borderId="1" xfId="0" applyNumberFormat="1" applyFont="1" applyFill="1" applyBorder="1" applyAlignment="1">
      <alignment horizontal="center"/>
    </xf>
    <xf numFmtId="165" fontId="4" fillId="6" borderId="1" xfId="2" applyNumberFormat="1" applyFont="1" applyFill="1" applyBorder="1" applyAlignment="1">
      <alignment horizontal="center"/>
    </xf>
    <xf numFmtId="0" fontId="4" fillId="0" borderId="1" xfId="0" applyFont="1" applyBorder="1"/>
    <xf numFmtId="9" fontId="4" fillId="3" borderId="1" xfId="3" applyFont="1" applyFill="1" applyBorder="1" applyAlignment="1">
      <alignment horizontal="center"/>
    </xf>
    <xf numFmtId="0" fontId="4" fillId="0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Fill="1" applyBorder="1"/>
    <xf numFmtId="0" fontId="4" fillId="0" borderId="0" xfId="0" applyFont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4" fillId="5" borderId="1" xfId="0" applyFont="1" applyFill="1" applyBorder="1"/>
    <xf numFmtId="165" fontId="4" fillId="3" borderId="1" xfId="2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4" borderId="1" xfId="0" applyFont="1" applyFill="1" applyBorder="1" applyAlignment="1">
      <alignment horizontal="justify" vertical="top" wrapText="1"/>
    </xf>
    <xf numFmtId="165" fontId="4" fillId="0" borderId="1" xfId="2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justify" vertical="top" wrapText="1"/>
    </xf>
    <xf numFmtId="0" fontId="4" fillId="6" borderId="1" xfId="0" applyFont="1" applyFill="1" applyBorder="1" applyAlignment="1">
      <alignment horizontal="center"/>
    </xf>
    <xf numFmtId="0" fontId="4" fillId="3" borderId="2" xfId="0" applyFont="1" applyFill="1" applyBorder="1"/>
    <xf numFmtId="0" fontId="4" fillId="3" borderId="4" xfId="0" applyFont="1" applyFill="1" applyBorder="1"/>
    <xf numFmtId="0" fontId="4" fillId="3" borderId="3" xfId="0" applyFont="1" applyFill="1" applyBorder="1"/>
    <xf numFmtId="0" fontId="4" fillId="4" borderId="1" xfId="0" applyFont="1" applyFill="1" applyBorder="1"/>
    <xf numFmtId="166" fontId="4" fillId="7" borderId="1" xfId="2" applyNumberFormat="1" applyFont="1" applyFill="1" applyBorder="1" applyAlignment="1">
      <alignment horizontal="center"/>
    </xf>
    <xf numFmtId="0" fontId="4" fillId="0" borderId="0" xfId="0" applyFont="1" applyBorder="1"/>
    <xf numFmtId="165" fontId="4" fillId="0" borderId="0" xfId="2" applyNumberFormat="1" applyFont="1" applyBorder="1" applyAlignment="1">
      <alignment horizontal="center"/>
    </xf>
    <xf numFmtId="44" fontId="4" fillId="9" borderId="4" xfId="0" applyNumberFormat="1" applyFont="1" applyFill="1" applyBorder="1"/>
    <xf numFmtId="44" fontId="4" fillId="9" borderId="3" xfId="0" applyNumberFormat="1" applyFont="1" applyFill="1" applyBorder="1"/>
    <xf numFmtId="0" fontId="6" fillId="5" borderId="1" xfId="0" applyFont="1" applyFill="1" applyBorder="1"/>
    <xf numFmtId="44" fontId="6" fillId="5" borderId="1" xfId="0" applyNumberFormat="1" applyFont="1" applyFill="1" applyBorder="1" applyAlignment="1">
      <alignment horizontal="center"/>
    </xf>
    <xf numFmtId="165" fontId="4" fillId="7" borderId="1" xfId="0" applyNumberFormat="1" applyFont="1" applyFill="1" applyBorder="1"/>
    <xf numFmtId="0" fontId="4" fillId="6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/>
    </xf>
    <xf numFmtId="164" fontId="4" fillId="6" borderId="1" xfId="1" applyNumberFormat="1" applyFont="1" applyFill="1" applyBorder="1" applyAlignment="1">
      <alignment horizontal="center"/>
    </xf>
    <xf numFmtId="167" fontId="4" fillId="6" borderId="1" xfId="2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right"/>
    </xf>
    <xf numFmtId="165" fontId="4" fillId="6" borderId="1" xfId="0" applyNumberFormat="1" applyFont="1" applyFill="1" applyBorder="1"/>
    <xf numFmtId="8" fontId="4" fillId="6" borderId="1" xfId="0" applyNumberFormat="1" applyFont="1" applyFill="1" applyBorder="1"/>
    <xf numFmtId="0" fontId="7" fillId="4" borderId="1" xfId="0" applyFont="1" applyFill="1" applyBorder="1" applyAlignment="1">
      <alignment horizontal="justify" vertical="top"/>
    </xf>
    <xf numFmtId="165" fontId="7" fillId="6" borderId="1" xfId="2" applyNumberFormat="1" applyFont="1" applyFill="1" applyBorder="1" applyAlignment="1">
      <alignment horizontal="center"/>
    </xf>
    <xf numFmtId="167" fontId="7" fillId="6" borderId="1" xfId="2" applyNumberFormat="1" applyFont="1" applyFill="1" applyBorder="1" applyAlignment="1">
      <alignment horizontal="center"/>
    </xf>
    <xf numFmtId="165" fontId="4" fillId="0" borderId="0" xfId="0" applyNumberFormat="1" applyFont="1" applyBorder="1"/>
    <xf numFmtId="0" fontId="5" fillId="3" borderId="0" xfId="0" applyFont="1" applyFill="1" applyBorder="1"/>
    <xf numFmtId="0" fontId="4" fillId="3" borderId="0" xfId="0" applyFont="1" applyFill="1" applyBorder="1"/>
    <xf numFmtId="165" fontId="4" fillId="3" borderId="0" xfId="0" applyNumberFormat="1" applyFont="1" applyFill="1" applyBorder="1"/>
    <xf numFmtId="0" fontId="4" fillId="3" borderId="0" xfId="0" applyFont="1" applyFill="1"/>
    <xf numFmtId="165" fontId="7" fillId="3" borderId="1" xfId="2" applyNumberFormat="1" applyFont="1" applyFill="1" applyBorder="1" applyAlignment="1">
      <alignment horizontal="center"/>
    </xf>
    <xf numFmtId="0" fontId="0" fillId="10" borderId="9" xfId="0" applyFill="1" applyBorder="1"/>
    <xf numFmtId="164" fontId="0" fillId="10" borderId="9" xfId="0" applyNumberFormat="1" applyFill="1" applyBorder="1"/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0" fontId="0" fillId="10" borderId="3" xfId="0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167" fontId="4" fillId="10" borderId="1" xfId="0" applyNumberFormat="1" applyFont="1" applyFill="1" applyBorder="1"/>
    <xf numFmtId="167" fontId="0" fillId="10" borderId="1" xfId="0" applyNumberFormat="1" applyFill="1" applyBorder="1"/>
    <xf numFmtId="3" fontId="4" fillId="2" borderId="1" xfId="0" applyNumberFormat="1" applyFont="1" applyFill="1" applyBorder="1" applyAlignment="1">
      <alignment horizontal="center"/>
    </xf>
    <xf numFmtId="165" fontId="4" fillId="2" borderId="1" xfId="2" applyNumberFormat="1" applyFont="1" applyFill="1" applyBorder="1" applyAlignment="1">
      <alignment horizontal="center"/>
    </xf>
    <xf numFmtId="0" fontId="4" fillId="7" borderId="13" xfId="0" applyFont="1" applyFill="1" applyBorder="1"/>
    <xf numFmtId="0" fontId="4" fillId="7" borderId="14" xfId="0" applyFont="1" applyFill="1" applyBorder="1"/>
    <xf numFmtId="0" fontId="0" fillId="7" borderId="14" xfId="0" applyFill="1" applyBorder="1"/>
    <xf numFmtId="0" fontId="0" fillId="7" borderId="10" xfId="0" applyFill="1" applyBorder="1"/>
    <xf numFmtId="0" fontId="4" fillId="7" borderId="15" xfId="0" applyFont="1" applyFill="1" applyBorder="1"/>
    <xf numFmtId="0" fontId="4" fillId="7" borderId="0" xfId="0" applyFont="1" applyFill="1" applyBorder="1"/>
    <xf numFmtId="0" fontId="0" fillId="7" borderId="0" xfId="0" applyFill="1" applyBorder="1"/>
    <xf numFmtId="0" fontId="0" fillId="7" borderId="8" xfId="0" applyFill="1" applyBorder="1"/>
    <xf numFmtId="0" fontId="4" fillId="7" borderId="7" xfId="0" applyFont="1" applyFill="1" applyBorder="1"/>
    <xf numFmtId="0" fontId="4" fillId="7" borderId="5" xfId="0" applyFont="1" applyFill="1" applyBorder="1"/>
    <xf numFmtId="0" fontId="0" fillId="7" borderId="5" xfId="0" applyFill="1" applyBorder="1"/>
    <xf numFmtId="0" fontId="0" fillId="7" borderId="6" xfId="0" applyFill="1" applyBorder="1"/>
    <xf numFmtId="164" fontId="4" fillId="0" borderId="0" xfId="0" applyNumberFormat="1" applyFont="1"/>
    <xf numFmtId="44" fontId="4" fillId="6" borderId="1" xfId="2" applyFont="1" applyFill="1" applyBorder="1"/>
    <xf numFmtId="0" fontId="4" fillId="7" borderId="11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3" fontId="4" fillId="10" borderId="1" xfId="0" applyNumberFormat="1" applyFont="1" applyFill="1" applyBorder="1" applyAlignment="1">
      <alignment horizontal="center"/>
    </xf>
    <xf numFmtId="44" fontId="4" fillId="10" borderId="1" xfId="2" applyFont="1" applyFill="1" applyBorder="1" applyAlignment="1"/>
    <xf numFmtId="44" fontId="4" fillId="2" borderId="1" xfId="2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3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/>
    <xf numFmtId="0" fontId="5" fillId="3" borderId="13" xfId="0" applyFont="1" applyFill="1" applyBorder="1"/>
    <xf numFmtId="0" fontId="4" fillId="3" borderId="14" xfId="0" applyFont="1" applyFill="1" applyBorder="1"/>
    <xf numFmtId="0" fontId="4" fillId="3" borderId="10" xfId="0" applyFont="1" applyFill="1" applyBorder="1"/>
    <xf numFmtId="0" fontId="5" fillId="3" borderId="15" xfId="0" applyFont="1" applyFill="1" applyBorder="1"/>
    <xf numFmtId="0" fontId="4" fillId="3" borderId="8" xfId="0" applyFont="1" applyFill="1" applyBorder="1"/>
    <xf numFmtId="0" fontId="5" fillId="3" borderId="7" xfId="0" applyFont="1" applyFill="1" applyBorder="1"/>
    <xf numFmtId="165" fontId="4" fillId="3" borderId="5" xfId="0" applyNumberFormat="1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0" fillId="7" borderId="13" xfId="0" applyFill="1" applyBorder="1"/>
    <xf numFmtId="0" fontId="0" fillId="7" borderId="7" xfId="0" applyFill="1" applyBorder="1"/>
    <xf numFmtId="165" fontId="6" fillId="7" borderId="1" xfId="0" applyNumberFormat="1" applyFont="1" applyFill="1" applyBorder="1"/>
    <xf numFmtId="0" fontId="6" fillId="7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8" fillId="8" borderId="0" xfId="0" applyFont="1" applyFill="1"/>
    <xf numFmtId="0" fontId="8" fillId="0" borderId="0" xfId="0" applyFont="1"/>
    <xf numFmtId="0" fontId="0" fillId="7" borderId="11" xfId="0" applyFill="1" applyBorder="1"/>
    <xf numFmtId="0" fontId="4" fillId="7" borderId="11" xfId="0" applyFont="1" applyFill="1" applyBorder="1"/>
    <xf numFmtId="0" fontId="5" fillId="4" borderId="1" xfId="0" applyFont="1" applyFill="1" applyBorder="1"/>
    <xf numFmtId="0" fontId="5" fillId="3" borderId="1" xfId="0" applyFont="1" applyFill="1" applyBorder="1"/>
    <xf numFmtId="164" fontId="4" fillId="3" borderId="13" xfId="0" applyNumberFormat="1" applyFont="1" applyFill="1" applyBorder="1"/>
    <xf numFmtId="164" fontId="4" fillId="3" borderId="7" xfId="0" applyNumberFormat="1" applyFont="1" applyFill="1" applyBorder="1"/>
    <xf numFmtId="0" fontId="4" fillId="3" borderId="13" xfId="0" applyFont="1" applyFill="1" applyBorder="1"/>
    <xf numFmtId="0" fontId="4" fillId="3" borderId="7" xfId="0" applyFont="1" applyFill="1" applyBorder="1"/>
    <xf numFmtId="0" fontId="13" fillId="0" borderId="0" xfId="0" applyFont="1"/>
    <xf numFmtId="0" fontId="3" fillId="11" borderId="0" xfId="0" applyFont="1" applyFill="1"/>
    <xf numFmtId="0" fontId="10" fillId="11" borderId="0" xfId="0" applyFont="1" applyFill="1"/>
    <xf numFmtId="0" fontId="9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11" fillId="11" borderId="0" xfId="0" applyFont="1" applyFill="1" applyAlignment="1">
      <alignment vertical="center"/>
    </xf>
    <xf numFmtId="0" fontId="12" fillId="11" borderId="0" xfId="0" applyFont="1" applyFill="1" applyAlignment="1">
      <alignment vertical="center"/>
    </xf>
    <xf numFmtId="0" fontId="2" fillId="5" borderId="1" xfId="0" applyFont="1" applyFill="1" applyBorder="1" applyAlignment="1">
      <alignment horizontal="center"/>
    </xf>
    <xf numFmtId="0" fontId="4" fillId="12" borderId="19" xfId="0" applyFont="1" applyFill="1" applyBorder="1"/>
    <xf numFmtId="0" fontId="4" fillId="12" borderId="17" xfId="0" applyFont="1" applyFill="1" applyBorder="1"/>
    <xf numFmtId="0" fontId="4" fillId="12" borderId="0" xfId="0" applyFont="1" applyFill="1"/>
    <xf numFmtId="0" fontId="4" fillId="7" borderId="1" xfId="0" applyFont="1" applyFill="1" applyBorder="1" applyAlignment="1">
      <alignment horizontal="center"/>
    </xf>
    <xf numFmtId="0" fontId="4" fillId="7" borderId="9" xfId="0" applyFont="1" applyFill="1" applyBorder="1"/>
    <xf numFmtId="44" fontId="4" fillId="7" borderId="1" xfId="2" applyFont="1" applyFill="1" applyBorder="1"/>
    <xf numFmtId="44" fontId="4" fillId="6" borderId="1" xfId="2" applyFont="1" applyFill="1" applyBorder="1" applyAlignment="1"/>
    <xf numFmtId="9" fontId="0" fillId="0" borderId="0" xfId="0" applyNumberFormat="1"/>
    <xf numFmtId="10" fontId="6" fillId="7" borderId="1" xfId="0" applyNumberFormat="1" applyFont="1" applyFill="1" applyBorder="1" applyAlignment="1">
      <alignment horizontal="right"/>
    </xf>
    <xf numFmtId="0" fontId="5" fillId="3" borderId="2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3" fontId="4" fillId="0" borderId="0" xfId="0" applyNumberFormat="1" applyFont="1" applyAlignment="1">
      <alignment horizontal="center"/>
    </xf>
    <xf numFmtId="44" fontId="4" fillId="6" borderId="1" xfId="0" applyNumberFormat="1" applyFont="1" applyFill="1" applyBorder="1"/>
    <xf numFmtId="0" fontId="6" fillId="0" borderId="0" xfId="0" applyFont="1"/>
    <xf numFmtId="165" fontId="4" fillId="7" borderId="1" xfId="2" applyNumberFormat="1" applyFont="1" applyFill="1" applyBorder="1" applyAlignment="1">
      <alignment horizontal="center"/>
    </xf>
    <xf numFmtId="44" fontId="4" fillId="2" borderId="1" xfId="2" applyFont="1" applyFill="1" applyBorder="1" applyAlignment="1">
      <alignment vertical="center"/>
    </xf>
    <xf numFmtId="0" fontId="11" fillId="3" borderId="16" xfId="0" applyFont="1" applyFill="1" applyBorder="1"/>
    <xf numFmtId="0" fontId="11" fillId="3" borderId="17" xfId="0" applyFont="1" applyFill="1" applyBorder="1"/>
    <xf numFmtId="0" fontId="15" fillId="3" borderId="18" xfId="0" applyFont="1" applyFill="1" applyBorder="1"/>
    <xf numFmtId="0" fontId="11" fillId="3" borderId="20" xfId="0" applyFont="1" applyFill="1" applyBorder="1"/>
    <xf numFmtId="0" fontId="11" fillId="3" borderId="18" xfId="0" applyFont="1" applyFill="1" applyBorder="1"/>
    <xf numFmtId="0" fontId="6" fillId="3" borderId="0" xfId="0" applyFont="1" applyFill="1"/>
    <xf numFmtId="0" fontId="6" fillId="8" borderId="0" xfId="0" applyFont="1" applyFill="1"/>
    <xf numFmtId="0" fontId="6" fillId="2" borderId="1" xfId="0" applyFont="1" applyFill="1" applyBorder="1" applyAlignment="1">
      <alignment horizontal="center"/>
    </xf>
    <xf numFmtId="0" fontId="6" fillId="6" borderId="0" xfId="0" applyFont="1" applyFill="1"/>
    <xf numFmtId="165" fontId="16" fillId="3" borderId="21" xfId="4" applyNumberFormat="1" applyFont="1" applyFill="1" applyAlignment="1">
      <alignment horizontal="center"/>
    </xf>
    <xf numFmtId="0" fontId="16" fillId="3" borderId="21" xfId="4" applyFont="1" applyFill="1" applyAlignment="1">
      <alignment horizontal="center"/>
    </xf>
    <xf numFmtId="168" fontId="16" fillId="3" borderId="21" xfId="4" applyNumberFormat="1" applyFont="1" applyFill="1" applyAlignment="1">
      <alignment horizontal="center"/>
    </xf>
    <xf numFmtId="167" fontId="16" fillId="3" borderId="21" xfId="4" applyNumberFormat="1" applyFont="1" applyFill="1" applyAlignment="1">
      <alignment horizontal="center"/>
    </xf>
    <xf numFmtId="169" fontId="16" fillId="3" borderId="21" xfId="4" applyNumberFormat="1" applyFont="1" applyFill="1" applyAlignment="1">
      <alignment horizontal="center"/>
    </xf>
    <xf numFmtId="10" fontId="16" fillId="3" borderId="21" xfId="4" applyNumberFormat="1" applyFont="1" applyFill="1" applyAlignment="1">
      <alignment horizontal="center"/>
    </xf>
    <xf numFmtId="0" fontId="18" fillId="3" borderId="21" xfId="4" applyFont="1" applyFill="1"/>
    <xf numFmtId="0" fontId="2" fillId="5" borderId="1" xfId="0" applyFont="1" applyFill="1" applyBorder="1" applyAlignment="1">
      <alignment horizontal="center"/>
    </xf>
  </cellXfs>
  <cellStyles count="5">
    <cellStyle name="Comma" xfId="1" builtinId="3"/>
    <cellStyle name="Currency" xfId="2" builtinId="4"/>
    <cellStyle name="Normal" xfId="0" builtinId="0"/>
    <cellStyle name="Output" xfId="4" builtinId="21"/>
    <cellStyle name="Percent" xfId="3" builtinId="5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Rainbow</a:t>
            </a:r>
            <a:r>
              <a:rPr lang="en-US" b="1" baseline="0"/>
              <a:t> Diagram: AW vs Annual Production Volum</a:t>
            </a:r>
            <a:r>
              <a:rPr lang="en-US" baseline="0"/>
              <a:t>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Alternative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Diagrams'!$B$8:$B$16</c:f>
              <c:numCache>
                <c:formatCode>#,##0</c:formatCode>
                <c:ptCount val="9"/>
                <c:pt idx="0">
                  <c:v>13000</c:v>
                </c:pt>
                <c:pt idx="1">
                  <c:v>13500</c:v>
                </c:pt>
                <c:pt idx="2">
                  <c:v>14000</c:v>
                </c:pt>
                <c:pt idx="3">
                  <c:v>14500</c:v>
                </c:pt>
                <c:pt idx="4">
                  <c:v>15000</c:v>
                </c:pt>
                <c:pt idx="5">
                  <c:v>15500</c:v>
                </c:pt>
                <c:pt idx="6">
                  <c:v>16000</c:v>
                </c:pt>
                <c:pt idx="7">
                  <c:v>16500</c:v>
                </c:pt>
                <c:pt idx="8">
                  <c:v>17000</c:v>
                </c:pt>
              </c:numCache>
            </c:numRef>
          </c:xVal>
          <c:yVal>
            <c:numRef>
              <c:f>'Rainbow Diagrams'!$C$8:$C$16</c:f>
              <c:numCache>
                <c:formatCode>_("$"* #,##0.00_);_("$"* \(#,##0.00\);_("$"* "-"??_);_(@_)</c:formatCode>
                <c:ptCount val="9"/>
                <c:pt idx="0">
                  <c:v>-3636.5161151657012</c:v>
                </c:pt>
                <c:pt idx="1">
                  <c:v>-886.51611516570119</c:v>
                </c:pt>
                <c:pt idx="2">
                  <c:v>1863.4838848342988</c:v>
                </c:pt>
                <c:pt idx="3">
                  <c:v>4613.4838848342988</c:v>
                </c:pt>
                <c:pt idx="4">
                  <c:v>7363.4838848342988</c:v>
                </c:pt>
                <c:pt idx="5">
                  <c:v>10113.483884834299</c:v>
                </c:pt>
                <c:pt idx="6">
                  <c:v>12863.483884834299</c:v>
                </c:pt>
                <c:pt idx="7">
                  <c:v>15613.483884834299</c:v>
                </c:pt>
                <c:pt idx="8">
                  <c:v>18363.483884834299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4B-4E34-ABCA-88C2EFEFA46E}"/>
            </c:ext>
          </c:extLst>
        </c:ser>
        <c:ser>
          <c:idx val="1"/>
          <c:order val="1"/>
          <c:tx>
            <c:v>Alternative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Diagrams'!$B$8:$B$16</c:f>
              <c:numCache>
                <c:formatCode>#,##0</c:formatCode>
                <c:ptCount val="9"/>
                <c:pt idx="0">
                  <c:v>13000</c:v>
                </c:pt>
                <c:pt idx="1">
                  <c:v>13500</c:v>
                </c:pt>
                <c:pt idx="2">
                  <c:v>14000</c:v>
                </c:pt>
                <c:pt idx="3">
                  <c:v>14500</c:v>
                </c:pt>
                <c:pt idx="4">
                  <c:v>15000</c:v>
                </c:pt>
                <c:pt idx="5">
                  <c:v>15500</c:v>
                </c:pt>
                <c:pt idx="6">
                  <c:v>16000</c:v>
                </c:pt>
                <c:pt idx="7">
                  <c:v>16500</c:v>
                </c:pt>
                <c:pt idx="8">
                  <c:v>17000</c:v>
                </c:pt>
              </c:numCache>
            </c:numRef>
          </c:xVal>
          <c:yVal>
            <c:numRef>
              <c:f>'Rainbow Diagrams'!$D$8:$D$16</c:f>
              <c:numCache>
                <c:formatCode>_("$"* #,##0.00_);_("$"* \(#,##0.00\);_("$"* "-"??_);_(@_)</c:formatCode>
                <c:ptCount val="9"/>
                <c:pt idx="0">
                  <c:v>-809.46614275335378</c:v>
                </c:pt>
                <c:pt idx="1">
                  <c:v>690.53385724664622</c:v>
                </c:pt>
                <c:pt idx="2">
                  <c:v>2190.5338572466462</c:v>
                </c:pt>
                <c:pt idx="3">
                  <c:v>3690.5338572466462</c:v>
                </c:pt>
                <c:pt idx="4">
                  <c:v>5190.5338572466462</c:v>
                </c:pt>
                <c:pt idx="5">
                  <c:v>6690.5338572466462</c:v>
                </c:pt>
                <c:pt idx="6">
                  <c:v>8190.5338572466462</c:v>
                </c:pt>
                <c:pt idx="7">
                  <c:v>9690.5338572466462</c:v>
                </c:pt>
                <c:pt idx="8">
                  <c:v>11190.533857246646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4B-4E34-ABCA-88C2EFEFA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690192"/>
        <c:axId val="483693144"/>
      </c:scatterChart>
      <c:valAx>
        <c:axId val="483690192"/>
        <c:scaling>
          <c:orientation val="minMax"/>
          <c:max val="17000"/>
          <c:min val="13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93144"/>
        <c:crosses val="autoZero"/>
        <c:crossBetween val="midCat"/>
      </c:valAx>
      <c:valAx>
        <c:axId val="48369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9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Rainbow</a:t>
            </a:r>
            <a:r>
              <a:rPr lang="en-US" b="1" baseline="0"/>
              <a:t> Diagram: AW vs Unit Selling Price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Alternative A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Diagrams'!$B$38:$B$58</c:f>
              <c:numCache>
                <c:formatCode>_("$"* #,##0.00_);_("$"* \(#,##0.00\);_("$"* "-"??_);_(@_)</c:formatCode>
                <c:ptCount val="21"/>
                <c:pt idx="0">
                  <c:v>9</c:v>
                </c:pt>
                <c:pt idx="1">
                  <c:v>9.1</c:v>
                </c:pt>
                <c:pt idx="2">
                  <c:v>9.1999999999999993</c:v>
                </c:pt>
                <c:pt idx="3">
                  <c:v>9.2999999999999989</c:v>
                </c:pt>
                <c:pt idx="4">
                  <c:v>9.3999999999999986</c:v>
                </c:pt>
                <c:pt idx="5">
                  <c:v>9.4999999999999982</c:v>
                </c:pt>
                <c:pt idx="6">
                  <c:v>9.5999999999999979</c:v>
                </c:pt>
                <c:pt idx="7">
                  <c:v>9.6999999999999975</c:v>
                </c:pt>
                <c:pt idx="8">
                  <c:v>9.7999999999999972</c:v>
                </c:pt>
                <c:pt idx="9">
                  <c:v>9.8999999999999968</c:v>
                </c:pt>
                <c:pt idx="10">
                  <c:v>9.9999999999999964</c:v>
                </c:pt>
                <c:pt idx="11">
                  <c:v>10.099999999999996</c:v>
                </c:pt>
                <c:pt idx="12">
                  <c:v>10.199999999999996</c:v>
                </c:pt>
                <c:pt idx="13">
                  <c:v>10.299999999999995</c:v>
                </c:pt>
                <c:pt idx="14">
                  <c:v>10.399999999999995</c:v>
                </c:pt>
                <c:pt idx="15">
                  <c:v>10.499999999999995</c:v>
                </c:pt>
                <c:pt idx="16">
                  <c:v>10.599999999999994</c:v>
                </c:pt>
                <c:pt idx="17">
                  <c:v>10.699999999999994</c:v>
                </c:pt>
                <c:pt idx="18">
                  <c:v>10.799999999999994</c:v>
                </c:pt>
                <c:pt idx="19">
                  <c:v>10.899999999999993</c:v>
                </c:pt>
                <c:pt idx="20">
                  <c:v>10.999999999999993</c:v>
                </c:pt>
              </c:numCache>
            </c:numRef>
          </c:xVal>
          <c:yVal>
            <c:numRef>
              <c:f>'Rainbow Diagrams'!$C$38:$C$58</c:f>
              <c:numCache>
                <c:formatCode>_("$"* #,##0.00_);_("$"* \(#,##0.00\);_("$"* "-"??_);_(@_)</c:formatCode>
                <c:ptCount val="21"/>
                <c:pt idx="0">
                  <c:v>-7636.5161151657012</c:v>
                </c:pt>
                <c:pt idx="1">
                  <c:v>-6136.5161151657012</c:v>
                </c:pt>
                <c:pt idx="2">
                  <c:v>-4636.5161151657012</c:v>
                </c:pt>
                <c:pt idx="3">
                  <c:v>-3136.5161151657303</c:v>
                </c:pt>
                <c:pt idx="4">
                  <c:v>-1636.5161151657303</c:v>
                </c:pt>
                <c:pt idx="5">
                  <c:v>-136.5161151657303</c:v>
                </c:pt>
                <c:pt idx="6">
                  <c:v>1363.4838848342697</c:v>
                </c:pt>
                <c:pt idx="7">
                  <c:v>2863.4838848342697</c:v>
                </c:pt>
                <c:pt idx="8">
                  <c:v>4363.4838848342697</c:v>
                </c:pt>
                <c:pt idx="9">
                  <c:v>5863.4838848342406</c:v>
                </c:pt>
                <c:pt idx="10">
                  <c:v>7363.4838848342406</c:v>
                </c:pt>
                <c:pt idx="11">
                  <c:v>8863.4838848342406</c:v>
                </c:pt>
                <c:pt idx="12">
                  <c:v>10363.483884834241</c:v>
                </c:pt>
                <c:pt idx="13">
                  <c:v>11863.483884834241</c:v>
                </c:pt>
                <c:pt idx="14">
                  <c:v>13363.483884834211</c:v>
                </c:pt>
                <c:pt idx="15">
                  <c:v>14863.483884834211</c:v>
                </c:pt>
                <c:pt idx="16">
                  <c:v>16363.483884834211</c:v>
                </c:pt>
                <c:pt idx="17">
                  <c:v>17863.483884834211</c:v>
                </c:pt>
                <c:pt idx="18">
                  <c:v>19363.483884834211</c:v>
                </c:pt>
                <c:pt idx="19">
                  <c:v>20863.483884834211</c:v>
                </c:pt>
                <c:pt idx="20">
                  <c:v>22363.483884834182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3C-4F3A-88DA-2B51DE725535}"/>
            </c:ext>
          </c:extLst>
        </c:ser>
        <c:ser>
          <c:idx val="1"/>
          <c:order val="1"/>
          <c:tx>
            <c:v>Alternative B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'Rainbow Diagrams'!$B$38:$B$58</c:f>
              <c:numCache>
                <c:formatCode>_("$"* #,##0.00_);_("$"* \(#,##0.00\);_("$"* "-"??_);_(@_)</c:formatCode>
                <c:ptCount val="21"/>
                <c:pt idx="0">
                  <c:v>9</c:v>
                </c:pt>
                <c:pt idx="1">
                  <c:v>9.1</c:v>
                </c:pt>
                <c:pt idx="2">
                  <c:v>9.1999999999999993</c:v>
                </c:pt>
                <c:pt idx="3">
                  <c:v>9.2999999999999989</c:v>
                </c:pt>
                <c:pt idx="4">
                  <c:v>9.3999999999999986</c:v>
                </c:pt>
                <c:pt idx="5">
                  <c:v>9.4999999999999982</c:v>
                </c:pt>
                <c:pt idx="6">
                  <c:v>9.5999999999999979</c:v>
                </c:pt>
                <c:pt idx="7">
                  <c:v>9.6999999999999975</c:v>
                </c:pt>
                <c:pt idx="8">
                  <c:v>9.7999999999999972</c:v>
                </c:pt>
                <c:pt idx="9">
                  <c:v>9.8999999999999968</c:v>
                </c:pt>
                <c:pt idx="10">
                  <c:v>9.9999999999999964</c:v>
                </c:pt>
                <c:pt idx="11">
                  <c:v>10.099999999999996</c:v>
                </c:pt>
                <c:pt idx="12">
                  <c:v>10.199999999999996</c:v>
                </c:pt>
                <c:pt idx="13">
                  <c:v>10.299999999999995</c:v>
                </c:pt>
                <c:pt idx="14">
                  <c:v>10.399999999999995</c:v>
                </c:pt>
                <c:pt idx="15">
                  <c:v>10.499999999999995</c:v>
                </c:pt>
                <c:pt idx="16">
                  <c:v>10.599999999999994</c:v>
                </c:pt>
                <c:pt idx="17">
                  <c:v>10.699999999999994</c:v>
                </c:pt>
                <c:pt idx="18">
                  <c:v>10.799999999999994</c:v>
                </c:pt>
                <c:pt idx="19">
                  <c:v>10.899999999999993</c:v>
                </c:pt>
                <c:pt idx="20">
                  <c:v>10.999999999999993</c:v>
                </c:pt>
              </c:numCache>
            </c:numRef>
          </c:xVal>
          <c:yVal>
            <c:numRef>
              <c:f>'Rainbow Diagrams'!$D$38:$D$58</c:f>
              <c:numCache>
                <c:formatCode>_("$"* #,##0.00_);_("$"* \(#,##0.00\);_("$"* "-"??_);_(@_)</c:formatCode>
                <c:ptCount val="21"/>
                <c:pt idx="0">
                  <c:v>-9809.4661427533538</c:v>
                </c:pt>
                <c:pt idx="1">
                  <c:v>-8309.4661427533538</c:v>
                </c:pt>
                <c:pt idx="2">
                  <c:v>-6809.4661427533538</c:v>
                </c:pt>
                <c:pt idx="3">
                  <c:v>-5309.4661427533829</c:v>
                </c:pt>
                <c:pt idx="4">
                  <c:v>-3809.4661427533829</c:v>
                </c:pt>
                <c:pt idx="5">
                  <c:v>-2309.4661427533829</c:v>
                </c:pt>
                <c:pt idx="6">
                  <c:v>-809.46614275338288</c:v>
                </c:pt>
                <c:pt idx="7">
                  <c:v>690.53385724661712</c:v>
                </c:pt>
                <c:pt idx="8">
                  <c:v>2190.5338572466171</c:v>
                </c:pt>
                <c:pt idx="9">
                  <c:v>3690.533857246588</c:v>
                </c:pt>
                <c:pt idx="10">
                  <c:v>5190.533857246588</c:v>
                </c:pt>
                <c:pt idx="11">
                  <c:v>6690.533857246588</c:v>
                </c:pt>
                <c:pt idx="12">
                  <c:v>8190.533857246588</c:v>
                </c:pt>
                <c:pt idx="13">
                  <c:v>9690.533857246588</c:v>
                </c:pt>
                <c:pt idx="14">
                  <c:v>11190.533857246559</c:v>
                </c:pt>
                <c:pt idx="15">
                  <c:v>12690.533857246559</c:v>
                </c:pt>
                <c:pt idx="16">
                  <c:v>14190.533857246559</c:v>
                </c:pt>
                <c:pt idx="17">
                  <c:v>15690.533857246559</c:v>
                </c:pt>
                <c:pt idx="18">
                  <c:v>17190.533857246559</c:v>
                </c:pt>
                <c:pt idx="19">
                  <c:v>18690.533857246559</c:v>
                </c:pt>
                <c:pt idx="20">
                  <c:v>20190.53385724653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3C-4F3A-88DA-2B51DE725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891952"/>
        <c:axId val="484900480"/>
      </c:scatterChart>
      <c:valAx>
        <c:axId val="484891952"/>
        <c:scaling>
          <c:orientation val="minMax"/>
          <c:max val="11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900480"/>
        <c:crosses val="autoZero"/>
        <c:crossBetween val="midCat"/>
      </c:valAx>
      <c:valAx>
        <c:axId val="48490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_(&quot;$&quot;* #,##0_);_(&quot;$&quot;* \(#,##0\);_(&quot;$&quot;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4891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487970</xdr:colOff>
      <xdr:row>2</xdr:row>
      <xdr:rowOff>85725</xdr:rowOff>
    </xdr:from>
    <xdr:to>
      <xdr:col>17</xdr:col>
      <xdr:colOff>447675</xdr:colOff>
      <xdr:row>30</xdr:row>
      <xdr:rowOff>82061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EBF7B8-408C-4C93-B12F-8824816A78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419098</xdr:colOff>
      <xdr:row>33</xdr:row>
      <xdr:rowOff>76200</xdr:rowOff>
    </xdr:from>
    <xdr:to>
      <xdr:col>17</xdr:col>
      <xdr:colOff>457199</xdr:colOff>
      <xdr:row>68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2A5D41B-CBA2-4058-A8F4-C9F38C3DB4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4"/>
  <sheetViews>
    <sheetView tabSelected="1" zoomScaleNormal="100" workbookViewId="0">
      <selection activeCell="D11" sqref="D11"/>
    </sheetView>
  </sheetViews>
  <sheetFormatPr defaultRowHeight="15.5" x14ac:dyDescent="0.35"/>
  <cols>
    <col min="1" max="1" width="2.75" customWidth="1"/>
    <col min="3" max="3" width="12.25" customWidth="1"/>
    <col min="4" max="4" width="40.25" customWidth="1"/>
    <col min="5" max="5" width="4.83203125" customWidth="1"/>
    <col min="6" max="7" width="8.75" hidden="1" customWidth="1"/>
  </cols>
  <sheetData>
    <row r="2" spans="2:12" ht="18" x14ac:dyDescent="0.4">
      <c r="B2" s="134" t="s">
        <v>78</v>
      </c>
      <c r="C2" s="134"/>
      <c r="D2" s="134"/>
      <c r="E2" s="134"/>
      <c r="F2" s="134"/>
      <c r="G2" s="134"/>
      <c r="H2" s="134"/>
      <c r="I2" s="135"/>
    </row>
    <row r="3" spans="2:12" ht="18" x14ac:dyDescent="0.4">
      <c r="B3" s="134" t="s">
        <v>79</v>
      </c>
      <c r="C3" s="134"/>
      <c r="D3" s="134"/>
      <c r="E3" s="134"/>
      <c r="F3" s="134"/>
      <c r="G3" s="134"/>
      <c r="H3" s="134"/>
      <c r="I3" s="135"/>
    </row>
    <row r="4" spans="2:12" ht="19.5" customHeight="1" x14ac:dyDescent="0.35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</row>
    <row r="5" spans="2:12" ht="27" customHeight="1" x14ac:dyDescent="0.35">
      <c r="B5" s="136" t="s">
        <v>82</v>
      </c>
      <c r="C5" s="136"/>
      <c r="D5" s="136"/>
      <c r="E5" s="136"/>
      <c r="F5" s="136"/>
      <c r="G5" s="136"/>
      <c r="H5" s="136"/>
      <c r="I5" s="137"/>
      <c r="J5" s="23"/>
      <c r="K5" s="23"/>
    </row>
    <row r="6" spans="2:12" ht="20.25" customHeight="1" x14ac:dyDescent="0.45">
      <c r="B6" s="138" t="s">
        <v>119</v>
      </c>
      <c r="C6" s="138"/>
      <c r="D6" s="138"/>
      <c r="E6" s="138"/>
      <c r="F6" s="138"/>
      <c r="G6" s="138"/>
      <c r="H6" s="138"/>
      <c r="I6" s="139"/>
      <c r="J6" s="23"/>
      <c r="K6" s="23"/>
      <c r="L6" s="133"/>
    </row>
    <row r="9" spans="2:12" x14ac:dyDescent="0.35">
      <c r="B9" s="23"/>
      <c r="C9" s="23"/>
      <c r="D9" s="23"/>
      <c r="E9" s="23"/>
      <c r="F9" s="23"/>
      <c r="G9" s="23"/>
      <c r="H9" s="23"/>
    </row>
    <row r="10" spans="2:12" ht="16" thickBot="1" x14ac:dyDescent="0.4">
      <c r="B10" s="23"/>
      <c r="C10" s="23"/>
      <c r="D10" s="23"/>
      <c r="E10" s="23"/>
      <c r="F10" s="23"/>
      <c r="G10" s="23"/>
      <c r="H10" s="23"/>
    </row>
    <row r="11" spans="2:12" ht="20.5" thickBot="1" x14ac:dyDescent="0.45">
      <c r="B11" s="158" t="s">
        <v>120</v>
      </c>
      <c r="C11" s="159"/>
      <c r="D11" s="160"/>
      <c r="E11" s="23"/>
      <c r="F11" s="141"/>
      <c r="G11" s="142"/>
      <c r="H11" s="23"/>
    </row>
    <row r="12" spans="2:12" ht="20.5" thickBot="1" x14ac:dyDescent="0.45">
      <c r="B12" s="161" t="s">
        <v>121</v>
      </c>
      <c r="C12" s="162"/>
      <c r="D12" s="160"/>
      <c r="E12" s="23"/>
      <c r="F12" s="143"/>
      <c r="G12" s="143"/>
      <c r="H12" s="23"/>
    </row>
    <row r="13" spans="2:12" x14ac:dyDescent="0.35">
      <c r="B13" s="23"/>
      <c r="C13" s="23"/>
      <c r="D13" s="23"/>
      <c r="E13" s="23"/>
      <c r="F13" s="23"/>
      <c r="G13" s="23"/>
      <c r="H13" s="23"/>
    </row>
    <row r="14" spans="2:12" x14ac:dyDescent="0.35">
      <c r="B14" s="23"/>
      <c r="C14" s="23"/>
      <c r="D14" s="23"/>
      <c r="E14" s="23"/>
      <c r="F14" s="23"/>
      <c r="G14" s="23"/>
      <c r="H14" s="2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zoomScaleNormal="100" workbookViewId="0">
      <selection activeCell="B5" sqref="B5"/>
    </sheetView>
  </sheetViews>
  <sheetFormatPr defaultColWidth="8.75" defaultRowHeight="15.5" x14ac:dyDescent="0.35"/>
  <cols>
    <col min="1" max="1" width="69.25" style="23" bestFit="1" customWidth="1"/>
    <col min="2" max="2" width="39.58203125" style="23" bestFit="1" customWidth="1"/>
    <col min="3" max="16384" width="8.75" style="23"/>
  </cols>
  <sheetData>
    <row r="1" spans="1:2" x14ac:dyDescent="0.35">
      <c r="A1" s="163" t="s">
        <v>88</v>
      </c>
    </row>
    <row r="3" spans="1:2" x14ac:dyDescent="0.35">
      <c r="A3" s="164" t="s">
        <v>89</v>
      </c>
      <c r="B3" s="165" t="s">
        <v>122</v>
      </c>
    </row>
    <row r="4" spans="1:2" x14ac:dyDescent="0.35">
      <c r="A4" s="166" t="s">
        <v>90</v>
      </c>
    </row>
    <row r="5" spans="1:2" x14ac:dyDescent="0.35">
      <c r="A5" s="23" t="s">
        <v>91</v>
      </c>
      <c r="B5" s="167"/>
    </row>
    <row r="6" spans="1:2" x14ac:dyDescent="0.35">
      <c r="A6" s="23" t="s">
        <v>92</v>
      </c>
      <c r="B6" s="167"/>
    </row>
    <row r="7" spans="1:2" x14ac:dyDescent="0.35">
      <c r="A7" s="23" t="s">
        <v>93</v>
      </c>
      <c r="B7" s="167"/>
    </row>
    <row r="8" spans="1:2" x14ac:dyDescent="0.35">
      <c r="A8" s="23" t="s">
        <v>94</v>
      </c>
      <c r="B8" s="167"/>
    </row>
    <row r="9" spans="1:2" x14ac:dyDescent="0.35">
      <c r="A9" s="23" t="s">
        <v>95</v>
      </c>
      <c r="B9" s="168"/>
    </row>
    <row r="11" spans="1:2" x14ac:dyDescent="0.35">
      <c r="A11" s="166" t="s">
        <v>96</v>
      </c>
    </row>
    <row r="12" spans="1:2" x14ac:dyDescent="0.35">
      <c r="A12" s="23" t="s">
        <v>97</v>
      </c>
      <c r="B12" s="169"/>
    </row>
    <row r="13" spans="1:2" x14ac:dyDescent="0.35">
      <c r="A13" s="23" t="s">
        <v>98</v>
      </c>
      <c r="B13" s="169"/>
    </row>
    <row r="15" spans="1:2" x14ac:dyDescent="0.35">
      <c r="A15" s="166" t="s">
        <v>99</v>
      </c>
    </row>
    <row r="16" spans="1:2" x14ac:dyDescent="0.35">
      <c r="A16" s="23" t="s">
        <v>124</v>
      </c>
      <c r="B16" s="169"/>
    </row>
    <row r="17" spans="1:2" x14ac:dyDescent="0.35">
      <c r="A17" s="23" t="s">
        <v>125</v>
      </c>
      <c r="B17" s="169"/>
    </row>
    <row r="18" spans="1:2" x14ac:dyDescent="0.35">
      <c r="A18" s="23" t="s">
        <v>126</v>
      </c>
      <c r="B18" s="169"/>
    </row>
    <row r="19" spans="1:2" x14ac:dyDescent="0.35">
      <c r="A19" s="23" t="s">
        <v>127</v>
      </c>
      <c r="B19" s="169"/>
    </row>
    <row r="20" spans="1:2" x14ac:dyDescent="0.35">
      <c r="A20" s="23" t="s">
        <v>128</v>
      </c>
      <c r="B20" s="169"/>
    </row>
    <row r="21" spans="1:2" x14ac:dyDescent="0.35">
      <c r="A21" s="23" t="s">
        <v>129</v>
      </c>
      <c r="B21" s="169"/>
    </row>
    <row r="23" spans="1:2" x14ac:dyDescent="0.35">
      <c r="A23" s="166" t="s">
        <v>100</v>
      </c>
    </row>
    <row r="24" spans="1:2" x14ac:dyDescent="0.35">
      <c r="A24" s="23" t="s">
        <v>101</v>
      </c>
      <c r="B24" s="170"/>
    </row>
    <row r="25" spans="1:2" x14ac:dyDescent="0.35">
      <c r="A25" s="23" t="s">
        <v>102</v>
      </c>
      <c r="B25" s="170"/>
    </row>
    <row r="26" spans="1:2" x14ac:dyDescent="0.35">
      <c r="A26" s="23" t="s">
        <v>103</v>
      </c>
      <c r="B26" s="170"/>
    </row>
    <row r="27" spans="1:2" x14ac:dyDescent="0.35">
      <c r="A27" s="23" t="s">
        <v>104</v>
      </c>
      <c r="B27" s="170"/>
    </row>
    <row r="29" spans="1:2" x14ac:dyDescent="0.35">
      <c r="A29" s="166" t="s">
        <v>106</v>
      </c>
    </row>
    <row r="30" spans="1:2" x14ac:dyDescent="0.35">
      <c r="A30" s="23" t="s">
        <v>105</v>
      </c>
      <c r="B30" s="168"/>
    </row>
    <row r="32" spans="1:2" x14ac:dyDescent="0.35">
      <c r="A32" s="164" t="s">
        <v>107</v>
      </c>
    </row>
    <row r="33" spans="1:2" x14ac:dyDescent="0.35">
      <c r="A33" s="166" t="s">
        <v>108</v>
      </c>
    </row>
    <row r="34" spans="1:2" x14ac:dyDescent="0.35">
      <c r="A34" s="23" t="s">
        <v>109</v>
      </c>
      <c r="B34" s="171"/>
    </row>
    <row r="35" spans="1:2" x14ac:dyDescent="0.35">
      <c r="A35" s="23" t="s">
        <v>110</v>
      </c>
      <c r="B35" s="171"/>
    </row>
    <row r="36" spans="1:2" x14ac:dyDescent="0.35">
      <c r="A36" s="23" t="s">
        <v>111</v>
      </c>
      <c r="B36" s="172"/>
    </row>
    <row r="37" spans="1:2" x14ac:dyDescent="0.35">
      <c r="A37" s="23" t="s">
        <v>112</v>
      </c>
      <c r="B37" s="172"/>
    </row>
    <row r="38" spans="1:2" x14ac:dyDescent="0.35">
      <c r="A38" s="23" t="s">
        <v>95</v>
      </c>
      <c r="B38" s="168"/>
    </row>
    <row r="40" spans="1:2" x14ac:dyDescent="0.35">
      <c r="A40" s="166" t="s">
        <v>113</v>
      </c>
    </row>
    <row r="41" spans="1:2" x14ac:dyDescent="0.35">
      <c r="A41" s="23" t="s">
        <v>97</v>
      </c>
      <c r="B41" s="169"/>
    </row>
    <row r="42" spans="1:2" x14ac:dyDescent="0.35">
      <c r="A42" s="23" t="s">
        <v>98</v>
      </c>
      <c r="B42" s="169"/>
    </row>
    <row r="44" spans="1:2" x14ac:dyDescent="0.35">
      <c r="A44" s="166" t="s">
        <v>114</v>
      </c>
    </row>
    <row r="45" spans="1:2" x14ac:dyDescent="0.35">
      <c r="A45" s="23" t="s">
        <v>130</v>
      </c>
      <c r="B45" s="169"/>
    </row>
    <row r="46" spans="1:2" x14ac:dyDescent="0.35">
      <c r="A46" s="23" t="s">
        <v>131</v>
      </c>
      <c r="B46" s="169"/>
    </row>
    <row r="47" spans="1:2" x14ac:dyDescent="0.35">
      <c r="A47" s="23" t="s">
        <v>132</v>
      </c>
      <c r="B47" s="169"/>
    </row>
    <row r="48" spans="1:2" x14ac:dyDescent="0.35">
      <c r="A48" s="23" t="s">
        <v>133</v>
      </c>
      <c r="B48" s="169"/>
    </row>
    <row r="49" spans="1:2" x14ac:dyDescent="0.35">
      <c r="A49" s="23" t="s">
        <v>134</v>
      </c>
      <c r="B49" s="169"/>
    </row>
    <row r="50" spans="1:2" x14ac:dyDescent="0.35">
      <c r="A50" s="23" t="s">
        <v>135</v>
      </c>
      <c r="B50" s="169"/>
    </row>
    <row r="52" spans="1:2" x14ac:dyDescent="0.35">
      <c r="A52" s="166" t="s">
        <v>115</v>
      </c>
    </row>
    <row r="53" spans="1:2" x14ac:dyDescent="0.35">
      <c r="A53" s="23" t="s">
        <v>105</v>
      </c>
      <c r="B53" s="168" t="s">
        <v>123</v>
      </c>
    </row>
    <row r="55" spans="1:2" x14ac:dyDescent="0.35">
      <c r="A55" s="164" t="s">
        <v>116</v>
      </c>
    </row>
    <row r="56" spans="1:2" x14ac:dyDescent="0.35">
      <c r="A56" s="155" t="s">
        <v>117</v>
      </c>
    </row>
    <row r="57" spans="1:2" x14ac:dyDescent="0.35">
      <c r="A57" s="23" t="s">
        <v>118</v>
      </c>
      <c r="B57" s="17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zoomScaleNormal="100" workbookViewId="0">
      <selection activeCell="P17" sqref="P17"/>
    </sheetView>
  </sheetViews>
  <sheetFormatPr defaultRowHeight="15.5" x14ac:dyDescent="0.35"/>
  <cols>
    <col min="1" max="1" width="4.08203125" customWidth="1"/>
    <col min="2" max="2" width="30.5" customWidth="1"/>
    <col min="3" max="3" width="17.08203125" customWidth="1"/>
    <col min="4" max="4" width="3.83203125" customWidth="1"/>
    <col min="8" max="8" width="4.33203125" customWidth="1"/>
    <col min="9" max="9" width="15.83203125" customWidth="1"/>
    <col min="10" max="10" width="10.25" customWidth="1"/>
    <col min="14" max="14" width="2.75" customWidth="1"/>
  </cols>
  <sheetData>
    <row r="1" spans="1:13" ht="18" x14ac:dyDescent="0.4">
      <c r="A1" s="18" t="s">
        <v>57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3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3" x14ac:dyDescent="0.35">
      <c r="A4" s="23"/>
      <c r="B4" s="24" t="s">
        <v>28</v>
      </c>
      <c r="C4" s="25"/>
      <c r="D4" s="23"/>
      <c r="E4" s="60" t="s">
        <v>8</v>
      </c>
      <c r="F4" s="60" t="s">
        <v>9</v>
      </c>
      <c r="G4" s="60" t="s">
        <v>10</v>
      </c>
      <c r="H4" s="23"/>
      <c r="I4" s="19" t="s">
        <v>30</v>
      </c>
      <c r="J4" s="174" t="s">
        <v>31</v>
      </c>
      <c r="K4" s="174"/>
      <c r="L4" s="174"/>
      <c r="M4" s="174"/>
    </row>
    <row r="5" spans="1:13" x14ac:dyDescent="0.35">
      <c r="A5" s="23"/>
      <c r="B5" s="26" t="s">
        <v>52</v>
      </c>
      <c r="C5" s="85">
        <v>15000</v>
      </c>
      <c r="D5" s="33"/>
      <c r="E5" s="61">
        <v>13000</v>
      </c>
      <c r="F5" s="61">
        <v>15000</v>
      </c>
      <c r="G5" s="61">
        <v>17000</v>
      </c>
      <c r="H5" s="23"/>
      <c r="I5" s="76" t="s">
        <v>55</v>
      </c>
      <c r="J5" s="77">
        <f>E5</f>
        <v>13000</v>
      </c>
      <c r="K5" s="77">
        <f>G5</f>
        <v>17000</v>
      </c>
      <c r="L5" s="15"/>
      <c r="M5" s="15"/>
    </row>
    <row r="6" spans="1:13" x14ac:dyDescent="0.35">
      <c r="A6" s="23"/>
      <c r="B6" s="26" t="s">
        <v>53</v>
      </c>
      <c r="C6" s="86">
        <v>10</v>
      </c>
      <c r="D6" s="33"/>
      <c r="E6" s="46">
        <v>9</v>
      </c>
      <c r="F6" s="46">
        <v>10</v>
      </c>
      <c r="G6" s="46">
        <v>11</v>
      </c>
      <c r="H6" s="23"/>
      <c r="I6" s="78" t="s">
        <v>56</v>
      </c>
      <c r="J6" s="79">
        <f>F6</f>
        <v>10</v>
      </c>
      <c r="K6" s="79">
        <f>(G6-9)/4</f>
        <v>0.5</v>
      </c>
      <c r="L6" s="79">
        <f>E6</f>
        <v>9</v>
      </c>
      <c r="M6" s="79">
        <f>G6</f>
        <v>11</v>
      </c>
    </row>
    <row r="7" spans="1:13" x14ac:dyDescent="0.35">
      <c r="A7" s="23"/>
      <c r="B7" s="29" t="s">
        <v>2</v>
      </c>
      <c r="C7" s="30">
        <v>0.12</v>
      </c>
      <c r="D7" s="33"/>
      <c r="E7" s="23"/>
      <c r="F7" s="23"/>
      <c r="G7" s="23"/>
      <c r="H7" s="23"/>
      <c r="I7" s="23"/>
      <c r="J7" s="23"/>
    </row>
    <row r="8" spans="1:13" x14ac:dyDescent="0.35">
      <c r="A8" s="23"/>
      <c r="B8" s="31" t="s">
        <v>5</v>
      </c>
      <c r="C8" s="32">
        <v>10</v>
      </c>
      <c r="D8" s="33"/>
      <c r="E8" s="87" t="s">
        <v>59</v>
      </c>
      <c r="F8" s="88"/>
      <c r="G8" s="89"/>
      <c r="H8" s="89"/>
      <c r="I8" s="90"/>
    </row>
    <row r="9" spans="1:13" x14ac:dyDescent="0.35">
      <c r="A9" s="23"/>
      <c r="B9" s="31" t="s">
        <v>7</v>
      </c>
      <c r="C9" s="32" t="s">
        <v>6</v>
      </c>
      <c r="D9" s="33"/>
      <c r="E9" s="91" t="s">
        <v>60</v>
      </c>
      <c r="F9" s="92"/>
      <c r="G9" s="93"/>
      <c r="H9" s="93"/>
      <c r="I9" s="94"/>
    </row>
    <row r="10" spans="1:13" x14ac:dyDescent="0.35">
      <c r="A10" s="23"/>
      <c r="B10" s="34"/>
      <c r="C10" s="35"/>
      <c r="D10" s="33"/>
      <c r="E10" s="91" t="s">
        <v>61</v>
      </c>
      <c r="F10" s="92"/>
      <c r="G10" s="93"/>
      <c r="H10" s="93"/>
      <c r="I10" s="94"/>
    </row>
    <row r="11" spans="1:13" x14ac:dyDescent="0.35">
      <c r="A11" s="23"/>
      <c r="B11" s="24" t="s">
        <v>47</v>
      </c>
      <c r="C11" s="36"/>
      <c r="D11" s="33"/>
      <c r="E11" s="91" t="s">
        <v>62</v>
      </c>
      <c r="F11" s="92"/>
      <c r="G11" s="93"/>
      <c r="H11" s="93"/>
      <c r="I11" s="94"/>
    </row>
    <row r="12" spans="1:13" x14ac:dyDescent="0.35">
      <c r="A12" s="23"/>
      <c r="B12" s="38"/>
      <c r="C12" s="39" t="s">
        <v>33</v>
      </c>
      <c r="D12" s="33"/>
      <c r="E12" s="91" t="s">
        <v>63</v>
      </c>
      <c r="F12" s="92"/>
      <c r="G12" s="93"/>
      <c r="H12" s="93"/>
      <c r="I12" s="94"/>
    </row>
    <row r="13" spans="1:13" x14ac:dyDescent="0.35">
      <c r="A13" s="23"/>
      <c r="B13" s="40" t="s">
        <v>20</v>
      </c>
      <c r="C13" s="75">
        <v>230000</v>
      </c>
      <c r="D13" s="33"/>
      <c r="E13" s="95" t="s">
        <v>64</v>
      </c>
      <c r="F13" s="96"/>
      <c r="G13" s="97"/>
      <c r="H13" s="97"/>
      <c r="I13" s="98"/>
    </row>
    <row r="14" spans="1:13" x14ac:dyDescent="0.35">
      <c r="A14" s="23"/>
      <c r="B14" s="40" t="s">
        <v>14</v>
      </c>
      <c r="C14" s="42"/>
      <c r="D14" s="33"/>
      <c r="E14" s="23"/>
      <c r="F14" s="23"/>
      <c r="G14" s="23"/>
      <c r="H14" s="23"/>
      <c r="I14" s="23"/>
      <c r="J14" s="23"/>
    </row>
    <row r="15" spans="1:13" x14ac:dyDescent="0.35">
      <c r="A15" s="23"/>
      <c r="B15" s="43" t="s">
        <v>25</v>
      </c>
      <c r="C15" s="86">
        <v>25000</v>
      </c>
      <c r="D15" s="33"/>
      <c r="E15" s="62">
        <v>24000</v>
      </c>
      <c r="F15" s="62">
        <v>25000</v>
      </c>
      <c r="G15" s="62">
        <v>26000</v>
      </c>
      <c r="H15" s="23"/>
      <c r="I15" s="78" t="s">
        <v>23</v>
      </c>
      <c r="J15" s="83">
        <f>E15</f>
        <v>24000</v>
      </c>
      <c r="K15" s="84">
        <f>G15</f>
        <v>26000</v>
      </c>
    </row>
    <row r="16" spans="1:13" x14ac:dyDescent="0.35">
      <c r="A16" s="23"/>
      <c r="B16" s="43" t="s">
        <v>26</v>
      </c>
      <c r="C16" s="28">
        <v>5000</v>
      </c>
      <c r="D16" s="33"/>
      <c r="E16" s="62">
        <v>4500</v>
      </c>
      <c r="F16" s="62">
        <v>5000</v>
      </c>
      <c r="G16" s="62">
        <v>5500</v>
      </c>
      <c r="H16" s="23"/>
      <c r="I16" s="23"/>
      <c r="J16" s="23"/>
    </row>
    <row r="17" spans="1:13" x14ac:dyDescent="0.35">
      <c r="A17" s="23"/>
      <c r="B17" s="43" t="s">
        <v>27</v>
      </c>
      <c r="C17" s="28">
        <v>5000</v>
      </c>
      <c r="D17" s="33"/>
      <c r="E17" s="62">
        <v>4500</v>
      </c>
      <c r="F17" s="62">
        <v>5000</v>
      </c>
      <c r="G17" s="62">
        <v>5500</v>
      </c>
      <c r="H17" s="23"/>
      <c r="I17" s="23"/>
      <c r="J17" s="23"/>
    </row>
    <row r="18" spans="1:13" x14ac:dyDescent="0.35">
      <c r="A18" s="23"/>
      <c r="B18" s="40" t="s">
        <v>21</v>
      </c>
      <c r="C18" s="44"/>
      <c r="D18" s="33"/>
      <c r="E18" s="23"/>
      <c r="F18" s="23"/>
      <c r="G18" s="23"/>
      <c r="H18" s="23"/>
      <c r="I18" s="23"/>
      <c r="J18" s="23"/>
    </row>
    <row r="19" spans="1:13" x14ac:dyDescent="0.35">
      <c r="A19" s="23"/>
      <c r="B19" s="45" t="s">
        <v>15</v>
      </c>
      <c r="C19" s="32">
        <v>1</v>
      </c>
      <c r="D19" s="33"/>
      <c r="E19" s="23"/>
      <c r="F19" s="23"/>
      <c r="G19" s="23"/>
      <c r="H19" s="23"/>
      <c r="I19" s="23"/>
      <c r="J19" s="23"/>
    </row>
    <row r="20" spans="1:13" x14ac:dyDescent="0.35">
      <c r="A20" s="23"/>
      <c r="B20" s="43" t="s">
        <v>16</v>
      </c>
      <c r="C20" s="86">
        <v>12</v>
      </c>
      <c r="D20" s="63"/>
      <c r="E20" s="68">
        <v>9</v>
      </c>
      <c r="F20" s="68">
        <v>12</v>
      </c>
      <c r="G20" s="68">
        <v>15</v>
      </c>
      <c r="H20" s="23"/>
      <c r="I20" s="78" t="s">
        <v>56</v>
      </c>
      <c r="J20" s="79">
        <f>F20</f>
        <v>12</v>
      </c>
      <c r="K20" s="79">
        <f>(G20-9)/4</f>
        <v>1.5</v>
      </c>
      <c r="L20" s="79">
        <f>E20</f>
        <v>9</v>
      </c>
      <c r="M20" s="81">
        <f>G20</f>
        <v>15</v>
      </c>
    </row>
    <row r="21" spans="1:13" x14ac:dyDescent="0.35">
      <c r="A21" s="23"/>
      <c r="B21" s="43" t="s">
        <v>54</v>
      </c>
      <c r="C21" s="106">
        <v>8</v>
      </c>
      <c r="D21" s="33"/>
      <c r="E21" s="46">
        <v>7.5</v>
      </c>
      <c r="F21" s="46">
        <v>8</v>
      </c>
      <c r="G21" s="46">
        <v>8.5</v>
      </c>
      <c r="H21" s="23"/>
      <c r="I21" s="80" t="s">
        <v>24</v>
      </c>
      <c r="J21" s="82">
        <f>E21</f>
        <v>7.5</v>
      </c>
      <c r="K21" s="82">
        <f t="shared" ref="K21:L21" si="0">F21</f>
        <v>8</v>
      </c>
      <c r="L21" s="82">
        <f t="shared" si="0"/>
        <v>8.5</v>
      </c>
    </row>
    <row r="22" spans="1:13" x14ac:dyDescent="0.35">
      <c r="A22" s="23"/>
      <c r="B22" s="40" t="s">
        <v>17</v>
      </c>
      <c r="C22" s="23"/>
      <c r="D22" s="33"/>
      <c r="E22" s="23"/>
      <c r="F22" s="23"/>
      <c r="G22" s="23"/>
      <c r="H22" s="23"/>
      <c r="I22" s="23"/>
      <c r="J22" s="23"/>
    </row>
    <row r="23" spans="1:13" x14ac:dyDescent="0.35">
      <c r="A23" s="23"/>
      <c r="B23" s="67" t="s">
        <v>77</v>
      </c>
      <c r="C23" s="157">
        <v>3</v>
      </c>
      <c r="D23" s="33"/>
      <c r="E23" s="28">
        <v>2.8</v>
      </c>
      <c r="F23" s="28">
        <v>3</v>
      </c>
      <c r="G23" s="28">
        <v>3.2</v>
      </c>
      <c r="H23" s="23"/>
      <c r="I23" s="80" t="s">
        <v>24</v>
      </c>
      <c r="J23" s="82">
        <f>E23</f>
        <v>2.8</v>
      </c>
      <c r="K23" s="82">
        <f t="shared" ref="K23" si="1">F23</f>
        <v>3</v>
      </c>
      <c r="L23" s="82">
        <f t="shared" ref="L23" si="2">G23</f>
        <v>3.2</v>
      </c>
    </row>
    <row r="24" spans="1:13" x14ac:dyDescent="0.35">
      <c r="A24" s="23"/>
      <c r="B24" s="40" t="s">
        <v>1</v>
      </c>
      <c r="C24" s="32">
        <v>10</v>
      </c>
      <c r="D24" s="33"/>
      <c r="E24" s="29"/>
      <c r="F24" s="29"/>
      <c r="G24" s="29"/>
      <c r="H24" s="23"/>
      <c r="I24" s="23"/>
      <c r="J24" s="23"/>
    </row>
    <row r="25" spans="1:13" x14ac:dyDescent="0.35">
      <c r="A25" s="23"/>
      <c r="B25" s="40" t="s">
        <v>44</v>
      </c>
      <c r="C25" s="28">
        <v>10000</v>
      </c>
      <c r="D25" s="33"/>
      <c r="E25" s="69">
        <v>6000</v>
      </c>
      <c r="F25" s="69">
        <v>10000</v>
      </c>
      <c r="G25" s="69">
        <v>14000</v>
      </c>
      <c r="H25" s="23"/>
      <c r="I25" s="23"/>
      <c r="J25" s="23"/>
    </row>
    <row r="26" spans="1:13" x14ac:dyDescent="0.35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3" x14ac:dyDescent="0.35">
      <c r="A27" s="23"/>
      <c r="B27" s="47" t="s">
        <v>18</v>
      </c>
      <c r="C27" s="48"/>
      <c r="D27" s="23"/>
      <c r="E27" s="23"/>
      <c r="F27" s="23"/>
      <c r="G27" s="23"/>
      <c r="H27" s="23"/>
      <c r="I27" s="23"/>
      <c r="J27" s="23"/>
    </row>
    <row r="28" spans="1:13" x14ac:dyDescent="0.35">
      <c r="A28" s="23"/>
      <c r="B28" s="50" t="s">
        <v>11</v>
      </c>
      <c r="C28" s="156">
        <f>C20*C19/C21</f>
        <v>1.5</v>
      </c>
      <c r="D28" s="23"/>
      <c r="E28" s="128" t="s">
        <v>76</v>
      </c>
      <c r="F28" s="48"/>
      <c r="G28" s="48"/>
      <c r="H28" s="48"/>
      <c r="I28" s="49"/>
      <c r="J28" s="23"/>
    </row>
    <row r="29" spans="1:13" x14ac:dyDescent="0.35">
      <c r="A29" s="23"/>
      <c r="B29" s="52"/>
      <c r="C29" s="53"/>
      <c r="D29" s="23"/>
      <c r="E29" s="23"/>
      <c r="F29" s="23"/>
      <c r="G29" s="23"/>
      <c r="H29" s="23"/>
      <c r="I29" s="23"/>
      <c r="J29" s="23"/>
    </row>
    <row r="30" spans="1:13" x14ac:dyDescent="0.35">
      <c r="A30" s="23"/>
      <c r="B30" s="52"/>
      <c r="C30" s="53"/>
      <c r="D30" s="23"/>
      <c r="E30" s="23"/>
      <c r="F30" s="23"/>
      <c r="G30" s="23"/>
      <c r="H30" s="23"/>
      <c r="I30" s="23"/>
      <c r="J30" s="23"/>
    </row>
    <row r="31" spans="1:13" x14ac:dyDescent="0.35">
      <c r="A31" s="23"/>
      <c r="B31" s="24" t="s">
        <v>19</v>
      </c>
      <c r="C31" s="54"/>
      <c r="D31" s="23"/>
      <c r="E31" s="23"/>
      <c r="F31" s="23"/>
      <c r="G31" s="23"/>
      <c r="H31" s="23"/>
      <c r="I31" s="23"/>
      <c r="J31" s="23"/>
    </row>
    <row r="32" spans="1:13" x14ac:dyDescent="0.35">
      <c r="A32" s="23"/>
      <c r="B32" s="56"/>
      <c r="C32" s="57" t="s">
        <v>32</v>
      </c>
      <c r="D32" s="23"/>
      <c r="E32" s="23"/>
      <c r="F32" s="23"/>
      <c r="G32" s="23"/>
      <c r="H32" s="23"/>
      <c r="I32" s="23"/>
      <c r="J32" s="23"/>
    </row>
    <row r="33" spans="1:10" x14ac:dyDescent="0.35">
      <c r="A33" s="23"/>
      <c r="B33" s="50" t="s">
        <v>4</v>
      </c>
      <c r="C33" s="58">
        <f>-C13</f>
        <v>-230000</v>
      </c>
      <c r="D33" s="23"/>
      <c r="E33" s="109" t="s">
        <v>41</v>
      </c>
      <c r="F33" s="110"/>
      <c r="G33" s="110"/>
      <c r="H33" s="110"/>
      <c r="I33" s="111"/>
      <c r="J33" s="23"/>
    </row>
    <row r="34" spans="1:10" x14ac:dyDescent="0.35">
      <c r="A34" s="23"/>
      <c r="B34" s="50" t="s">
        <v>3</v>
      </c>
      <c r="C34" s="58">
        <f>C5*C6</f>
        <v>150000</v>
      </c>
      <c r="D34" s="23"/>
      <c r="E34" s="112" t="s">
        <v>36</v>
      </c>
      <c r="F34" s="72"/>
      <c r="G34" s="72"/>
      <c r="H34" s="72"/>
      <c r="I34" s="113"/>
      <c r="J34" s="23"/>
    </row>
    <row r="35" spans="1:10" x14ac:dyDescent="0.35">
      <c r="A35" s="23"/>
      <c r="B35" s="50" t="s">
        <v>12</v>
      </c>
      <c r="C35" s="58">
        <f xml:space="preserve"> -C5*C28</f>
        <v>-22500</v>
      </c>
      <c r="D35" s="23"/>
      <c r="E35" s="112" t="s">
        <v>37</v>
      </c>
      <c r="F35" s="72"/>
      <c r="G35" s="72"/>
      <c r="H35" s="72"/>
      <c r="I35" s="113"/>
      <c r="J35" s="23"/>
    </row>
    <row r="36" spans="1:10" x14ac:dyDescent="0.35">
      <c r="A36" s="23"/>
      <c r="B36" s="50" t="s">
        <v>13</v>
      </c>
      <c r="C36" s="58">
        <f xml:space="preserve"> -C5*C23</f>
        <v>-45000</v>
      </c>
      <c r="D36" s="23"/>
      <c r="E36" s="112" t="s">
        <v>38</v>
      </c>
      <c r="F36" s="72"/>
      <c r="G36" s="72"/>
      <c r="H36" s="72"/>
      <c r="I36" s="113"/>
      <c r="J36" s="23"/>
    </row>
    <row r="37" spans="1:10" x14ac:dyDescent="0.35">
      <c r="A37" s="23"/>
      <c r="B37" s="50" t="s">
        <v>22</v>
      </c>
      <c r="C37" s="58">
        <f xml:space="preserve"> -SUM(C15:C17)</f>
        <v>-35000</v>
      </c>
      <c r="D37" s="23"/>
      <c r="E37" s="112" t="s">
        <v>39</v>
      </c>
      <c r="F37" s="72"/>
      <c r="G37" s="72"/>
      <c r="H37" s="72"/>
      <c r="I37" s="113"/>
      <c r="J37" s="23"/>
    </row>
    <row r="38" spans="1:10" x14ac:dyDescent="0.35">
      <c r="A38" s="23"/>
      <c r="B38" s="50" t="s">
        <v>0</v>
      </c>
      <c r="C38" s="58">
        <f>C25</f>
        <v>10000</v>
      </c>
      <c r="D38" s="23"/>
      <c r="E38" s="114" t="s">
        <v>40</v>
      </c>
      <c r="F38" s="115"/>
      <c r="G38" s="116"/>
      <c r="H38" s="116"/>
      <c r="I38" s="117"/>
      <c r="J38" s="23"/>
    </row>
    <row r="39" spans="1:10" x14ac:dyDescent="0.35">
      <c r="A39" s="23"/>
      <c r="B39" s="23"/>
      <c r="C39" s="23"/>
      <c r="D39" s="23"/>
      <c r="E39" s="14"/>
      <c r="F39" s="70"/>
      <c r="G39" s="52"/>
      <c r="H39" s="52"/>
      <c r="I39" s="23"/>
      <c r="J39" s="23"/>
    </row>
    <row r="40" spans="1:10" x14ac:dyDescent="0.35">
      <c r="A40" s="23"/>
      <c r="B40" s="121" t="s">
        <v>65</v>
      </c>
      <c r="C40" s="120">
        <f>SUM(C34:C37) - PMT(C7, C24, C33, C38, 0)</f>
        <v>7363.4838848342988</v>
      </c>
      <c r="D40" s="23"/>
      <c r="E40" s="109" t="s">
        <v>45</v>
      </c>
      <c r="F40" s="110"/>
      <c r="G40" s="110"/>
      <c r="H40" s="110"/>
      <c r="I40" s="111"/>
      <c r="J40" s="23"/>
    </row>
    <row r="41" spans="1:10" x14ac:dyDescent="0.35">
      <c r="A41" s="23"/>
      <c r="B41" s="59" t="s">
        <v>66</v>
      </c>
      <c r="C41" s="65">
        <f xml:space="preserve"> -PV(C7, C8, C40, 0, 0)</f>
        <v>41605.326215423069</v>
      </c>
      <c r="D41" s="23"/>
      <c r="E41" s="114" t="s">
        <v>46</v>
      </c>
      <c r="F41" s="116"/>
      <c r="G41" s="116"/>
      <c r="H41" s="116"/>
      <c r="I41" s="117"/>
      <c r="J41" s="23"/>
    </row>
    <row r="42" spans="1:10" x14ac:dyDescent="0.35">
      <c r="A42" s="23"/>
      <c r="B42" s="64" t="s">
        <v>42</v>
      </c>
      <c r="C42" s="59" t="str">
        <f>IF(C40&gt;0, "Feasible", "Infeasible")</f>
        <v>Feasible</v>
      </c>
      <c r="D42" s="23"/>
      <c r="E42" s="23"/>
      <c r="F42" s="23"/>
      <c r="G42" s="23"/>
      <c r="H42" s="23"/>
      <c r="I42" s="23"/>
      <c r="J42" s="23"/>
    </row>
    <row r="43" spans="1:10" x14ac:dyDescent="0.35">
      <c r="B43" s="121" t="s">
        <v>85</v>
      </c>
      <c r="C43" s="149"/>
      <c r="E43" s="150" t="s">
        <v>87</v>
      </c>
      <c r="F43" s="151"/>
      <c r="G43" s="151"/>
      <c r="H43" s="151"/>
      <c r="I43" s="152"/>
    </row>
  </sheetData>
  <mergeCells count="1">
    <mergeCell ref="J4:M4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8"/>
  <sheetViews>
    <sheetView zoomScaleNormal="100" workbookViewId="0">
      <selection activeCell="L11" sqref="L11"/>
    </sheetView>
  </sheetViews>
  <sheetFormatPr defaultRowHeight="15.5" x14ac:dyDescent="0.35"/>
  <cols>
    <col min="1" max="1" width="4.08203125" customWidth="1"/>
    <col min="2" max="2" width="30.75" customWidth="1"/>
    <col min="3" max="3" width="17.08203125" customWidth="1"/>
    <col min="4" max="4" width="3.83203125" customWidth="1"/>
    <col min="8" max="8" width="3" customWidth="1"/>
    <col min="9" max="9" width="18.25" customWidth="1"/>
    <col min="11" max="11" width="10.83203125" customWidth="1"/>
  </cols>
  <sheetData>
    <row r="1" spans="1:13" ht="18" x14ac:dyDescent="0.4">
      <c r="A1" s="18" t="s">
        <v>58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35">
      <c r="A2" s="2"/>
      <c r="B2" s="2"/>
      <c r="C2" s="2"/>
      <c r="D2" s="2"/>
    </row>
    <row r="3" spans="1:13" x14ac:dyDescent="0.35">
      <c r="A3" s="2"/>
      <c r="B3" s="2"/>
      <c r="C3" s="2"/>
      <c r="D3" s="2"/>
    </row>
    <row r="4" spans="1:13" x14ac:dyDescent="0.35">
      <c r="A4" s="2"/>
      <c r="B4" s="24" t="s">
        <v>28</v>
      </c>
      <c r="C4" s="25"/>
      <c r="D4" s="2"/>
    </row>
    <row r="5" spans="1:13" x14ac:dyDescent="0.35">
      <c r="A5" s="2"/>
      <c r="B5" s="26" t="s">
        <v>52</v>
      </c>
      <c r="C5" s="85">
        <v>15000</v>
      </c>
      <c r="D5" s="4"/>
    </row>
    <row r="6" spans="1:13" x14ac:dyDescent="0.35">
      <c r="A6" s="2"/>
      <c r="B6" s="26" t="s">
        <v>53</v>
      </c>
      <c r="C6" s="85">
        <v>10</v>
      </c>
      <c r="D6" s="4"/>
    </row>
    <row r="7" spans="1:13" x14ac:dyDescent="0.35">
      <c r="A7" s="2"/>
      <c r="B7" s="29" t="s">
        <v>2</v>
      </c>
      <c r="C7" s="30">
        <v>0.12</v>
      </c>
      <c r="D7" s="4"/>
      <c r="E7" s="2"/>
      <c r="F7" s="2"/>
      <c r="G7" s="2"/>
      <c r="I7" s="23"/>
      <c r="J7" s="23"/>
    </row>
    <row r="8" spans="1:13" x14ac:dyDescent="0.35">
      <c r="A8" s="2"/>
      <c r="B8" s="31" t="s">
        <v>5</v>
      </c>
      <c r="C8" s="32">
        <v>10</v>
      </c>
      <c r="D8" s="4"/>
      <c r="E8" s="87" t="s">
        <v>73</v>
      </c>
      <c r="F8" s="88"/>
      <c r="G8" s="89"/>
      <c r="H8" s="89"/>
      <c r="I8" s="90"/>
    </row>
    <row r="9" spans="1:13" x14ac:dyDescent="0.35">
      <c r="A9" s="2"/>
      <c r="B9" s="31" t="s">
        <v>7</v>
      </c>
      <c r="C9" s="32" t="s">
        <v>6</v>
      </c>
      <c r="D9" s="4"/>
      <c r="E9" s="91" t="s">
        <v>74</v>
      </c>
      <c r="F9" s="92"/>
      <c r="G9" s="93"/>
      <c r="H9" s="93"/>
      <c r="I9" s="94"/>
    </row>
    <row r="10" spans="1:13" x14ac:dyDescent="0.35">
      <c r="A10" s="2"/>
      <c r="B10" s="34"/>
      <c r="C10" s="5"/>
      <c r="D10" s="4"/>
      <c r="E10" s="91" t="s">
        <v>61</v>
      </c>
      <c r="F10" s="92"/>
      <c r="G10" s="93"/>
      <c r="H10" s="93"/>
      <c r="I10" s="94"/>
    </row>
    <row r="11" spans="1:13" x14ac:dyDescent="0.35">
      <c r="A11" s="2"/>
      <c r="B11" s="24" t="s">
        <v>47</v>
      </c>
      <c r="C11" s="37"/>
      <c r="D11" s="4"/>
      <c r="E11" s="91" t="s">
        <v>62</v>
      </c>
      <c r="F11" s="92"/>
      <c r="G11" s="93"/>
      <c r="H11" s="93"/>
      <c r="I11" s="94"/>
    </row>
    <row r="12" spans="1:13" x14ac:dyDescent="0.35">
      <c r="A12" s="2"/>
      <c r="B12" s="38"/>
      <c r="C12" s="39" t="s">
        <v>34</v>
      </c>
      <c r="D12" s="4"/>
      <c r="E12" s="91" t="s">
        <v>63</v>
      </c>
      <c r="F12" s="92"/>
      <c r="G12" s="93"/>
      <c r="H12" s="93"/>
      <c r="I12" s="94"/>
    </row>
    <row r="13" spans="1:13" x14ac:dyDescent="0.35">
      <c r="A13" s="2"/>
      <c r="B13" s="40" t="s">
        <v>20</v>
      </c>
      <c r="C13" s="41">
        <v>90000</v>
      </c>
      <c r="D13" s="4"/>
      <c r="E13" s="95" t="s">
        <v>64</v>
      </c>
      <c r="F13" s="96"/>
      <c r="G13" s="97"/>
      <c r="H13" s="97"/>
      <c r="I13" s="98"/>
    </row>
    <row r="14" spans="1:13" x14ac:dyDescent="0.35">
      <c r="A14" s="2"/>
      <c r="B14" s="40" t="s">
        <v>14</v>
      </c>
      <c r="C14" s="42"/>
      <c r="D14" s="4"/>
      <c r="E14" s="2"/>
      <c r="F14" s="2"/>
      <c r="G14" s="2"/>
      <c r="I14" s="23"/>
      <c r="J14" s="23"/>
    </row>
    <row r="15" spans="1:13" x14ac:dyDescent="0.35">
      <c r="A15" s="2"/>
      <c r="B15" s="43" t="s">
        <v>25</v>
      </c>
      <c r="C15" s="86">
        <v>10000</v>
      </c>
      <c r="D15" s="4"/>
      <c r="E15" s="13">
        <v>9000</v>
      </c>
      <c r="F15" s="13">
        <v>10000</v>
      </c>
      <c r="G15" s="13">
        <v>11000</v>
      </c>
      <c r="I15" s="78" t="s">
        <v>23</v>
      </c>
      <c r="J15" s="83">
        <f>E15</f>
        <v>9000</v>
      </c>
      <c r="K15" s="84">
        <f>G15</f>
        <v>11000</v>
      </c>
    </row>
    <row r="16" spans="1:13" x14ac:dyDescent="0.35">
      <c r="A16" s="2"/>
      <c r="B16" s="43" t="s">
        <v>26</v>
      </c>
      <c r="C16" s="28">
        <v>3000</v>
      </c>
      <c r="D16" s="4"/>
      <c r="E16" s="13">
        <v>2500</v>
      </c>
      <c r="F16" s="13">
        <v>3000</v>
      </c>
      <c r="G16" s="13">
        <v>3500</v>
      </c>
      <c r="I16" s="23"/>
      <c r="J16" s="23"/>
    </row>
    <row r="17" spans="1:13" x14ac:dyDescent="0.35">
      <c r="A17" s="2"/>
      <c r="B17" s="43" t="s">
        <v>27</v>
      </c>
      <c r="C17" s="28">
        <v>2000</v>
      </c>
      <c r="D17" s="4"/>
      <c r="E17" s="13">
        <v>1500</v>
      </c>
      <c r="F17" s="13">
        <v>2000</v>
      </c>
      <c r="G17" s="13">
        <v>2500</v>
      </c>
      <c r="I17" s="23"/>
      <c r="J17" s="23"/>
    </row>
    <row r="18" spans="1:13" x14ac:dyDescent="0.35">
      <c r="A18" s="2"/>
      <c r="B18" s="40" t="s">
        <v>21</v>
      </c>
      <c r="C18" s="44"/>
      <c r="D18" s="4"/>
      <c r="E18" s="2"/>
      <c r="F18" s="2"/>
      <c r="G18" s="2"/>
      <c r="I18" s="23"/>
      <c r="J18" s="23"/>
    </row>
    <row r="19" spans="1:13" x14ac:dyDescent="0.35">
      <c r="A19" s="2"/>
      <c r="B19" s="45" t="s">
        <v>15</v>
      </c>
      <c r="C19" s="32">
        <v>3</v>
      </c>
      <c r="D19" s="4"/>
      <c r="I19" s="23"/>
      <c r="J19" s="23"/>
    </row>
    <row r="20" spans="1:13" x14ac:dyDescent="0.35">
      <c r="A20" s="2"/>
      <c r="B20" s="43" t="s">
        <v>16</v>
      </c>
      <c r="C20" s="86">
        <v>8</v>
      </c>
      <c r="D20" s="17"/>
      <c r="E20" s="6">
        <v>7</v>
      </c>
      <c r="F20" s="6">
        <v>8</v>
      </c>
      <c r="G20" s="6">
        <v>9</v>
      </c>
      <c r="I20" s="78" t="s">
        <v>56</v>
      </c>
      <c r="J20" s="79">
        <f>F20</f>
        <v>8</v>
      </c>
      <c r="K20" s="79">
        <f>(G20-E20)/4</f>
        <v>0.5</v>
      </c>
      <c r="L20" s="79">
        <f>E20</f>
        <v>7</v>
      </c>
      <c r="M20" s="81">
        <f>G20</f>
        <v>9</v>
      </c>
    </row>
    <row r="21" spans="1:13" x14ac:dyDescent="0.35">
      <c r="A21" s="2"/>
      <c r="B21" s="43" t="s">
        <v>54</v>
      </c>
      <c r="C21" s="106">
        <v>6</v>
      </c>
      <c r="D21" s="4"/>
      <c r="E21" s="7">
        <v>5.5</v>
      </c>
      <c r="F21" s="7">
        <v>6</v>
      </c>
      <c r="G21" s="7">
        <v>6.5</v>
      </c>
      <c r="I21" s="80" t="s">
        <v>24</v>
      </c>
      <c r="J21" s="82">
        <f>E21</f>
        <v>5.5</v>
      </c>
      <c r="K21" s="82">
        <f t="shared" ref="K21:L21" si="0">F21</f>
        <v>6</v>
      </c>
      <c r="L21" s="82">
        <f t="shared" si="0"/>
        <v>6.5</v>
      </c>
    </row>
    <row r="22" spans="1:13" x14ac:dyDescent="0.35">
      <c r="A22" s="2"/>
      <c r="B22" s="40" t="s">
        <v>17</v>
      </c>
      <c r="C22" s="23"/>
      <c r="D22" s="4"/>
      <c r="E22" s="2"/>
      <c r="F22" s="2"/>
      <c r="G22" s="2"/>
      <c r="I22" s="23"/>
      <c r="J22" s="23"/>
    </row>
    <row r="23" spans="1:13" x14ac:dyDescent="0.35">
      <c r="A23" s="2"/>
      <c r="B23" s="67" t="s">
        <v>77</v>
      </c>
      <c r="C23" s="105">
        <v>3</v>
      </c>
      <c r="D23" s="4"/>
      <c r="E23" s="6">
        <v>2.8</v>
      </c>
      <c r="F23" s="6">
        <v>3</v>
      </c>
      <c r="G23" s="6">
        <v>3.2</v>
      </c>
      <c r="I23" s="80" t="s">
        <v>24</v>
      </c>
      <c r="J23" s="82">
        <f>E23</f>
        <v>2.8</v>
      </c>
      <c r="K23" s="82">
        <f t="shared" ref="K23:L23" si="1">F23</f>
        <v>3</v>
      </c>
      <c r="L23" s="82">
        <f t="shared" si="1"/>
        <v>3.2</v>
      </c>
    </row>
    <row r="24" spans="1:13" x14ac:dyDescent="0.35">
      <c r="A24" s="2"/>
      <c r="B24" s="40" t="s">
        <v>1</v>
      </c>
      <c r="C24" s="32">
        <v>5</v>
      </c>
      <c r="D24" s="4"/>
      <c r="E24" s="3"/>
      <c r="F24" s="3"/>
      <c r="G24" s="3"/>
      <c r="I24" s="23"/>
      <c r="J24" s="23"/>
    </row>
    <row r="25" spans="1:13" x14ac:dyDescent="0.35">
      <c r="A25" s="2"/>
      <c r="B25" s="40" t="s">
        <v>44</v>
      </c>
      <c r="C25" s="28">
        <v>1000</v>
      </c>
      <c r="D25" s="4"/>
      <c r="E25" s="13">
        <v>0</v>
      </c>
      <c r="F25" s="13">
        <v>1000</v>
      </c>
      <c r="G25" s="13">
        <v>2000</v>
      </c>
      <c r="I25" s="23"/>
      <c r="J25" s="23"/>
    </row>
    <row r="26" spans="1:13" x14ac:dyDescent="0.35">
      <c r="A26" s="2"/>
      <c r="B26" s="23"/>
      <c r="C26" s="23"/>
      <c r="D26" s="2"/>
      <c r="E26" s="2"/>
      <c r="F26" s="2"/>
      <c r="G26" s="2"/>
    </row>
    <row r="27" spans="1:13" x14ac:dyDescent="0.35">
      <c r="A27" s="2"/>
      <c r="B27" s="47" t="s">
        <v>18</v>
      </c>
      <c r="C27" s="49"/>
      <c r="D27" s="2"/>
      <c r="E27" s="2"/>
      <c r="F27" s="2"/>
      <c r="G27" s="2"/>
    </row>
    <row r="28" spans="1:13" x14ac:dyDescent="0.35">
      <c r="A28" s="2"/>
      <c r="B28" s="50" t="s">
        <v>11</v>
      </c>
      <c r="C28" s="51">
        <f>C20*C19/C21</f>
        <v>4</v>
      </c>
      <c r="D28" s="2"/>
      <c r="E28" s="128" t="s">
        <v>76</v>
      </c>
      <c r="F28" s="48"/>
      <c r="G28" s="48"/>
      <c r="H28" s="48"/>
      <c r="I28" s="49"/>
    </row>
    <row r="29" spans="1:13" x14ac:dyDescent="0.35">
      <c r="A29" s="2"/>
      <c r="B29" s="52"/>
      <c r="C29" s="1"/>
      <c r="D29" s="2"/>
      <c r="E29" s="2"/>
      <c r="F29" s="2"/>
      <c r="G29" s="2"/>
    </row>
    <row r="30" spans="1:13" x14ac:dyDescent="0.35">
      <c r="A30" s="2"/>
      <c r="B30" s="52"/>
      <c r="C30" s="1"/>
      <c r="D30" s="2"/>
      <c r="E30" s="2"/>
      <c r="F30" s="2"/>
      <c r="G30" s="2"/>
    </row>
    <row r="31" spans="1:13" x14ac:dyDescent="0.35">
      <c r="A31" s="2"/>
      <c r="B31" s="24" t="s">
        <v>19</v>
      </c>
      <c r="C31" s="54"/>
      <c r="D31" s="2"/>
      <c r="E31" s="2"/>
      <c r="F31" s="2"/>
      <c r="G31" s="2"/>
    </row>
    <row r="32" spans="1:13" x14ac:dyDescent="0.35">
      <c r="A32" s="2"/>
      <c r="B32" s="56"/>
      <c r="C32" s="16" t="s">
        <v>35</v>
      </c>
      <c r="D32" s="2"/>
      <c r="E32" s="2"/>
      <c r="F32" s="2"/>
      <c r="G32" s="2"/>
    </row>
    <row r="33" spans="1:9" x14ac:dyDescent="0.35">
      <c r="A33" s="2"/>
      <c r="B33" s="50" t="s">
        <v>4</v>
      </c>
      <c r="C33" s="58">
        <f>-C13</f>
        <v>-90000</v>
      </c>
      <c r="D33" s="2"/>
      <c r="E33" s="109" t="s">
        <v>41</v>
      </c>
      <c r="F33" s="110"/>
      <c r="G33" s="110"/>
      <c r="H33" s="110"/>
      <c r="I33" s="111"/>
    </row>
    <row r="34" spans="1:9" x14ac:dyDescent="0.35">
      <c r="A34" s="2"/>
      <c r="B34" s="50" t="s">
        <v>3</v>
      </c>
      <c r="C34" s="58">
        <f>C5*C6</f>
        <v>150000</v>
      </c>
      <c r="D34" s="2"/>
      <c r="E34" s="112" t="s">
        <v>36</v>
      </c>
      <c r="F34" s="72"/>
      <c r="G34" s="72"/>
      <c r="H34" s="72"/>
      <c r="I34" s="113"/>
    </row>
    <row r="35" spans="1:9" x14ac:dyDescent="0.35">
      <c r="A35" s="2"/>
      <c r="B35" s="50" t="s">
        <v>12</v>
      </c>
      <c r="C35" s="58">
        <f>-C5*C28</f>
        <v>-60000</v>
      </c>
      <c r="D35" s="2"/>
      <c r="E35" s="112" t="s">
        <v>37</v>
      </c>
      <c r="F35" s="72"/>
      <c r="G35" s="72"/>
      <c r="H35" s="72"/>
      <c r="I35" s="113"/>
    </row>
    <row r="36" spans="1:9" x14ac:dyDescent="0.35">
      <c r="A36" s="2"/>
      <c r="B36" s="50" t="s">
        <v>13</v>
      </c>
      <c r="C36" s="58">
        <f xml:space="preserve"> -C5*C23</f>
        <v>-45000</v>
      </c>
      <c r="D36" s="2"/>
      <c r="E36" s="112" t="s">
        <v>38</v>
      </c>
      <c r="F36" s="72"/>
      <c r="G36" s="72"/>
      <c r="H36" s="72"/>
      <c r="I36" s="113"/>
    </row>
    <row r="37" spans="1:9" x14ac:dyDescent="0.35">
      <c r="A37" s="2"/>
      <c r="B37" s="50" t="s">
        <v>22</v>
      </c>
      <c r="C37" s="58">
        <f>-SUM(C15:C17)</f>
        <v>-15000</v>
      </c>
      <c r="D37" s="2"/>
      <c r="E37" s="112" t="s">
        <v>39</v>
      </c>
      <c r="F37" s="72"/>
      <c r="G37" s="72"/>
      <c r="H37" s="72"/>
      <c r="I37" s="113"/>
    </row>
    <row r="38" spans="1:9" x14ac:dyDescent="0.35">
      <c r="A38" s="2"/>
      <c r="B38" s="50" t="s">
        <v>0</v>
      </c>
      <c r="C38" s="58">
        <f>C25</f>
        <v>1000</v>
      </c>
      <c r="D38" s="2"/>
      <c r="E38" s="114" t="s">
        <v>40</v>
      </c>
      <c r="F38" s="115"/>
      <c r="G38" s="116"/>
      <c r="H38" s="116"/>
      <c r="I38" s="117"/>
    </row>
    <row r="39" spans="1:9" x14ac:dyDescent="0.35">
      <c r="A39" s="2"/>
      <c r="B39" s="23"/>
      <c r="C39" s="2"/>
      <c r="D39" s="2"/>
      <c r="E39" s="14"/>
      <c r="F39" s="70"/>
      <c r="G39" s="52"/>
      <c r="H39" s="52"/>
      <c r="I39" s="23"/>
    </row>
    <row r="40" spans="1:9" x14ac:dyDescent="0.35">
      <c r="A40" s="2"/>
      <c r="B40" s="121" t="s">
        <v>67</v>
      </c>
      <c r="C40" s="120">
        <f>SUM(C34:C37) - PMT(C7, C24, C33, C38, 0)</f>
        <v>5190.5338572466462</v>
      </c>
      <c r="D40" s="2"/>
      <c r="E40" s="109" t="s">
        <v>45</v>
      </c>
      <c r="F40" s="110"/>
      <c r="G40" s="110"/>
      <c r="H40" s="110"/>
      <c r="I40" s="111"/>
    </row>
    <row r="41" spans="1:9" x14ac:dyDescent="0.35">
      <c r="A41" s="2"/>
      <c r="B41" s="59" t="s">
        <v>68</v>
      </c>
      <c r="C41" s="65">
        <f xml:space="preserve"> -PV(C7, C8, C40, 0, 0)</f>
        <v>29327.673929961285</v>
      </c>
      <c r="D41" s="2"/>
      <c r="E41" s="114" t="s">
        <v>46</v>
      </c>
      <c r="F41" s="116"/>
      <c r="G41" s="116"/>
      <c r="H41" s="116"/>
      <c r="I41" s="117"/>
    </row>
    <row r="42" spans="1:9" x14ac:dyDescent="0.35">
      <c r="A42" s="2"/>
      <c r="B42" s="64" t="s">
        <v>42</v>
      </c>
      <c r="C42" s="59" t="str">
        <f>IF(C40&gt;0, "Feasible", "Infeasible")</f>
        <v>Feasible</v>
      </c>
      <c r="D42" s="2"/>
      <c r="E42" s="2"/>
      <c r="F42" s="2"/>
      <c r="G42" s="2"/>
    </row>
    <row r="43" spans="1:9" x14ac:dyDescent="0.35">
      <c r="B43" s="121" t="s">
        <v>86</v>
      </c>
      <c r="C43" s="149"/>
      <c r="E43" s="128" t="s">
        <v>87</v>
      </c>
      <c r="F43" s="128"/>
      <c r="G43" s="128"/>
      <c r="H43" s="128"/>
      <c r="I43" s="128"/>
    </row>
    <row r="45" spans="1:9" x14ac:dyDescent="0.35">
      <c r="E45" s="9"/>
    </row>
    <row r="46" spans="1:9" x14ac:dyDescent="0.35">
      <c r="E46" s="9"/>
    </row>
    <row r="47" spans="1:9" x14ac:dyDescent="0.35">
      <c r="E47" s="9"/>
    </row>
    <row r="48" spans="1:9" x14ac:dyDescent="0.35">
      <c r="E48" s="9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4"/>
  <sheetViews>
    <sheetView zoomScaleNormal="100" workbookViewId="0">
      <selection activeCell="C40" sqref="C40"/>
    </sheetView>
  </sheetViews>
  <sheetFormatPr defaultRowHeight="15.5" x14ac:dyDescent="0.35"/>
  <cols>
    <col min="1" max="1" width="4.08203125" customWidth="1"/>
    <col min="2" max="2" width="30.25" customWidth="1"/>
    <col min="3" max="3" width="17.08203125" customWidth="1"/>
    <col min="4" max="4" width="4.83203125" customWidth="1"/>
    <col min="5" max="5" width="41.58203125" customWidth="1"/>
  </cols>
  <sheetData>
    <row r="1" spans="1:8" ht="18" x14ac:dyDescent="0.4">
      <c r="A1" s="18" t="s">
        <v>50</v>
      </c>
      <c r="B1" s="18"/>
      <c r="C1" s="18"/>
      <c r="D1" s="123"/>
      <c r="E1" s="123"/>
      <c r="F1" s="123"/>
    </row>
    <row r="2" spans="1:8" x14ac:dyDescent="0.35">
      <c r="A2" s="23"/>
      <c r="B2" s="23"/>
      <c r="C2" s="23"/>
      <c r="D2" s="23"/>
    </row>
    <row r="3" spans="1:8" x14ac:dyDescent="0.35">
      <c r="A3" s="23"/>
      <c r="B3" s="23"/>
      <c r="C3" s="23"/>
      <c r="D3" s="23"/>
    </row>
    <row r="4" spans="1:8" x14ac:dyDescent="0.35">
      <c r="A4" s="23"/>
      <c r="B4" s="24" t="s">
        <v>28</v>
      </c>
      <c r="C4" s="25"/>
      <c r="D4" s="23"/>
    </row>
    <row r="5" spans="1:8" x14ac:dyDescent="0.35">
      <c r="A5" s="23"/>
      <c r="B5" s="26" t="s">
        <v>52</v>
      </c>
      <c r="C5" s="27">
        <f>'Rainbow Diagrams'!B4</f>
        <v>15000</v>
      </c>
      <c r="D5" s="23"/>
      <c r="E5" s="118" t="s">
        <v>71</v>
      </c>
      <c r="F5" s="89"/>
      <c r="G5" s="89"/>
      <c r="H5" s="90"/>
    </row>
    <row r="6" spans="1:8" x14ac:dyDescent="0.35">
      <c r="A6" s="23"/>
      <c r="B6" s="26" t="s">
        <v>53</v>
      </c>
      <c r="C6" s="28">
        <f>'Rainbow Diagrams'!B34</f>
        <v>10</v>
      </c>
      <c r="D6" s="23"/>
      <c r="E6" s="119" t="s">
        <v>72</v>
      </c>
      <c r="F6" s="97"/>
      <c r="G6" s="97"/>
      <c r="H6" s="98"/>
    </row>
    <row r="7" spans="1:8" x14ac:dyDescent="0.35">
      <c r="A7" s="23"/>
      <c r="B7" s="108" t="s">
        <v>2</v>
      </c>
      <c r="C7" s="30">
        <v>0.12</v>
      </c>
      <c r="D7" s="23"/>
    </row>
    <row r="8" spans="1:8" x14ac:dyDescent="0.35">
      <c r="A8" s="23"/>
      <c r="B8" s="108" t="s">
        <v>5</v>
      </c>
      <c r="C8" s="32">
        <v>10</v>
      </c>
      <c r="D8" s="23"/>
    </row>
    <row r="9" spans="1:8" x14ac:dyDescent="0.35">
      <c r="A9" s="23"/>
      <c r="B9" s="108" t="s">
        <v>7</v>
      </c>
      <c r="C9" s="32"/>
      <c r="D9" s="23"/>
    </row>
    <row r="10" spans="1:8" x14ac:dyDescent="0.35">
      <c r="A10" s="23"/>
      <c r="B10" s="23"/>
      <c r="C10" s="33"/>
      <c r="D10" s="23"/>
    </row>
    <row r="11" spans="1:8" x14ac:dyDescent="0.35">
      <c r="A11" s="23"/>
      <c r="B11" s="24" t="s">
        <v>29</v>
      </c>
      <c r="C11" s="36"/>
      <c r="D11" s="23"/>
    </row>
    <row r="12" spans="1:8" x14ac:dyDescent="0.35">
      <c r="A12" s="23"/>
      <c r="B12" s="38"/>
      <c r="C12" s="39" t="s">
        <v>33</v>
      </c>
      <c r="D12" s="23"/>
    </row>
    <row r="13" spans="1:8" x14ac:dyDescent="0.35">
      <c r="A13" s="23"/>
      <c r="B13" s="40" t="s">
        <v>20</v>
      </c>
      <c r="C13" s="28">
        <v>230000</v>
      </c>
      <c r="D13" s="23"/>
    </row>
    <row r="14" spans="1:8" x14ac:dyDescent="0.35">
      <c r="A14" s="23"/>
      <c r="B14" s="40" t="s">
        <v>14</v>
      </c>
      <c r="C14" s="42"/>
      <c r="D14" s="23"/>
    </row>
    <row r="15" spans="1:8" x14ac:dyDescent="0.35">
      <c r="A15" s="23"/>
      <c r="B15" s="43" t="s">
        <v>25</v>
      </c>
      <c r="C15" s="28">
        <v>25000</v>
      </c>
      <c r="D15" s="23"/>
    </row>
    <row r="16" spans="1:8" x14ac:dyDescent="0.35">
      <c r="A16" s="23"/>
      <c r="B16" s="43" t="s">
        <v>26</v>
      </c>
      <c r="C16" s="28">
        <v>5000</v>
      </c>
      <c r="D16" s="23"/>
    </row>
    <row r="17" spans="1:5" x14ac:dyDescent="0.35">
      <c r="A17" s="23"/>
      <c r="B17" s="43" t="s">
        <v>27</v>
      </c>
      <c r="C17" s="28">
        <v>5000</v>
      </c>
      <c r="D17" s="23"/>
    </row>
    <row r="18" spans="1:5" x14ac:dyDescent="0.35">
      <c r="A18" s="23"/>
      <c r="B18" s="40" t="s">
        <v>21</v>
      </c>
      <c r="C18" s="44"/>
      <c r="D18" s="23"/>
    </row>
    <row r="19" spans="1:5" x14ac:dyDescent="0.35">
      <c r="A19" s="23"/>
      <c r="B19" s="45" t="s">
        <v>15</v>
      </c>
      <c r="C19" s="32">
        <v>1</v>
      </c>
      <c r="D19" s="23"/>
    </row>
    <row r="20" spans="1:5" x14ac:dyDescent="0.35">
      <c r="A20" s="23"/>
      <c r="B20" s="43" t="s">
        <v>16</v>
      </c>
      <c r="C20" s="28">
        <v>12</v>
      </c>
      <c r="D20" s="23"/>
    </row>
    <row r="21" spans="1:5" x14ac:dyDescent="0.35">
      <c r="A21" s="23"/>
      <c r="B21" s="43" t="s">
        <v>54</v>
      </c>
      <c r="C21" s="46">
        <v>8</v>
      </c>
      <c r="D21" s="23"/>
    </row>
    <row r="22" spans="1:5" x14ac:dyDescent="0.35">
      <c r="A22" s="23"/>
      <c r="B22" s="40" t="s">
        <v>17</v>
      </c>
      <c r="C22" s="23"/>
      <c r="D22" s="23"/>
    </row>
    <row r="23" spans="1:5" x14ac:dyDescent="0.35">
      <c r="A23" s="23"/>
      <c r="B23" s="67" t="s">
        <v>77</v>
      </c>
      <c r="C23" s="28">
        <v>3</v>
      </c>
      <c r="D23" s="23"/>
    </row>
    <row r="24" spans="1:5" x14ac:dyDescent="0.35">
      <c r="A24" s="23"/>
      <c r="B24" s="40" t="s">
        <v>1</v>
      </c>
      <c r="C24" s="32">
        <v>10</v>
      </c>
      <c r="D24" s="23"/>
    </row>
    <row r="25" spans="1:5" x14ac:dyDescent="0.35">
      <c r="A25" s="23"/>
      <c r="B25" s="40" t="s">
        <v>44</v>
      </c>
      <c r="C25" s="28">
        <v>10000</v>
      </c>
      <c r="D25" s="23"/>
    </row>
    <row r="26" spans="1:5" x14ac:dyDescent="0.35">
      <c r="A26" s="23"/>
      <c r="B26" s="23"/>
      <c r="C26" s="23"/>
      <c r="D26" s="23"/>
    </row>
    <row r="27" spans="1:5" x14ac:dyDescent="0.35">
      <c r="A27" s="23"/>
      <c r="B27" s="47" t="s">
        <v>18</v>
      </c>
      <c r="C27" s="48"/>
      <c r="D27" s="23"/>
    </row>
    <row r="28" spans="1:5" x14ac:dyDescent="0.35">
      <c r="A28" s="23"/>
      <c r="B28" s="50" t="s">
        <v>11</v>
      </c>
      <c r="C28" s="51">
        <f>C20*C19/C21</f>
        <v>1.5</v>
      </c>
      <c r="D28" s="23"/>
      <c r="E28" s="127" t="s">
        <v>76</v>
      </c>
    </row>
    <row r="29" spans="1:5" x14ac:dyDescent="0.35">
      <c r="A29" s="23"/>
      <c r="B29" s="23"/>
      <c r="C29" s="53"/>
      <c r="D29" s="23"/>
    </row>
    <row r="30" spans="1:5" x14ac:dyDescent="0.35">
      <c r="A30" s="23"/>
      <c r="B30" s="23"/>
      <c r="C30" s="53"/>
      <c r="D30" s="23"/>
    </row>
    <row r="31" spans="1:5" x14ac:dyDescent="0.35">
      <c r="A31" s="23"/>
      <c r="B31" s="24" t="s">
        <v>19</v>
      </c>
      <c r="C31" s="54"/>
      <c r="D31" s="23"/>
    </row>
    <row r="32" spans="1:5" x14ac:dyDescent="0.35">
      <c r="A32" s="23"/>
      <c r="B32" s="56"/>
      <c r="C32" s="57" t="s">
        <v>32</v>
      </c>
      <c r="D32" s="23"/>
    </row>
    <row r="33" spans="1:5" x14ac:dyDescent="0.35">
      <c r="A33" s="23"/>
      <c r="B33" s="50" t="s">
        <v>4</v>
      </c>
      <c r="C33" s="58">
        <f>-C13</f>
        <v>-230000</v>
      </c>
      <c r="D33" s="23"/>
      <c r="E33" s="20" t="s">
        <v>41</v>
      </c>
    </row>
    <row r="34" spans="1:5" x14ac:dyDescent="0.35">
      <c r="A34" s="23"/>
      <c r="B34" s="50" t="s">
        <v>3</v>
      </c>
      <c r="C34" s="58">
        <f>C5*C6</f>
        <v>150000</v>
      </c>
      <c r="D34" s="23"/>
      <c r="E34" s="21" t="s">
        <v>36</v>
      </c>
    </row>
    <row r="35" spans="1:5" x14ac:dyDescent="0.35">
      <c r="A35" s="23"/>
      <c r="B35" s="50" t="s">
        <v>12</v>
      </c>
      <c r="C35" s="58">
        <f xml:space="preserve"> -C5*C28</f>
        <v>-22500</v>
      </c>
      <c r="D35" s="23"/>
      <c r="E35" s="21" t="s">
        <v>37</v>
      </c>
    </row>
    <row r="36" spans="1:5" x14ac:dyDescent="0.35">
      <c r="A36" s="23"/>
      <c r="B36" s="50" t="s">
        <v>13</v>
      </c>
      <c r="C36" s="58">
        <f xml:space="preserve"> -C5*C23</f>
        <v>-45000</v>
      </c>
      <c r="D36" s="23"/>
      <c r="E36" s="21" t="s">
        <v>38</v>
      </c>
    </row>
    <row r="37" spans="1:5" x14ac:dyDescent="0.35">
      <c r="A37" s="23"/>
      <c r="B37" s="50" t="s">
        <v>22</v>
      </c>
      <c r="C37" s="58">
        <f xml:space="preserve"> -SUM(C15:C17)</f>
        <v>-35000</v>
      </c>
      <c r="D37" s="23"/>
      <c r="E37" s="21" t="s">
        <v>39</v>
      </c>
    </row>
    <row r="38" spans="1:5" x14ac:dyDescent="0.35">
      <c r="A38" s="23"/>
      <c r="B38" s="50" t="s">
        <v>0</v>
      </c>
      <c r="C38" s="58">
        <f>C25</f>
        <v>10000</v>
      </c>
      <c r="D38" s="23"/>
      <c r="E38" s="22" t="s">
        <v>40</v>
      </c>
    </row>
    <row r="39" spans="1:5" x14ac:dyDescent="0.35">
      <c r="A39" s="23"/>
      <c r="B39" s="23"/>
      <c r="C39" s="23"/>
      <c r="D39" s="23"/>
    </row>
    <row r="40" spans="1:5" x14ac:dyDescent="0.35">
      <c r="A40" s="23"/>
      <c r="B40" s="121" t="s">
        <v>65</v>
      </c>
      <c r="C40" s="120">
        <f>SUM(C34:C37) - PMT(C7, C24, C33, C38, 0)</f>
        <v>7363.4838848342988</v>
      </c>
      <c r="D40" s="23"/>
      <c r="E40" s="20" t="s">
        <v>45</v>
      </c>
    </row>
    <row r="41" spans="1:5" x14ac:dyDescent="0.35">
      <c r="A41" s="23"/>
      <c r="B41" s="59" t="s">
        <v>66</v>
      </c>
      <c r="C41" s="65">
        <f xml:space="preserve"> -PV(C7, C8, C40, 0, 0)</f>
        <v>41605.326215423069</v>
      </c>
      <c r="D41" s="23"/>
      <c r="E41" s="22" t="s">
        <v>46</v>
      </c>
    </row>
    <row r="42" spans="1:5" x14ac:dyDescent="0.35">
      <c r="A42" s="23"/>
      <c r="B42" s="64" t="s">
        <v>43</v>
      </c>
      <c r="C42" s="59" t="str">
        <f>IF(C40&gt;=0, "Feasible", "Infeasible")</f>
        <v>Feasible</v>
      </c>
      <c r="D42" s="23"/>
    </row>
    <row r="43" spans="1:5" x14ac:dyDescent="0.35">
      <c r="A43" s="23"/>
      <c r="B43" s="23"/>
      <c r="C43" s="23"/>
      <c r="D43" s="23"/>
    </row>
    <row r="44" spans="1:5" x14ac:dyDescent="0.35">
      <c r="A44" s="23"/>
      <c r="B44" s="23"/>
      <c r="C44" s="23"/>
      <c r="D44" s="23"/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4"/>
  <sheetViews>
    <sheetView topLeftCell="A25" zoomScaleNormal="100" workbookViewId="0">
      <selection activeCell="E45" sqref="E45"/>
    </sheetView>
  </sheetViews>
  <sheetFormatPr defaultRowHeight="15.5" x14ac:dyDescent="0.35"/>
  <cols>
    <col min="1" max="1" width="4.08203125" customWidth="1"/>
    <col min="2" max="2" width="30.25" customWidth="1"/>
    <col min="3" max="3" width="17.08203125" customWidth="1"/>
    <col min="4" max="4" width="4.58203125" customWidth="1"/>
    <col min="5" max="5" width="41.08203125" customWidth="1"/>
    <col min="6" max="6" width="22.08203125" customWidth="1"/>
  </cols>
  <sheetData>
    <row r="1" spans="1:7" ht="18" x14ac:dyDescent="0.4">
      <c r="A1" s="18" t="s">
        <v>51</v>
      </c>
      <c r="B1" s="18"/>
      <c r="C1" s="18"/>
      <c r="D1" s="18"/>
      <c r="E1" s="123"/>
      <c r="F1" s="123"/>
      <c r="G1" s="123"/>
    </row>
    <row r="2" spans="1:7" x14ac:dyDescent="0.35">
      <c r="A2" s="23"/>
      <c r="B2" s="23"/>
      <c r="C2" s="23"/>
      <c r="D2" s="23"/>
    </row>
    <row r="3" spans="1:7" x14ac:dyDescent="0.35">
      <c r="A3" s="23"/>
      <c r="B3" s="23"/>
      <c r="C3" s="23"/>
      <c r="D3" s="23"/>
    </row>
    <row r="4" spans="1:7" x14ac:dyDescent="0.35">
      <c r="A4" s="23"/>
      <c r="B4" s="24" t="s">
        <v>28</v>
      </c>
      <c r="C4" s="25"/>
      <c r="D4" s="23"/>
    </row>
    <row r="5" spans="1:7" x14ac:dyDescent="0.35">
      <c r="A5" s="23"/>
      <c r="B5" s="26" t="s">
        <v>52</v>
      </c>
      <c r="C5" s="27">
        <f>'Rainbow Diagrams'!B4</f>
        <v>15000</v>
      </c>
      <c r="D5" s="23"/>
      <c r="E5" s="118" t="s">
        <v>71</v>
      </c>
      <c r="F5" s="89"/>
      <c r="G5" s="90"/>
    </row>
    <row r="6" spans="1:7" x14ac:dyDescent="0.35">
      <c r="A6" s="23"/>
      <c r="B6" s="26" t="s">
        <v>53</v>
      </c>
      <c r="C6" s="27">
        <f>'Rainbow Diagrams'!B34</f>
        <v>10</v>
      </c>
      <c r="D6" s="23"/>
      <c r="E6" s="119" t="s">
        <v>72</v>
      </c>
      <c r="F6" s="97"/>
      <c r="G6" s="98"/>
    </row>
    <row r="7" spans="1:7" x14ac:dyDescent="0.35">
      <c r="A7" s="23"/>
      <c r="B7" s="108" t="s">
        <v>2</v>
      </c>
      <c r="C7" s="30">
        <f>'Base Model A'!C7</f>
        <v>0.12</v>
      </c>
      <c r="D7" s="23"/>
    </row>
    <row r="8" spans="1:7" x14ac:dyDescent="0.35">
      <c r="A8" s="23"/>
      <c r="B8" s="108" t="s">
        <v>5</v>
      </c>
      <c r="C8" s="107">
        <f>'Base Model A'!C8</f>
        <v>10</v>
      </c>
      <c r="D8" s="33"/>
    </row>
    <row r="9" spans="1:7" x14ac:dyDescent="0.35">
      <c r="A9" s="23"/>
      <c r="B9" s="108" t="s">
        <v>7</v>
      </c>
      <c r="C9" s="107" t="s">
        <v>6</v>
      </c>
      <c r="D9" s="33"/>
    </row>
    <row r="10" spans="1:7" x14ac:dyDescent="0.35">
      <c r="A10" s="23"/>
      <c r="B10" s="23"/>
      <c r="C10" s="33"/>
      <c r="D10" s="33"/>
    </row>
    <row r="11" spans="1:7" x14ac:dyDescent="0.35">
      <c r="A11" s="23"/>
      <c r="B11" s="24" t="s">
        <v>47</v>
      </c>
      <c r="C11" s="37"/>
      <c r="D11" s="23"/>
    </row>
    <row r="12" spans="1:7" x14ac:dyDescent="0.35">
      <c r="A12" s="23"/>
      <c r="B12" s="38"/>
      <c r="C12" s="39" t="s">
        <v>34</v>
      </c>
      <c r="D12" s="23"/>
    </row>
    <row r="13" spans="1:7" x14ac:dyDescent="0.35">
      <c r="A13" s="23"/>
      <c r="B13" s="40" t="s">
        <v>20</v>
      </c>
      <c r="C13" s="41">
        <v>90000</v>
      </c>
      <c r="D13" s="23"/>
    </row>
    <row r="14" spans="1:7" x14ac:dyDescent="0.35">
      <c r="A14" s="23"/>
      <c r="B14" s="40" t="s">
        <v>14</v>
      </c>
      <c r="C14" s="42"/>
      <c r="D14" s="23"/>
    </row>
    <row r="15" spans="1:7" x14ac:dyDescent="0.35">
      <c r="A15" s="23"/>
      <c r="B15" s="43" t="s">
        <v>25</v>
      </c>
      <c r="C15" s="28">
        <v>10000</v>
      </c>
      <c r="D15" s="23"/>
    </row>
    <row r="16" spans="1:7" x14ac:dyDescent="0.35">
      <c r="A16" s="23"/>
      <c r="B16" s="43" t="s">
        <v>26</v>
      </c>
      <c r="C16" s="28">
        <v>3000</v>
      </c>
      <c r="D16" s="23"/>
    </row>
    <row r="17" spans="1:5" x14ac:dyDescent="0.35">
      <c r="A17" s="23"/>
      <c r="B17" s="43" t="s">
        <v>27</v>
      </c>
      <c r="C17" s="28">
        <v>2000</v>
      </c>
      <c r="D17" s="23"/>
    </row>
    <row r="18" spans="1:5" x14ac:dyDescent="0.35">
      <c r="A18" s="23"/>
      <c r="B18" s="40" t="s">
        <v>21</v>
      </c>
      <c r="C18" s="44"/>
      <c r="D18" s="23"/>
    </row>
    <row r="19" spans="1:5" x14ac:dyDescent="0.35">
      <c r="A19" s="23"/>
      <c r="B19" s="45" t="s">
        <v>15</v>
      </c>
      <c r="C19" s="32">
        <v>3</v>
      </c>
      <c r="D19" s="23"/>
    </row>
    <row r="20" spans="1:5" x14ac:dyDescent="0.35">
      <c r="A20" s="23"/>
      <c r="B20" s="43" t="s">
        <v>16</v>
      </c>
      <c r="C20" s="28">
        <v>8</v>
      </c>
      <c r="D20" s="23"/>
    </row>
    <row r="21" spans="1:5" x14ac:dyDescent="0.35">
      <c r="A21" s="23"/>
      <c r="B21" s="43" t="s">
        <v>54</v>
      </c>
      <c r="C21" s="46">
        <v>6</v>
      </c>
      <c r="D21" s="23"/>
    </row>
    <row r="22" spans="1:5" x14ac:dyDescent="0.35">
      <c r="A22" s="23"/>
      <c r="B22" s="40" t="s">
        <v>17</v>
      </c>
      <c r="C22" s="23"/>
      <c r="D22" s="23"/>
    </row>
    <row r="23" spans="1:5" x14ac:dyDescent="0.35">
      <c r="A23" s="23"/>
      <c r="B23" s="67" t="s">
        <v>77</v>
      </c>
      <c r="C23" s="28">
        <v>3</v>
      </c>
      <c r="D23" s="23"/>
    </row>
    <row r="24" spans="1:5" x14ac:dyDescent="0.35">
      <c r="A24" s="23"/>
      <c r="B24" s="40" t="s">
        <v>1</v>
      </c>
      <c r="C24" s="32">
        <v>5</v>
      </c>
      <c r="D24" s="23"/>
    </row>
    <row r="25" spans="1:5" x14ac:dyDescent="0.35">
      <c r="A25" s="23"/>
      <c r="B25" s="40" t="s">
        <v>44</v>
      </c>
      <c r="C25" s="28">
        <v>1000</v>
      </c>
      <c r="D25" s="23"/>
    </row>
    <row r="26" spans="1:5" x14ac:dyDescent="0.35">
      <c r="A26" s="23"/>
      <c r="B26" s="23"/>
      <c r="C26" s="23"/>
      <c r="D26" s="23"/>
    </row>
    <row r="27" spans="1:5" x14ac:dyDescent="0.35">
      <c r="A27" s="23"/>
      <c r="B27" s="47" t="s">
        <v>18</v>
      </c>
      <c r="C27" s="49"/>
      <c r="D27" s="23"/>
    </row>
    <row r="28" spans="1:5" x14ac:dyDescent="0.35">
      <c r="A28" s="23"/>
      <c r="B28" s="50" t="s">
        <v>11</v>
      </c>
      <c r="C28" s="51">
        <f>C20*C19/C21</f>
        <v>4</v>
      </c>
      <c r="D28" s="23"/>
      <c r="E28" s="127" t="s">
        <v>76</v>
      </c>
    </row>
    <row r="29" spans="1:5" x14ac:dyDescent="0.35">
      <c r="A29" s="23"/>
      <c r="B29" s="23"/>
      <c r="C29" s="53"/>
      <c r="D29" s="23"/>
    </row>
    <row r="30" spans="1:5" x14ac:dyDescent="0.35">
      <c r="A30" s="23"/>
      <c r="B30" s="23"/>
      <c r="C30" s="53"/>
      <c r="D30" s="23"/>
    </row>
    <row r="31" spans="1:5" x14ac:dyDescent="0.35">
      <c r="A31" s="23"/>
      <c r="B31" s="24" t="s">
        <v>19</v>
      </c>
      <c r="C31" s="55"/>
      <c r="D31" s="23"/>
    </row>
    <row r="32" spans="1:5" x14ac:dyDescent="0.35">
      <c r="A32" s="23"/>
      <c r="B32" s="56"/>
      <c r="C32" s="57" t="s">
        <v>35</v>
      </c>
      <c r="D32" s="23"/>
    </row>
    <row r="33" spans="1:5" x14ac:dyDescent="0.35">
      <c r="A33" s="23"/>
      <c r="B33" s="50" t="s">
        <v>4</v>
      </c>
      <c r="C33" s="58">
        <f>-C13</f>
        <v>-90000</v>
      </c>
      <c r="D33" s="23"/>
      <c r="E33" s="20" t="s">
        <v>41</v>
      </c>
    </row>
    <row r="34" spans="1:5" x14ac:dyDescent="0.35">
      <c r="A34" s="23"/>
      <c r="B34" s="50" t="s">
        <v>3</v>
      </c>
      <c r="C34" s="58">
        <f>C5*C6</f>
        <v>150000</v>
      </c>
      <c r="D34" s="23"/>
      <c r="E34" s="21" t="s">
        <v>36</v>
      </c>
    </row>
    <row r="35" spans="1:5" x14ac:dyDescent="0.35">
      <c r="A35" s="23"/>
      <c r="B35" s="50" t="s">
        <v>12</v>
      </c>
      <c r="C35" s="58">
        <f>-C5*C28</f>
        <v>-60000</v>
      </c>
      <c r="D35" s="23"/>
      <c r="E35" s="21" t="s">
        <v>37</v>
      </c>
    </row>
    <row r="36" spans="1:5" x14ac:dyDescent="0.35">
      <c r="A36" s="23"/>
      <c r="B36" s="50" t="s">
        <v>13</v>
      </c>
      <c r="C36" s="58">
        <f xml:space="preserve"> -C5*C23</f>
        <v>-45000</v>
      </c>
      <c r="D36" s="23"/>
      <c r="E36" s="21" t="s">
        <v>38</v>
      </c>
    </row>
    <row r="37" spans="1:5" x14ac:dyDescent="0.35">
      <c r="A37" s="23"/>
      <c r="B37" s="50" t="s">
        <v>22</v>
      </c>
      <c r="C37" s="58">
        <f>-SUM(C15:C17)</f>
        <v>-15000</v>
      </c>
      <c r="D37" s="23"/>
      <c r="E37" s="21" t="s">
        <v>39</v>
      </c>
    </row>
    <row r="38" spans="1:5" x14ac:dyDescent="0.35">
      <c r="A38" s="23"/>
      <c r="B38" s="50" t="s">
        <v>0</v>
      </c>
      <c r="C38" s="58">
        <f>C25</f>
        <v>1000</v>
      </c>
      <c r="D38" s="23"/>
      <c r="E38" s="22" t="s">
        <v>40</v>
      </c>
    </row>
    <row r="39" spans="1:5" x14ac:dyDescent="0.35">
      <c r="A39" s="23"/>
      <c r="B39" s="23"/>
      <c r="C39" s="23"/>
      <c r="D39" s="23"/>
    </row>
    <row r="40" spans="1:5" x14ac:dyDescent="0.35">
      <c r="A40" s="23"/>
      <c r="B40" s="121" t="s">
        <v>67</v>
      </c>
      <c r="C40" s="120">
        <f>SUM(C34:C37) - PMT(C7, C24, C33, C38, 0)</f>
        <v>5190.5338572466462</v>
      </c>
      <c r="D40" s="23"/>
      <c r="E40" s="20" t="s">
        <v>45</v>
      </c>
    </row>
    <row r="41" spans="1:5" x14ac:dyDescent="0.35">
      <c r="A41" s="23"/>
      <c r="B41" s="59" t="s">
        <v>68</v>
      </c>
      <c r="C41" s="66">
        <f xml:space="preserve"> -PV(C7, C8, C40, 0, 0)</f>
        <v>29327.673929961285</v>
      </c>
      <c r="D41" s="23"/>
      <c r="E41" s="22" t="s">
        <v>46</v>
      </c>
    </row>
    <row r="42" spans="1:5" x14ac:dyDescent="0.35">
      <c r="A42" s="23"/>
      <c r="B42" s="64" t="s">
        <v>42</v>
      </c>
      <c r="C42" s="59" t="str">
        <f>IF(C40&gt;=0, "Feasible", "Infeasible")</f>
        <v>Feasible</v>
      </c>
      <c r="D42" s="23"/>
    </row>
    <row r="43" spans="1:5" x14ac:dyDescent="0.35">
      <c r="A43" s="23"/>
      <c r="B43" s="23"/>
      <c r="C43" s="23"/>
      <c r="D43" s="23"/>
    </row>
    <row r="44" spans="1:5" x14ac:dyDescent="0.35">
      <c r="A44" s="23"/>
      <c r="B44" s="23"/>
      <c r="C44" s="23"/>
      <c r="D44" s="23"/>
    </row>
  </sheetData>
  <dataConsolidate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02"/>
  <sheetViews>
    <sheetView zoomScaleNormal="100" workbookViewId="0">
      <selection activeCell="C5" sqref="C5"/>
    </sheetView>
  </sheetViews>
  <sheetFormatPr defaultRowHeight="15.5" x14ac:dyDescent="0.35"/>
  <cols>
    <col min="1" max="1" width="5" customWidth="1"/>
    <col min="2" max="2" width="15.33203125" customWidth="1"/>
    <col min="3" max="3" width="15.25" customWidth="1"/>
    <col min="4" max="4" width="14.08203125" customWidth="1"/>
  </cols>
  <sheetData>
    <row r="1" spans="1:20" ht="18" x14ac:dyDescent="0.4">
      <c r="A1" s="18" t="s">
        <v>75</v>
      </c>
      <c r="B1" s="18"/>
      <c r="C1" s="18"/>
      <c r="D1" s="18"/>
      <c r="E1" s="18"/>
      <c r="F1" s="18"/>
      <c r="G1" s="18"/>
      <c r="H1" s="18"/>
      <c r="I1" s="18"/>
      <c r="J1" s="18"/>
      <c r="L1" s="23"/>
      <c r="M1" s="23"/>
      <c r="N1" s="23"/>
      <c r="O1" s="23"/>
      <c r="P1" s="23"/>
      <c r="Q1" s="23"/>
      <c r="R1" s="23"/>
      <c r="S1" s="23"/>
      <c r="T1" s="23"/>
    </row>
    <row r="2" spans="1:20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1:20" x14ac:dyDescent="0.35">
      <c r="A3" s="23"/>
      <c r="B3" s="102" t="s">
        <v>69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1:20" x14ac:dyDescent="0.35">
      <c r="A4" s="23"/>
      <c r="B4" s="103">
        <v>15000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 x14ac:dyDescent="0.35">
      <c r="A5" s="23"/>
      <c r="B5" s="15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</row>
    <row r="6" spans="1:20" x14ac:dyDescent="0.35">
      <c r="A6" s="23"/>
      <c r="B6" s="125"/>
      <c r="C6" s="144" t="s">
        <v>65</v>
      </c>
      <c r="D6" s="144" t="s">
        <v>67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1:20" x14ac:dyDescent="0.35">
      <c r="A7" s="23"/>
      <c r="B7" s="145"/>
      <c r="C7" s="146">
        <f>'Base Model A'!C40</f>
        <v>7363.4838848342988</v>
      </c>
      <c r="D7" s="146">
        <f>'Base Model B'!C40</f>
        <v>5190.5338572466462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1:20" x14ac:dyDescent="0.35">
      <c r="A8" s="23"/>
      <c r="B8" s="27">
        <v>13000</v>
      </c>
      <c r="C8" s="100">
        <f t="dataTable" ref="C8:D16" dt2D="0" dtr="0" r1="B4"/>
        <v>-3636.5161151657012</v>
      </c>
      <c r="D8" s="100">
        <v>-809.46614275335378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</row>
    <row r="9" spans="1:20" x14ac:dyDescent="0.35">
      <c r="A9" s="23"/>
      <c r="B9" s="27">
        <f>B8+500</f>
        <v>13500</v>
      </c>
      <c r="C9" s="100">
        <v>-886.51611516570119</v>
      </c>
      <c r="D9" s="100">
        <v>690.53385724664622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</row>
    <row r="10" spans="1:20" x14ac:dyDescent="0.35">
      <c r="A10" s="23"/>
      <c r="B10" s="27">
        <f t="shared" ref="B10:B16" si="0">B9+500</f>
        <v>14000</v>
      </c>
      <c r="C10" s="100">
        <v>1863.4838848342988</v>
      </c>
      <c r="D10" s="100">
        <v>2190.5338572466462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</row>
    <row r="11" spans="1:20" x14ac:dyDescent="0.35">
      <c r="A11" s="23"/>
      <c r="B11" s="27">
        <f t="shared" si="0"/>
        <v>14500</v>
      </c>
      <c r="C11" s="100">
        <v>4613.4838848342988</v>
      </c>
      <c r="D11" s="100">
        <v>3690.5338572466462</v>
      </c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</row>
    <row r="12" spans="1:20" x14ac:dyDescent="0.35">
      <c r="A12" s="23"/>
      <c r="B12" s="27">
        <f t="shared" si="0"/>
        <v>15000</v>
      </c>
      <c r="C12" s="100">
        <v>7363.4838848342988</v>
      </c>
      <c r="D12" s="100">
        <v>5190.5338572466462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</row>
    <row r="13" spans="1:20" x14ac:dyDescent="0.35">
      <c r="A13" s="23"/>
      <c r="B13" s="27">
        <f t="shared" si="0"/>
        <v>15500</v>
      </c>
      <c r="C13" s="100">
        <v>10113.483884834299</v>
      </c>
      <c r="D13" s="100">
        <v>6690.5338572466462</v>
      </c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</row>
    <row r="14" spans="1:20" x14ac:dyDescent="0.35">
      <c r="A14" s="23"/>
      <c r="B14" s="27">
        <f t="shared" si="0"/>
        <v>16000</v>
      </c>
      <c r="C14" s="100">
        <v>12863.483884834299</v>
      </c>
      <c r="D14" s="100">
        <v>8190.5338572466462</v>
      </c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</row>
    <row r="15" spans="1:20" x14ac:dyDescent="0.35">
      <c r="A15" s="23"/>
      <c r="B15" s="27">
        <f t="shared" si="0"/>
        <v>16500</v>
      </c>
      <c r="C15" s="100">
        <v>15613.483884834299</v>
      </c>
      <c r="D15" s="100">
        <v>9690.5338572466462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</row>
    <row r="16" spans="1:20" x14ac:dyDescent="0.35">
      <c r="A16" s="23"/>
      <c r="B16" s="27">
        <f t="shared" si="0"/>
        <v>17000</v>
      </c>
      <c r="C16" s="100">
        <v>18363.483884834299</v>
      </c>
      <c r="D16" s="100">
        <v>11190.533857246646</v>
      </c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</row>
    <row r="17" spans="1:20" x14ac:dyDescent="0.35">
      <c r="A17" s="23"/>
      <c r="B17" s="99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</row>
    <row r="18" spans="1:20" x14ac:dyDescent="0.35">
      <c r="A18" s="23"/>
      <c r="B18" s="129" t="s">
        <v>80</v>
      </c>
      <c r="C18" s="111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</row>
    <row r="19" spans="1:20" x14ac:dyDescent="0.35">
      <c r="A19" s="23"/>
      <c r="B19" s="130" t="s">
        <v>81</v>
      </c>
      <c r="C19" s="117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</row>
    <row r="20" spans="1:20" x14ac:dyDescent="0.35">
      <c r="A20" s="23"/>
      <c r="B20" s="99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0" x14ac:dyDescent="0.35">
      <c r="A21" s="23"/>
      <c r="B21" s="99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 x14ac:dyDescent="0.35">
      <c r="A22" s="23"/>
      <c r="B22" s="99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</row>
    <row r="23" spans="1:20" x14ac:dyDescent="0.3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</row>
    <row r="24" spans="1:20" x14ac:dyDescent="0.3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</row>
    <row r="25" spans="1:20" x14ac:dyDescent="0.3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x14ac:dyDescent="0.3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x14ac:dyDescent="0.3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</row>
    <row r="28" spans="1:20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</row>
    <row r="29" spans="1:20" x14ac:dyDescent="0.35">
      <c r="A29" s="23"/>
      <c r="B29" s="131" t="s">
        <v>83</v>
      </c>
      <c r="C29" s="111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</row>
    <row r="30" spans="1:20" x14ac:dyDescent="0.35">
      <c r="A30" s="23"/>
      <c r="B30" s="132" t="s">
        <v>84</v>
      </c>
      <c r="C30" s="117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 x14ac:dyDescent="0.3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</row>
    <row r="32" spans="1:20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</row>
    <row r="33" spans="1:20" x14ac:dyDescent="0.35">
      <c r="A33" s="23"/>
      <c r="B33" s="102" t="s">
        <v>70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</row>
    <row r="34" spans="1:20" x14ac:dyDescent="0.35">
      <c r="A34" s="23"/>
      <c r="B34" s="104">
        <v>10</v>
      </c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</row>
    <row r="35" spans="1:20" x14ac:dyDescent="0.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</row>
    <row r="36" spans="1:20" x14ac:dyDescent="0.35">
      <c r="A36" s="23"/>
      <c r="B36" s="126"/>
      <c r="C36" s="101" t="s">
        <v>65</v>
      </c>
      <c r="D36" s="101" t="s">
        <v>67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  <row r="37" spans="1:20" x14ac:dyDescent="0.35">
      <c r="A37" s="23"/>
      <c r="B37" s="145"/>
      <c r="C37" s="146">
        <f>'Base Model A'!C40</f>
        <v>7363.4838848342988</v>
      </c>
      <c r="D37" s="146">
        <f>'Base Model B'!C40</f>
        <v>5190.5338572466462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</row>
    <row r="38" spans="1:20" x14ac:dyDescent="0.35">
      <c r="A38" s="23"/>
      <c r="B38" s="147">
        <v>9</v>
      </c>
      <c r="C38" s="100">
        <f t="dataTable" ref="C38:D58" dt2D="0" dtr="0" r1="B34" ca="1"/>
        <v>-7636.5161151657012</v>
      </c>
      <c r="D38" s="100">
        <v>-9809.4661427533538</v>
      </c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</row>
    <row r="39" spans="1:20" x14ac:dyDescent="0.35">
      <c r="A39" s="23"/>
      <c r="B39" s="154">
        <f>B38+0.1</f>
        <v>9.1</v>
      </c>
      <c r="C39" s="100">
        <v>-6136.5161151657012</v>
      </c>
      <c r="D39" s="100">
        <v>-8309.4661427533538</v>
      </c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</row>
    <row r="40" spans="1:20" x14ac:dyDescent="0.35">
      <c r="A40" s="23"/>
      <c r="B40" s="154">
        <f t="shared" ref="B40:B58" si="1">B39+0.1</f>
        <v>9.1999999999999993</v>
      </c>
      <c r="C40" s="100">
        <v>-4636.5161151657012</v>
      </c>
      <c r="D40" s="100">
        <v>-6809.4661427533538</v>
      </c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</row>
    <row r="41" spans="1:20" x14ac:dyDescent="0.35">
      <c r="A41" s="23"/>
      <c r="B41" s="154">
        <f t="shared" si="1"/>
        <v>9.2999999999999989</v>
      </c>
      <c r="C41" s="100">
        <v>-3136.5161151657303</v>
      </c>
      <c r="D41" s="100">
        <v>-5309.4661427533829</v>
      </c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</row>
    <row r="42" spans="1:20" x14ac:dyDescent="0.35">
      <c r="A42" s="23"/>
      <c r="B42" s="154">
        <f t="shared" si="1"/>
        <v>9.3999999999999986</v>
      </c>
      <c r="C42" s="100">
        <v>-1636.5161151657303</v>
      </c>
      <c r="D42" s="100">
        <v>-3809.4661427533829</v>
      </c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</row>
    <row r="43" spans="1:20" x14ac:dyDescent="0.35">
      <c r="A43" s="23"/>
      <c r="B43" s="154">
        <f t="shared" si="1"/>
        <v>9.4999999999999982</v>
      </c>
      <c r="C43" s="100">
        <v>-136.5161151657303</v>
      </c>
      <c r="D43" s="100">
        <v>-2309.4661427533829</v>
      </c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</row>
    <row r="44" spans="1:20" x14ac:dyDescent="0.35">
      <c r="A44" s="23"/>
      <c r="B44" s="154">
        <f t="shared" si="1"/>
        <v>9.5999999999999979</v>
      </c>
      <c r="C44" s="100">
        <v>1363.4838848342697</v>
      </c>
      <c r="D44" s="100">
        <v>-809.46614275338288</v>
      </c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</row>
    <row r="45" spans="1:20" x14ac:dyDescent="0.35">
      <c r="A45" s="23"/>
      <c r="B45" s="154">
        <f t="shared" si="1"/>
        <v>9.6999999999999975</v>
      </c>
      <c r="C45" s="100">
        <v>2863.4838848342697</v>
      </c>
      <c r="D45" s="100">
        <v>690.53385724661712</v>
      </c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</row>
    <row r="46" spans="1:20" x14ac:dyDescent="0.35">
      <c r="A46" s="23"/>
      <c r="B46" s="154">
        <f t="shared" si="1"/>
        <v>9.7999999999999972</v>
      </c>
      <c r="C46" s="100">
        <v>4363.4838848342697</v>
      </c>
      <c r="D46" s="100">
        <v>2190.5338572466171</v>
      </c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</row>
    <row r="47" spans="1:20" x14ac:dyDescent="0.35">
      <c r="A47" s="23"/>
      <c r="B47" s="154">
        <f t="shared" si="1"/>
        <v>9.8999999999999968</v>
      </c>
      <c r="C47" s="100">
        <v>5863.4838848342406</v>
      </c>
      <c r="D47" s="100">
        <v>3690.533857246588</v>
      </c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</row>
    <row r="48" spans="1:20" x14ac:dyDescent="0.35">
      <c r="A48" s="23"/>
      <c r="B48" s="154">
        <f t="shared" si="1"/>
        <v>9.9999999999999964</v>
      </c>
      <c r="C48" s="100">
        <v>7363.4838848342406</v>
      </c>
      <c r="D48" s="100">
        <v>5190.533857246588</v>
      </c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</row>
    <row r="49" spans="1:20" x14ac:dyDescent="0.35">
      <c r="A49" s="23"/>
      <c r="B49" s="154">
        <f t="shared" si="1"/>
        <v>10.099999999999996</v>
      </c>
      <c r="C49" s="100">
        <v>8863.4838848342406</v>
      </c>
      <c r="D49" s="100">
        <v>6690.533857246588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</row>
    <row r="50" spans="1:20" x14ac:dyDescent="0.35">
      <c r="A50" s="23"/>
      <c r="B50" s="154">
        <f t="shared" si="1"/>
        <v>10.199999999999996</v>
      </c>
      <c r="C50" s="100">
        <v>10363.483884834241</v>
      </c>
      <c r="D50" s="100">
        <v>8190.533857246588</v>
      </c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</row>
    <row r="51" spans="1:20" x14ac:dyDescent="0.35">
      <c r="A51" s="23"/>
      <c r="B51" s="154">
        <f t="shared" si="1"/>
        <v>10.299999999999995</v>
      </c>
      <c r="C51" s="100">
        <v>11863.483884834241</v>
      </c>
      <c r="D51" s="100">
        <v>9690.533857246588</v>
      </c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</row>
    <row r="52" spans="1:20" x14ac:dyDescent="0.35">
      <c r="A52" s="23"/>
      <c r="B52" s="154">
        <f t="shared" si="1"/>
        <v>10.399999999999995</v>
      </c>
      <c r="C52" s="100">
        <v>13363.483884834211</v>
      </c>
      <c r="D52" s="100">
        <v>11190.533857246559</v>
      </c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</row>
    <row r="53" spans="1:20" x14ac:dyDescent="0.35">
      <c r="A53" s="23"/>
      <c r="B53" s="154">
        <f t="shared" si="1"/>
        <v>10.499999999999995</v>
      </c>
      <c r="C53" s="100">
        <v>14863.483884834211</v>
      </c>
      <c r="D53" s="100">
        <v>12690.533857246559</v>
      </c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</row>
    <row r="54" spans="1:20" x14ac:dyDescent="0.35">
      <c r="A54" s="23"/>
      <c r="B54" s="154">
        <f t="shared" si="1"/>
        <v>10.599999999999994</v>
      </c>
      <c r="C54" s="100">
        <v>16363.483884834211</v>
      </c>
      <c r="D54" s="100">
        <v>14190.533857246559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</row>
    <row r="55" spans="1:20" x14ac:dyDescent="0.35">
      <c r="A55" s="23"/>
      <c r="B55" s="154">
        <f t="shared" si="1"/>
        <v>10.699999999999994</v>
      </c>
      <c r="C55" s="100">
        <v>17863.483884834211</v>
      </c>
      <c r="D55" s="100">
        <v>15690.533857246559</v>
      </c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</row>
    <row r="56" spans="1:20" x14ac:dyDescent="0.35">
      <c r="A56" s="23"/>
      <c r="B56" s="154">
        <f t="shared" si="1"/>
        <v>10.799999999999994</v>
      </c>
      <c r="C56" s="100">
        <v>19363.483884834211</v>
      </c>
      <c r="D56" s="100">
        <v>17190.533857246559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</row>
    <row r="57" spans="1:20" x14ac:dyDescent="0.35">
      <c r="A57" s="23"/>
      <c r="B57" s="154">
        <f t="shared" si="1"/>
        <v>10.899999999999993</v>
      </c>
      <c r="C57" s="100">
        <v>20863.483884834211</v>
      </c>
      <c r="D57" s="100">
        <v>18690.533857246559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</row>
    <row r="58" spans="1:20" x14ac:dyDescent="0.35">
      <c r="A58" s="23"/>
      <c r="B58" s="154">
        <f t="shared" si="1"/>
        <v>10.999999999999993</v>
      </c>
      <c r="C58" s="100">
        <v>22363.483884834182</v>
      </c>
      <c r="D58" s="100">
        <v>20190.53385724653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</row>
    <row r="59" spans="1:20" x14ac:dyDescent="0.3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</row>
    <row r="60" spans="1:20" x14ac:dyDescent="0.3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</row>
    <row r="61" spans="1:20" x14ac:dyDescent="0.3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</row>
    <row r="62" spans="1:20" x14ac:dyDescent="0.3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</row>
    <row r="63" spans="1:20" x14ac:dyDescent="0.3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</row>
    <row r="64" spans="1:20" x14ac:dyDescent="0.3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</row>
    <row r="65" spans="1:20" x14ac:dyDescent="0.3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</row>
    <row r="66" spans="1:20" x14ac:dyDescent="0.3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</row>
    <row r="67" spans="1:20" x14ac:dyDescent="0.3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</row>
    <row r="68" spans="1:20" x14ac:dyDescent="0.3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</row>
    <row r="69" spans="1:20" x14ac:dyDescent="0.3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</row>
    <row r="70" spans="1:20" x14ac:dyDescent="0.3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</row>
    <row r="71" spans="1:20" x14ac:dyDescent="0.3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</row>
    <row r="72" spans="1:20" x14ac:dyDescent="0.3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</row>
    <row r="73" spans="1:20" x14ac:dyDescent="0.3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</row>
    <row r="74" spans="1:20" x14ac:dyDescent="0.3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</row>
    <row r="75" spans="1:20" x14ac:dyDescent="0.3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</row>
    <row r="76" spans="1:20" x14ac:dyDescent="0.3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</row>
    <row r="77" spans="1:20" x14ac:dyDescent="0.3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</row>
    <row r="78" spans="1:20" x14ac:dyDescent="0.3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</row>
    <row r="79" spans="1:20" x14ac:dyDescent="0.3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</row>
    <row r="80" spans="1:20" x14ac:dyDescent="0.3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</row>
    <row r="81" spans="1:20" x14ac:dyDescent="0.3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</row>
    <row r="82" spans="1:20" x14ac:dyDescent="0.3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</row>
    <row r="83" spans="1:20" x14ac:dyDescent="0.3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 x14ac:dyDescent="0.3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</row>
    <row r="85" spans="1:20" x14ac:dyDescent="0.3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</row>
    <row r="86" spans="1:20" x14ac:dyDescent="0.3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</row>
    <row r="87" spans="1:20" x14ac:dyDescent="0.3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</row>
    <row r="88" spans="1:20" x14ac:dyDescent="0.3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</row>
    <row r="89" spans="1:20" x14ac:dyDescent="0.3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</row>
    <row r="90" spans="1:20" x14ac:dyDescent="0.3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</row>
    <row r="91" spans="1:20" x14ac:dyDescent="0.3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</row>
    <row r="92" spans="1:20" x14ac:dyDescent="0.3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</row>
    <row r="93" spans="1:20" x14ac:dyDescent="0.3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</row>
    <row r="94" spans="1:20" x14ac:dyDescent="0.3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</row>
    <row r="95" spans="1:20" x14ac:dyDescent="0.3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</row>
    <row r="96" spans="1:20" x14ac:dyDescent="0.3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</row>
    <row r="97" spans="1:20" x14ac:dyDescent="0.3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</row>
    <row r="98" spans="1:20" x14ac:dyDescent="0.3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</row>
    <row r="99" spans="1:20" x14ac:dyDescent="0.3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</row>
    <row r="100" spans="1:20" x14ac:dyDescent="0.3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</row>
    <row r="101" spans="1:20" x14ac:dyDescent="0.3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</row>
    <row r="102" spans="1:20" x14ac:dyDescent="0.3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</row>
    <row r="103" spans="1:20" x14ac:dyDescent="0.3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</row>
    <row r="104" spans="1:20" x14ac:dyDescent="0.3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</row>
    <row r="105" spans="1:20" x14ac:dyDescent="0.3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</row>
    <row r="106" spans="1:20" x14ac:dyDescent="0.3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</row>
    <row r="107" spans="1:20" x14ac:dyDescent="0.3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</row>
    <row r="108" spans="1:20" x14ac:dyDescent="0.3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</row>
    <row r="109" spans="1:20" x14ac:dyDescent="0.3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</row>
    <row r="110" spans="1:20" x14ac:dyDescent="0.3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</row>
    <row r="111" spans="1:20" x14ac:dyDescent="0.3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</row>
    <row r="112" spans="1:20" x14ac:dyDescent="0.3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</row>
    <row r="113" spans="1:20" x14ac:dyDescent="0.3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</row>
    <row r="114" spans="1:20" x14ac:dyDescent="0.3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</row>
    <row r="115" spans="1:20" x14ac:dyDescent="0.3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</row>
    <row r="116" spans="1:20" x14ac:dyDescent="0.3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</row>
    <row r="117" spans="1:20" x14ac:dyDescent="0.3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</row>
    <row r="118" spans="1:20" x14ac:dyDescent="0.3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</row>
    <row r="119" spans="1:20" x14ac:dyDescent="0.3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</row>
    <row r="120" spans="1:20" x14ac:dyDescent="0.3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</row>
    <row r="121" spans="1:20" x14ac:dyDescent="0.3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</row>
    <row r="122" spans="1:20" x14ac:dyDescent="0.3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</row>
    <row r="123" spans="1:20" x14ac:dyDescent="0.3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</row>
    <row r="124" spans="1:20" x14ac:dyDescent="0.3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</row>
    <row r="125" spans="1:20" x14ac:dyDescent="0.3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</row>
    <row r="126" spans="1:20" x14ac:dyDescent="0.3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</row>
    <row r="127" spans="1:20" x14ac:dyDescent="0.3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</row>
    <row r="128" spans="1:20" x14ac:dyDescent="0.3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</row>
    <row r="129" spans="1:20" x14ac:dyDescent="0.3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</row>
    <row r="130" spans="1:20" x14ac:dyDescent="0.3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</row>
    <row r="131" spans="1:20" x14ac:dyDescent="0.3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</row>
    <row r="132" spans="1:20" x14ac:dyDescent="0.3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</row>
    <row r="133" spans="1:20" x14ac:dyDescent="0.3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</row>
    <row r="134" spans="1:20" x14ac:dyDescent="0.3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</row>
    <row r="135" spans="1:20" x14ac:dyDescent="0.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</row>
    <row r="136" spans="1:20" x14ac:dyDescent="0.3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</row>
    <row r="137" spans="1:20" x14ac:dyDescent="0.3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</row>
    <row r="138" spans="1:20" x14ac:dyDescent="0.3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</row>
    <row r="139" spans="1:20" x14ac:dyDescent="0.3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</row>
    <row r="140" spans="1:20" x14ac:dyDescent="0.3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</row>
    <row r="141" spans="1:20" x14ac:dyDescent="0.3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</row>
    <row r="142" spans="1:20" x14ac:dyDescent="0.3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</row>
    <row r="143" spans="1:20" x14ac:dyDescent="0.3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</row>
    <row r="144" spans="1:20" x14ac:dyDescent="0.3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</row>
    <row r="145" spans="1:20" x14ac:dyDescent="0.3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</row>
    <row r="146" spans="1:20" x14ac:dyDescent="0.3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</row>
    <row r="147" spans="1:20" x14ac:dyDescent="0.3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</row>
    <row r="148" spans="1:20" x14ac:dyDescent="0.3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</row>
    <row r="149" spans="1:20" x14ac:dyDescent="0.3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</row>
    <row r="150" spans="1:20" x14ac:dyDescent="0.3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</row>
    <row r="151" spans="1:20" x14ac:dyDescent="0.3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</row>
    <row r="152" spans="1:20" x14ac:dyDescent="0.3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</row>
    <row r="153" spans="1:20" x14ac:dyDescent="0.3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</row>
    <row r="154" spans="1:20" x14ac:dyDescent="0.3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</row>
    <row r="155" spans="1:20" x14ac:dyDescent="0.3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</row>
    <row r="156" spans="1:20" x14ac:dyDescent="0.3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</row>
    <row r="157" spans="1:20" x14ac:dyDescent="0.3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</row>
    <row r="158" spans="1:20" x14ac:dyDescent="0.3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</row>
    <row r="159" spans="1:20" x14ac:dyDescent="0.3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</row>
    <row r="160" spans="1:20" x14ac:dyDescent="0.3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</row>
    <row r="161" spans="1:20" x14ac:dyDescent="0.3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</row>
    <row r="162" spans="1:20" x14ac:dyDescent="0.3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</row>
    <row r="163" spans="1:20" x14ac:dyDescent="0.3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</row>
    <row r="164" spans="1:20" x14ac:dyDescent="0.3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</row>
    <row r="165" spans="1:20" x14ac:dyDescent="0.3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</row>
    <row r="166" spans="1:20" x14ac:dyDescent="0.3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</row>
    <row r="167" spans="1:20" x14ac:dyDescent="0.3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</row>
    <row r="168" spans="1:20" x14ac:dyDescent="0.3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</row>
    <row r="169" spans="1:20" x14ac:dyDescent="0.3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</row>
    <row r="170" spans="1:20" x14ac:dyDescent="0.3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</row>
    <row r="171" spans="1:20" x14ac:dyDescent="0.3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</row>
    <row r="172" spans="1:20" x14ac:dyDescent="0.3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</row>
    <row r="173" spans="1:20" x14ac:dyDescent="0.3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</row>
    <row r="174" spans="1:20" x14ac:dyDescent="0.3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</row>
    <row r="175" spans="1:20" x14ac:dyDescent="0.3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</row>
    <row r="176" spans="1:20" x14ac:dyDescent="0.3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</row>
    <row r="177" spans="1:20" x14ac:dyDescent="0.3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</row>
    <row r="178" spans="1:20" x14ac:dyDescent="0.3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</row>
    <row r="179" spans="1:20" x14ac:dyDescent="0.3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</row>
    <row r="180" spans="1:20" x14ac:dyDescent="0.3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</row>
    <row r="181" spans="1:20" x14ac:dyDescent="0.3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</row>
    <row r="182" spans="1:20" x14ac:dyDescent="0.3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</row>
    <row r="183" spans="1:20" x14ac:dyDescent="0.3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</row>
    <row r="184" spans="1:20" x14ac:dyDescent="0.3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</row>
    <row r="185" spans="1:20" x14ac:dyDescent="0.3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</row>
    <row r="186" spans="1:20" x14ac:dyDescent="0.3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</row>
    <row r="187" spans="1:20" x14ac:dyDescent="0.3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</row>
    <row r="188" spans="1:20" x14ac:dyDescent="0.3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</row>
    <row r="189" spans="1:20" x14ac:dyDescent="0.3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</row>
    <row r="190" spans="1:20" x14ac:dyDescent="0.3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</row>
    <row r="191" spans="1:20" x14ac:dyDescent="0.3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</row>
    <row r="192" spans="1:20" x14ac:dyDescent="0.3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</row>
    <row r="193" spans="1:20" x14ac:dyDescent="0.3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</row>
    <row r="194" spans="1:20" x14ac:dyDescent="0.3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</row>
    <row r="195" spans="1:20" x14ac:dyDescent="0.3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</row>
    <row r="196" spans="1:20" x14ac:dyDescent="0.3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</row>
    <row r="197" spans="1:20" x14ac:dyDescent="0.3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</row>
    <row r="198" spans="1:20" x14ac:dyDescent="0.3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</row>
    <row r="199" spans="1:20" x14ac:dyDescent="0.3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</row>
    <row r="200" spans="1:20" x14ac:dyDescent="0.3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</row>
    <row r="201" spans="1:20" x14ac:dyDescent="0.3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</row>
    <row r="202" spans="1:20" x14ac:dyDescent="0.3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</row>
    <row r="203" spans="1:20" x14ac:dyDescent="0.3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</row>
    <row r="204" spans="1:20" x14ac:dyDescent="0.3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</row>
    <row r="205" spans="1:20" x14ac:dyDescent="0.3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</row>
    <row r="206" spans="1:20" x14ac:dyDescent="0.3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</row>
    <row r="207" spans="1:20" x14ac:dyDescent="0.3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</row>
    <row r="208" spans="1:20" x14ac:dyDescent="0.3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</row>
    <row r="209" spans="1:20" x14ac:dyDescent="0.3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</row>
    <row r="210" spans="1:20" x14ac:dyDescent="0.3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</row>
    <row r="211" spans="1:20" x14ac:dyDescent="0.3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</row>
    <row r="212" spans="1:20" x14ac:dyDescent="0.3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</row>
    <row r="213" spans="1:20" x14ac:dyDescent="0.3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</row>
    <row r="214" spans="1:20" x14ac:dyDescent="0.3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</row>
    <row r="215" spans="1:20" x14ac:dyDescent="0.3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</row>
    <row r="216" spans="1:20" x14ac:dyDescent="0.3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</row>
    <row r="217" spans="1:20" x14ac:dyDescent="0.3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</row>
    <row r="218" spans="1:20" x14ac:dyDescent="0.3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</row>
    <row r="219" spans="1:20" x14ac:dyDescent="0.3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</row>
    <row r="220" spans="1:20" x14ac:dyDescent="0.3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</row>
    <row r="221" spans="1:20" x14ac:dyDescent="0.3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</row>
    <row r="222" spans="1:20" x14ac:dyDescent="0.3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</row>
    <row r="223" spans="1:20" x14ac:dyDescent="0.3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</row>
    <row r="224" spans="1:20" x14ac:dyDescent="0.3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</row>
    <row r="225" spans="1:20" x14ac:dyDescent="0.3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</row>
    <row r="226" spans="1:20" x14ac:dyDescent="0.3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</row>
    <row r="227" spans="1:20" x14ac:dyDescent="0.3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</row>
    <row r="228" spans="1:20" x14ac:dyDescent="0.3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</row>
    <row r="229" spans="1:20" x14ac:dyDescent="0.3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</row>
    <row r="230" spans="1:20" x14ac:dyDescent="0.3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</row>
    <row r="231" spans="1:20" x14ac:dyDescent="0.3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</row>
    <row r="232" spans="1:20" x14ac:dyDescent="0.3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</row>
    <row r="233" spans="1:20" x14ac:dyDescent="0.3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</row>
    <row r="234" spans="1:20" x14ac:dyDescent="0.3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</row>
    <row r="235" spans="1:20" x14ac:dyDescent="0.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</row>
    <row r="236" spans="1:20" x14ac:dyDescent="0.3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</row>
    <row r="237" spans="1:20" x14ac:dyDescent="0.3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</row>
    <row r="238" spans="1:20" x14ac:dyDescent="0.3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</row>
    <row r="239" spans="1:20" x14ac:dyDescent="0.3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</row>
    <row r="240" spans="1:20" x14ac:dyDescent="0.3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</row>
    <row r="241" spans="1:20" x14ac:dyDescent="0.3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</row>
    <row r="242" spans="1:20" x14ac:dyDescent="0.3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</row>
    <row r="243" spans="1:20" x14ac:dyDescent="0.3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</row>
    <row r="244" spans="1:20" x14ac:dyDescent="0.3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</row>
    <row r="245" spans="1:20" x14ac:dyDescent="0.3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</row>
    <row r="246" spans="1:20" x14ac:dyDescent="0.3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</row>
    <row r="247" spans="1:20" x14ac:dyDescent="0.3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</row>
    <row r="248" spans="1:20" x14ac:dyDescent="0.3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</row>
    <row r="249" spans="1:20" x14ac:dyDescent="0.3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</row>
    <row r="250" spans="1:20" x14ac:dyDescent="0.3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</row>
    <row r="251" spans="1:20" x14ac:dyDescent="0.3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</row>
    <row r="252" spans="1:20" x14ac:dyDescent="0.3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</row>
    <row r="253" spans="1:20" x14ac:dyDescent="0.3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</row>
    <row r="254" spans="1:20" x14ac:dyDescent="0.3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</row>
    <row r="255" spans="1:20" x14ac:dyDescent="0.3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</row>
    <row r="256" spans="1:20" x14ac:dyDescent="0.3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</row>
    <row r="257" spans="1:20" x14ac:dyDescent="0.3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</row>
    <row r="258" spans="1:20" x14ac:dyDescent="0.3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</row>
    <row r="259" spans="1:20" x14ac:dyDescent="0.3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</row>
    <row r="260" spans="1:20" x14ac:dyDescent="0.3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</row>
    <row r="261" spans="1:20" x14ac:dyDescent="0.3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</row>
    <row r="262" spans="1:20" x14ac:dyDescent="0.3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</row>
    <row r="263" spans="1:20" x14ac:dyDescent="0.3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</row>
    <row r="264" spans="1:20" x14ac:dyDescent="0.3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</row>
    <row r="265" spans="1:20" x14ac:dyDescent="0.3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</row>
    <row r="266" spans="1:20" x14ac:dyDescent="0.3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</row>
    <row r="267" spans="1:20" x14ac:dyDescent="0.3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</row>
    <row r="268" spans="1:20" x14ac:dyDescent="0.3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</row>
    <row r="269" spans="1:20" x14ac:dyDescent="0.3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</row>
    <row r="270" spans="1:20" x14ac:dyDescent="0.3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</row>
    <row r="271" spans="1:20" x14ac:dyDescent="0.3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</row>
    <row r="272" spans="1:20" x14ac:dyDescent="0.3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</row>
    <row r="273" spans="1:20" x14ac:dyDescent="0.3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</row>
    <row r="274" spans="1:20" x14ac:dyDescent="0.3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</row>
    <row r="275" spans="1:20" x14ac:dyDescent="0.3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</row>
    <row r="276" spans="1:20" x14ac:dyDescent="0.3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</row>
    <row r="277" spans="1:20" x14ac:dyDescent="0.3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</row>
    <row r="278" spans="1:20" x14ac:dyDescent="0.3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</row>
    <row r="279" spans="1:20" x14ac:dyDescent="0.3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</row>
    <row r="280" spans="1:20" x14ac:dyDescent="0.3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</row>
    <row r="281" spans="1:20" x14ac:dyDescent="0.3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</row>
    <row r="282" spans="1:20" x14ac:dyDescent="0.3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</row>
    <row r="283" spans="1:20" x14ac:dyDescent="0.3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</row>
    <row r="284" spans="1:20" x14ac:dyDescent="0.3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</row>
    <row r="285" spans="1:20" x14ac:dyDescent="0.3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</row>
    <row r="286" spans="1:20" x14ac:dyDescent="0.3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</row>
    <row r="287" spans="1:20" x14ac:dyDescent="0.3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</row>
    <row r="288" spans="1:20" x14ac:dyDescent="0.3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</row>
    <row r="289" spans="1:20" x14ac:dyDescent="0.3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</row>
    <row r="290" spans="1:20" x14ac:dyDescent="0.3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</row>
    <row r="291" spans="1:20" x14ac:dyDescent="0.3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</row>
    <row r="292" spans="1:20" x14ac:dyDescent="0.3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</row>
    <row r="293" spans="1:20" x14ac:dyDescent="0.3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</row>
    <row r="294" spans="1:20" x14ac:dyDescent="0.3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</row>
    <row r="295" spans="1:20" x14ac:dyDescent="0.3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</row>
    <row r="296" spans="1:20" x14ac:dyDescent="0.3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</row>
    <row r="297" spans="1:20" x14ac:dyDescent="0.3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</row>
    <row r="298" spans="1:20" x14ac:dyDescent="0.3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</row>
    <row r="299" spans="1:20" x14ac:dyDescent="0.3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</row>
    <row r="300" spans="1:20" x14ac:dyDescent="0.3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</row>
    <row r="301" spans="1:20" x14ac:dyDescent="0.3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</row>
    <row r="302" spans="1:20" x14ac:dyDescent="0.3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</row>
    <row r="303" spans="1:20" x14ac:dyDescent="0.3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</row>
    <row r="304" spans="1:20" x14ac:dyDescent="0.3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</row>
    <row r="305" spans="1:20" x14ac:dyDescent="0.3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</row>
    <row r="306" spans="1:20" x14ac:dyDescent="0.3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</row>
    <row r="307" spans="1:20" x14ac:dyDescent="0.3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</row>
    <row r="308" spans="1:20" x14ac:dyDescent="0.3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</row>
    <row r="309" spans="1:20" x14ac:dyDescent="0.3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</row>
    <row r="310" spans="1:20" x14ac:dyDescent="0.3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</row>
    <row r="311" spans="1:20" x14ac:dyDescent="0.3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</row>
    <row r="312" spans="1:20" x14ac:dyDescent="0.3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</row>
    <row r="313" spans="1:20" x14ac:dyDescent="0.3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</row>
    <row r="314" spans="1:20" x14ac:dyDescent="0.3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</row>
    <row r="315" spans="1:20" x14ac:dyDescent="0.3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</row>
    <row r="316" spans="1:20" x14ac:dyDescent="0.3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</row>
    <row r="317" spans="1:20" x14ac:dyDescent="0.3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</row>
    <row r="318" spans="1:20" x14ac:dyDescent="0.3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</row>
    <row r="319" spans="1:20" x14ac:dyDescent="0.3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</row>
    <row r="320" spans="1:20" x14ac:dyDescent="0.3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</row>
    <row r="321" spans="1:20" x14ac:dyDescent="0.3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</row>
    <row r="322" spans="1:20" x14ac:dyDescent="0.3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</row>
    <row r="323" spans="1:20" x14ac:dyDescent="0.3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</row>
    <row r="324" spans="1:20" x14ac:dyDescent="0.3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</row>
    <row r="325" spans="1:20" x14ac:dyDescent="0.3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</row>
    <row r="326" spans="1:20" x14ac:dyDescent="0.3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</row>
    <row r="327" spans="1:20" x14ac:dyDescent="0.3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</row>
    <row r="328" spans="1:20" x14ac:dyDescent="0.3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</row>
    <row r="329" spans="1:20" x14ac:dyDescent="0.3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</row>
    <row r="330" spans="1:20" x14ac:dyDescent="0.3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</row>
    <row r="331" spans="1:20" x14ac:dyDescent="0.3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</row>
    <row r="332" spans="1:20" x14ac:dyDescent="0.3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</row>
    <row r="333" spans="1:20" x14ac:dyDescent="0.3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</row>
    <row r="334" spans="1:20" x14ac:dyDescent="0.3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</row>
    <row r="335" spans="1:20" x14ac:dyDescent="0.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</row>
    <row r="336" spans="1:20" x14ac:dyDescent="0.3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</row>
    <row r="337" spans="1:20" x14ac:dyDescent="0.3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</row>
    <row r="338" spans="1:20" x14ac:dyDescent="0.3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</row>
    <row r="339" spans="1:20" x14ac:dyDescent="0.3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</row>
    <row r="340" spans="1:20" x14ac:dyDescent="0.3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</row>
    <row r="341" spans="1:20" x14ac:dyDescent="0.3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</row>
    <row r="342" spans="1:20" x14ac:dyDescent="0.3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</row>
    <row r="343" spans="1:20" x14ac:dyDescent="0.3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</row>
    <row r="344" spans="1:20" x14ac:dyDescent="0.3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</row>
    <row r="345" spans="1:20" x14ac:dyDescent="0.3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</row>
    <row r="346" spans="1:20" x14ac:dyDescent="0.3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</row>
    <row r="347" spans="1:20" x14ac:dyDescent="0.3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</row>
    <row r="348" spans="1:20" x14ac:dyDescent="0.3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</row>
    <row r="349" spans="1:20" x14ac:dyDescent="0.3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</row>
    <row r="350" spans="1:20" x14ac:dyDescent="0.3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</row>
    <row r="351" spans="1:20" x14ac:dyDescent="0.3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</row>
    <row r="352" spans="1:20" x14ac:dyDescent="0.3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</row>
    <row r="353" spans="1:20" x14ac:dyDescent="0.3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</row>
    <row r="354" spans="1:20" x14ac:dyDescent="0.3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</row>
    <row r="355" spans="1:20" x14ac:dyDescent="0.3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</row>
    <row r="356" spans="1:20" x14ac:dyDescent="0.3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</row>
    <row r="357" spans="1:20" x14ac:dyDescent="0.3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</row>
    <row r="358" spans="1:20" x14ac:dyDescent="0.3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</row>
    <row r="359" spans="1:20" x14ac:dyDescent="0.3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</row>
    <row r="360" spans="1:20" x14ac:dyDescent="0.3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</row>
    <row r="361" spans="1:20" x14ac:dyDescent="0.3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</row>
    <row r="362" spans="1:20" x14ac:dyDescent="0.3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</row>
    <row r="363" spans="1:20" x14ac:dyDescent="0.3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</row>
    <row r="364" spans="1:20" x14ac:dyDescent="0.3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</row>
    <row r="365" spans="1:20" x14ac:dyDescent="0.3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</row>
    <row r="366" spans="1:20" x14ac:dyDescent="0.3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</row>
    <row r="367" spans="1:20" x14ac:dyDescent="0.3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</row>
    <row r="368" spans="1:20" x14ac:dyDescent="0.3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</row>
    <row r="369" spans="1:20" x14ac:dyDescent="0.3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</row>
    <row r="370" spans="1:20" x14ac:dyDescent="0.3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</row>
    <row r="371" spans="1:20" x14ac:dyDescent="0.3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</row>
    <row r="372" spans="1:20" x14ac:dyDescent="0.3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</row>
    <row r="373" spans="1:20" x14ac:dyDescent="0.3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</row>
    <row r="374" spans="1:20" x14ac:dyDescent="0.3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</row>
    <row r="375" spans="1:20" x14ac:dyDescent="0.3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</row>
    <row r="376" spans="1:20" x14ac:dyDescent="0.3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</row>
    <row r="377" spans="1:20" x14ac:dyDescent="0.3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</row>
    <row r="378" spans="1:20" x14ac:dyDescent="0.3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</row>
    <row r="379" spans="1:20" x14ac:dyDescent="0.3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</row>
    <row r="380" spans="1:20" x14ac:dyDescent="0.3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</row>
    <row r="381" spans="1:20" x14ac:dyDescent="0.3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</row>
    <row r="382" spans="1:20" x14ac:dyDescent="0.3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</row>
    <row r="383" spans="1:20" x14ac:dyDescent="0.3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</row>
    <row r="384" spans="1:20" x14ac:dyDescent="0.3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</row>
    <row r="385" spans="1:20" x14ac:dyDescent="0.3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</row>
    <row r="386" spans="1:20" x14ac:dyDescent="0.3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</row>
    <row r="387" spans="1:20" x14ac:dyDescent="0.3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</row>
    <row r="388" spans="1:20" x14ac:dyDescent="0.3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</row>
    <row r="389" spans="1:20" x14ac:dyDescent="0.3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</row>
    <row r="390" spans="1:20" x14ac:dyDescent="0.3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</row>
    <row r="391" spans="1:20" x14ac:dyDescent="0.3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</row>
    <row r="392" spans="1:20" x14ac:dyDescent="0.3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</row>
    <row r="393" spans="1:20" x14ac:dyDescent="0.3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</row>
    <row r="394" spans="1:20" x14ac:dyDescent="0.3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</row>
    <row r="395" spans="1:20" x14ac:dyDescent="0.3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</row>
    <row r="396" spans="1:20" x14ac:dyDescent="0.3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</row>
    <row r="397" spans="1:20" x14ac:dyDescent="0.3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</row>
    <row r="398" spans="1:20" x14ac:dyDescent="0.3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</row>
    <row r="399" spans="1:20" x14ac:dyDescent="0.3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</row>
    <row r="400" spans="1:20" x14ac:dyDescent="0.3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</row>
    <row r="401" spans="1:20" x14ac:dyDescent="0.3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</row>
    <row r="402" spans="1:20" x14ac:dyDescent="0.3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</row>
    <row r="403" spans="1:20" x14ac:dyDescent="0.3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</row>
    <row r="404" spans="1:20" x14ac:dyDescent="0.3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</row>
    <row r="405" spans="1:20" x14ac:dyDescent="0.3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</row>
    <row r="406" spans="1:20" x14ac:dyDescent="0.3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</row>
    <row r="407" spans="1:20" x14ac:dyDescent="0.3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</row>
    <row r="408" spans="1:20" x14ac:dyDescent="0.3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</row>
    <row r="409" spans="1:20" x14ac:dyDescent="0.3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</row>
    <row r="410" spans="1:20" x14ac:dyDescent="0.3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</row>
    <row r="411" spans="1:20" x14ac:dyDescent="0.3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</row>
    <row r="412" spans="1:20" x14ac:dyDescent="0.3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</row>
    <row r="413" spans="1:20" x14ac:dyDescent="0.3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</row>
    <row r="414" spans="1:20" x14ac:dyDescent="0.3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</row>
    <row r="415" spans="1:20" x14ac:dyDescent="0.3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</row>
    <row r="416" spans="1:20" x14ac:dyDescent="0.3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</row>
    <row r="417" spans="1:20" x14ac:dyDescent="0.3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</row>
    <row r="418" spans="1:20" x14ac:dyDescent="0.3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</row>
    <row r="419" spans="1:20" x14ac:dyDescent="0.3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</row>
    <row r="420" spans="1:20" x14ac:dyDescent="0.3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</row>
    <row r="421" spans="1:20" x14ac:dyDescent="0.3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</row>
    <row r="422" spans="1:20" x14ac:dyDescent="0.3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</row>
    <row r="423" spans="1:20" x14ac:dyDescent="0.3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</row>
    <row r="424" spans="1:20" x14ac:dyDescent="0.3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</row>
    <row r="425" spans="1:20" x14ac:dyDescent="0.3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</row>
    <row r="426" spans="1:20" x14ac:dyDescent="0.3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</row>
    <row r="427" spans="1:20" x14ac:dyDescent="0.3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</row>
    <row r="428" spans="1:20" x14ac:dyDescent="0.3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</row>
    <row r="429" spans="1:20" x14ac:dyDescent="0.3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</row>
    <row r="430" spans="1:20" x14ac:dyDescent="0.3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</row>
    <row r="431" spans="1:20" x14ac:dyDescent="0.3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</row>
    <row r="432" spans="1:20" x14ac:dyDescent="0.3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</row>
    <row r="433" spans="1:20" x14ac:dyDescent="0.3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</row>
    <row r="434" spans="1:20" x14ac:dyDescent="0.3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</row>
    <row r="435" spans="1:20" x14ac:dyDescent="0.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</row>
    <row r="436" spans="1:20" x14ac:dyDescent="0.3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</row>
    <row r="437" spans="1:20" x14ac:dyDescent="0.3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</row>
    <row r="438" spans="1:20" x14ac:dyDescent="0.3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</row>
    <row r="439" spans="1:20" x14ac:dyDescent="0.3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</row>
    <row r="440" spans="1:20" x14ac:dyDescent="0.3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</row>
    <row r="441" spans="1:20" x14ac:dyDescent="0.3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</row>
    <row r="442" spans="1:20" x14ac:dyDescent="0.3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</row>
    <row r="443" spans="1:20" x14ac:dyDescent="0.3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</row>
    <row r="444" spans="1:20" x14ac:dyDescent="0.3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</row>
    <row r="445" spans="1:20" x14ac:dyDescent="0.3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</row>
    <row r="446" spans="1:20" x14ac:dyDescent="0.3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</row>
    <row r="447" spans="1:20" x14ac:dyDescent="0.3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</row>
    <row r="448" spans="1:20" x14ac:dyDescent="0.3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</row>
    <row r="449" spans="1:20" x14ac:dyDescent="0.3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</row>
    <row r="450" spans="1:20" x14ac:dyDescent="0.3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</row>
    <row r="451" spans="1:20" x14ac:dyDescent="0.3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</row>
    <row r="452" spans="1:20" x14ac:dyDescent="0.3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</row>
    <row r="453" spans="1:20" x14ac:dyDescent="0.3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</row>
    <row r="454" spans="1:20" x14ac:dyDescent="0.3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</row>
    <row r="455" spans="1:20" x14ac:dyDescent="0.3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</row>
    <row r="456" spans="1:20" x14ac:dyDescent="0.3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</row>
    <row r="457" spans="1:20" x14ac:dyDescent="0.3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</row>
    <row r="458" spans="1:20" x14ac:dyDescent="0.3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</row>
    <row r="459" spans="1:20" x14ac:dyDescent="0.3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</row>
    <row r="460" spans="1:20" x14ac:dyDescent="0.3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</row>
    <row r="461" spans="1:20" x14ac:dyDescent="0.3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</row>
    <row r="462" spans="1:20" x14ac:dyDescent="0.3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</row>
    <row r="463" spans="1:20" x14ac:dyDescent="0.3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</row>
    <row r="464" spans="1:20" x14ac:dyDescent="0.3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</row>
    <row r="465" spans="1:20" x14ac:dyDescent="0.3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</row>
    <row r="466" spans="1:20" x14ac:dyDescent="0.3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</row>
    <row r="467" spans="1:20" x14ac:dyDescent="0.3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</row>
    <row r="468" spans="1:20" x14ac:dyDescent="0.3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</row>
    <row r="469" spans="1:20" x14ac:dyDescent="0.3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</row>
    <row r="470" spans="1:20" x14ac:dyDescent="0.3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</row>
    <row r="471" spans="1:20" x14ac:dyDescent="0.3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</row>
    <row r="472" spans="1:20" x14ac:dyDescent="0.3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</row>
    <row r="473" spans="1:20" x14ac:dyDescent="0.3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</row>
    <row r="474" spans="1:20" x14ac:dyDescent="0.3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</row>
    <row r="475" spans="1:20" x14ac:dyDescent="0.3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</row>
    <row r="476" spans="1:20" x14ac:dyDescent="0.3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</row>
    <row r="477" spans="1:20" x14ac:dyDescent="0.3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</row>
    <row r="478" spans="1:20" x14ac:dyDescent="0.3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</row>
    <row r="479" spans="1:20" x14ac:dyDescent="0.3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</row>
    <row r="480" spans="1:20" x14ac:dyDescent="0.3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</row>
    <row r="481" spans="1:20" x14ac:dyDescent="0.3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</row>
    <row r="482" spans="1:20" x14ac:dyDescent="0.3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</row>
    <row r="483" spans="1:20" x14ac:dyDescent="0.3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</row>
    <row r="484" spans="1:20" x14ac:dyDescent="0.3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</row>
    <row r="485" spans="1:20" x14ac:dyDescent="0.3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</row>
    <row r="486" spans="1:20" x14ac:dyDescent="0.3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</row>
    <row r="487" spans="1:20" x14ac:dyDescent="0.3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</row>
    <row r="488" spans="1:20" x14ac:dyDescent="0.3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</row>
    <row r="489" spans="1:20" x14ac:dyDescent="0.3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</row>
    <row r="490" spans="1:20" x14ac:dyDescent="0.3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</row>
    <row r="491" spans="1:20" x14ac:dyDescent="0.3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</row>
    <row r="492" spans="1:20" x14ac:dyDescent="0.3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</row>
    <row r="493" spans="1:20" x14ac:dyDescent="0.3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</row>
    <row r="494" spans="1:20" x14ac:dyDescent="0.3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</row>
    <row r="495" spans="1:20" x14ac:dyDescent="0.3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</row>
    <row r="496" spans="1:20" x14ac:dyDescent="0.3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</row>
    <row r="497" spans="1:20" x14ac:dyDescent="0.3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</row>
    <row r="498" spans="1:20" x14ac:dyDescent="0.3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</row>
    <row r="499" spans="1:20" x14ac:dyDescent="0.3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</row>
    <row r="500" spans="1:20" x14ac:dyDescent="0.3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</row>
    <row r="501" spans="1:20" x14ac:dyDescent="0.3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</row>
    <row r="502" spans="1:20" x14ac:dyDescent="0.3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</row>
  </sheetData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3"/>
  <sheetViews>
    <sheetView topLeftCell="A25" zoomScaleNormal="100" workbookViewId="0">
      <selection activeCell="C8" sqref="C8"/>
    </sheetView>
  </sheetViews>
  <sheetFormatPr defaultRowHeight="15.5" x14ac:dyDescent="0.35"/>
  <cols>
    <col min="1" max="1" width="4.08203125" customWidth="1"/>
    <col min="2" max="2" width="30.5" customWidth="1"/>
    <col min="3" max="3" width="17.08203125" customWidth="1"/>
    <col min="4" max="4" width="3.83203125" customWidth="1"/>
    <col min="10" max="10" width="7.33203125" customWidth="1"/>
    <col min="11" max="11" width="14" customWidth="1"/>
  </cols>
  <sheetData>
    <row r="1" spans="1:10" ht="18" x14ac:dyDescent="0.4">
      <c r="A1" s="18" t="s">
        <v>49</v>
      </c>
      <c r="B1" s="18"/>
      <c r="C1" s="18"/>
      <c r="D1" s="18"/>
      <c r="E1" s="123"/>
      <c r="F1" s="123"/>
      <c r="G1" s="123"/>
      <c r="H1" s="123"/>
      <c r="I1" s="123"/>
      <c r="J1" s="124"/>
    </row>
    <row r="2" spans="1:10" x14ac:dyDescent="0.35">
      <c r="A2" s="23"/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35">
      <c r="A3" s="23"/>
      <c r="B3" s="23"/>
      <c r="C3" s="23"/>
      <c r="D3" s="23"/>
      <c r="E3" s="23"/>
      <c r="F3" s="23"/>
      <c r="G3" s="23"/>
      <c r="H3" s="23"/>
      <c r="I3" s="23"/>
      <c r="J3" s="23"/>
    </row>
    <row r="4" spans="1:10" x14ac:dyDescent="0.35">
      <c r="A4" s="23"/>
      <c r="B4" s="24" t="s">
        <v>28</v>
      </c>
      <c r="C4" s="25"/>
      <c r="D4" s="23"/>
      <c r="E4" s="60" t="s">
        <v>8</v>
      </c>
      <c r="F4" s="60" t="s">
        <v>9</v>
      </c>
      <c r="G4" s="60" t="s">
        <v>10</v>
      </c>
      <c r="H4" s="23"/>
      <c r="I4" s="23"/>
      <c r="J4" s="23"/>
    </row>
    <row r="5" spans="1:10" x14ac:dyDescent="0.35">
      <c r="A5" s="23"/>
      <c r="B5" s="26" t="s">
        <v>52</v>
      </c>
      <c r="C5" s="27">
        <v>15000</v>
      </c>
      <c r="D5" s="33"/>
      <c r="E5" s="61">
        <v>13000</v>
      </c>
      <c r="F5" s="61">
        <v>15000</v>
      </c>
      <c r="G5" s="61">
        <v>17000</v>
      </c>
      <c r="H5" s="23"/>
      <c r="I5" s="23"/>
      <c r="J5" s="23"/>
    </row>
    <row r="6" spans="1:10" x14ac:dyDescent="0.35">
      <c r="A6" s="23"/>
      <c r="B6" s="26" t="s">
        <v>53</v>
      </c>
      <c r="C6" s="28">
        <v>10</v>
      </c>
      <c r="D6" s="33"/>
      <c r="E6" s="46">
        <v>9</v>
      </c>
      <c r="F6" s="46">
        <v>10</v>
      </c>
      <c r="G6" s="46">
        <v>11</v>
      </c>
      <c r="H6" s="23"/>
      <c r="I6" s="23"/>
      <c r="J6" s="23"/>
    </row>
    <row r="7" spans="1:10" x14ac:dyDescent="0.35">
      <c r="A7" s="23"/>
      <c r="B7" s="108" t="s">
        <v>2</v>
      </c>
      <c r="C7" s="30">
        <v>0.12</v>
      </c>
      <c r="D7" s="33"/>
      <c r="E7" s="23"/>
      <c r="F7" s="23"/>
      <c r="G7" s="23"/>
      <c r="H7" s="23"/>
      <c r="I7" s="23"/>
      <c r="J7" s="23"/>
    </row>
    <row r="8" spans="1:10" x14ac:dyDescent="0.35">
      <c r="A8" s="23"/>
      <c r="B8" s="108" t="s">
        <v>5</v>
      </c>
      <c r="C8" s="32">
        <v>10</v>
      </c>
      <c r="D8" s="33"/>
      <c r="E8" s="23"/>
      <c r="F8" s="23"/>
      <c r="G8" s="23"/>
      <c r="H8" s="23"/>
      <c r="I8" s="23"/>
      <c r="J8" s="23"/>
    </row>
    <row r="9" spans="1:10" x14ac:dyDescent="0.35">
      <c r="A9" s="23"/>
      <c r="B9" s="108" t="s">
        <v>7</v>
      </c>
      <c r="C9" s="32"/>
      <c r="D9" s="33"/>
      <c r="E9" s="23"/>
      <c r="F9" s="23"/>
      <c r="G9" s="23"/>
      <c r="H9" s="23"/>
      <c r="I9" s="23"/>
      <c r="J9" s="23"/>
    </row>
    <row r="10" spans="1:10" x14ac:dyDescent="0.35">
      <c r="A10" s="23"/>
      <c r="B10" s="34"/>
      <c r="C10" s="35"/>
      <c r="D10" s="33"/>
      <c r="E10" s="23"/>
      <c r="F10" s="23"/>
      <c r="G10" s="23"/>
      <c r="H10" s="23"/>
      <c r="I10" s="23"/>
      <c r="J10" s="23"/>
    </row>
    <row r="11" spans="1:10" x14ac:dyDescent="0.35">
      <c r="A11" s="23"/>
      <c r="B11" s="24" t="s">
        <v>47</v>
      </c>
      <c r="C11" s="36"/>
      <c r="D11" s="33"/>
      <c r="E11" s="23"/>
      <c r="F11" s="23"/>
      <c r="G11" s="23"/>
      <c r="H11" s="23"/>
      <c r="I11" s="23"/>
      <c r="J11" s="23"/>
    </row>
    <row r="12" spans="1:10" x14ac:dyDescent="0.35">
      <c r="A12" s="23"/>
      <c r="B12" s="38"/>
      <c r="C12" s="39" t="s">
        <v>33</v>
      </c>
      <c r="D12" s="33"/>
      <c r="E12" s="23"/>
      <c r="F12" s="23"/>
      <c r="G12" s="23"/>
      <c r="H12" s="23"/>
      <c r="I12" s="23"/>
      <c r="J12" s="23"/>
    </row>
    <row r="13" spans="1:10" x14ac:dyDescent="0.35">
      <c r="A13" s="23"/>
      <c r="B13" s="40" t="s">
        <v>20</v>
      </c>
      <c r="C13" s="75">
        <v>230000</v>
      </c>
      <c r="D13" s="33"/>
      <c r="E13" s="23"/>
      <c r="F13" s="23"/>
      <c r="G13" s="23"/>
      <c r="H13" s="23"/>
      <c r="I13" s="23"/>
      <c r="J13" s="23"/>
    </row>
    <row r="14" spans="1:10" x14ac:dyDescent="0.35">
      <c r="A14" s="23"/>
      <c r="B14" s="40" t="s">
        <v>14</v>
      </c>
      <c r="C14" s="42"/>
      <c r="D14" s="33"/>
      <c r="E14" s="23"/>
      <c r="F14" s="23"/>
      <c r="G14" s="23"/>
      <c r="H14" s="23"/>
      <c r="I14" s="23"/>
      <c r="J14" s="23"/>
    </row>
    <row r="15" spans="1:10" x14ac:dyDescent="0.35">
      <c r="A15" s="23"/>
      <c r="B15" s="43" t="s">
        <v>25</v>
      </c>
      <c r="C15" s="28">
        <v>25000</v>
      </c>
      <c r="D15" s="33"/>
      <c r="E15" s="62">
        <v>24000</v>
      </c>
      <c r="F15" s="62">
        <v>25000</v>
      </c>
      <c r="G15" s="62">
        <v>26000</v>
      </c>
      <c r="H15" s="23"/>
      <c r="I15" s="23"/>
      <c r="J15" s="23"/>
    </row>
    <row r="16" spans="1:10" x14ac:dyDescent="0.35">
      <c r="A16" s="23"/>
      <c r="B16" s="43" t="s">
        <v>26</v>
      </c>
      <c r="C16" s="28">
        <v>5000</v>
      </c>
      <c r="D16" s="33"/>
      <c r="E16" s="62">
        <v>4500</v>
      </c>
      <c r="F16" s="62">
        <v>5000</v>
      </c>
      <c r="G16" s="62">
        <v>5500</v>
      </c>
      <c r="H16" s="23"/>
      <c r="I16" s="23"/>
      <c r="J16" s="23"/>
    </row>
    <row r="17" spans="1:10" x14ac:dyDescent="0.35">
      <c r="A17" s="23"/>
      <c r="B17" s="43" t="s">
        <v>27</v>
      </c>
      <c r="C17" s="28">
        <v>5000</v>
      </c>
      <c r="D17" s="33"/>
      <c r="E17" s="62">
        <v>4500</v>
      </c>
      <c r="F17" s="62">
        <v>5000</v>
      </c>
      <c r="G17" s="62">
        <v>5500</v>
      </c>
      <c r="H17" s="23"/>
      <c r="I17" s="23"/>
      <c r="J17" s="23"/>
    </row>
    <row r="18" spans="1:10" x14ac:dyDescent="0.35">
      <c r="A18" s="23"/>
      <c r="B18" s="40" t="s">
        <v>21</v>
      </c>
      <c r="C18" s="44"/>
      <c r="D18" s="33"/>
      <c r="E18" s="23"/>
      <c r="F18" s="23"/>
      <c r="G18" s="23"/>
      <c r="H18" s="23"/>
      <c r="I18" s="23"/>
      <c r="J18" s="23"/>
    </row>
    <row r="19" spans="1:10" x14ac:dyDescent="0.35">
      <c r="A19" s="23"/>
      <c r="B19" s="45" t="s">
        <v>15</v>
      </c>
      <c r="C19" s="32">
        <v>1</v>
      </c>
      <c r="D19" s="33"/>
      <c r="E19" s="23"/>
      <c r="F19" s="23"/>
      <c r="G19" s="23"/>
      <c r="H19" s="23"/>
      <c r="I19" s="23"/>
      <c r="J19" s="23"/>
    </row>
    <row r="20" spans="1:10" x14ac:dyDescent="0.35">
      <c r="A20" s="23"/>
      <c r="B20" s="43" t="s">
        <v>16</v>
      </c>
      <c r="C20" s="28">
        <v>12</v>
      </c>
      <c r="D20" s="63"/>
      <c r="E20" s="68">
        <v>9</v>
      </c>
      <c r="F20" s="68">
        <v>12</v>
      </c>
      <c r="G20" s="68">
        <v>15</v>
      </c>
      <c r="H20" s="23"/>
      <c r="I20" s="23"/>
      <c r="J20" s="23"/>
    </row>
    <row r="21" spans="1:10" x14ac:dyDescent="0.35">
      <c r="A21" s="23"/>
      <c r="B21" s="43" t="s">
        <v>54</v>
      </c>
      <c r="C21" s="46">
        <v>8</v>
      </c>
      <c r="D21" s="33"/>
      <c r="E21" s="46">
        <v>7.5</v>
      </c>
      <c r="F21" s="46">
        <v>8</v>
      </c>
      <c r="G21" s="46">
        <v>8.5</v>
      </c>
      <c r="H21" s="23"/>
      <c r="I21" s="23"/>
      <c r="J21" s="23"/>
    </row>
    <row r="22" spans="1:10" x14ac:dyDescent="0.35">
      <c r="A22" s="23"/>
      <c r="B22" s="40" t="s">
        <v>17</v>
      </c>
      <c r="C22" s="23"/>
      <c r="D22" s="33"/>
      <c r="E22" s="23"/>
      <c r="F22" s="23"/>
      <c r="G22" s="23"/>
      <c r="H22" s="23"/>
      <c r="I22" s="23"/>
      <c r="J22" s="23"/>
    </row>
    <row r="23" spans="1:10" x14ac:dyDescent="0.35">
      <c r="A23" s="23"/>
      <c r="B23" s="67" t="s">
        <v>77</v>
      </c>
      <c r="C23" s="28">
        <v>3</v>
      </c>
      <c r="D23" s="33"/>
      <c r="E23" s="28">
        <v>2.8</v>
      </c>
      <c r="F23" s="28">
        <v>3</v>
      </c>
      <c r="G23" s="28">
        <v>3.2</v>
      </c>
      <c r="H23" s="23"/>
      <c r="I23" s="23"/>
      <c r="J23" s="23"/>
    </row>
    <row r="24" spans="1:10" x14ac:dyDescent="0.35">
      <c r="A24" s="23"/>
      <c r="B24" s="40" t="s">
        <v>1</v>
      </c>
      <c r="C24" s="32">
        <v>10</v>
      </c>
      <c r="D24" s="33"/>
      <c r="E24" s="29"/>
      <c r="F24" s="29"/>
      <c r="G24" s="29"/>
      <c r="H24" s="23"/>
      <c r="I24" s="23"/>
      <c r="J24" s="23"/>
    </row>
    <row r="25" spans="1:10" x14ac:dyDescent="0.35">
      <c r="A25" s="23"/>
      <c r="B25" s="40" t="s">
        <v>44</v>
      </c>
      <c r="C25" s="28">
        <v>10000</v>
      </c>
      <c r="D25" s="33"/>
      <c r="E25" s="69">
        <v>6000</v>
      </c>
      <c r="F25" s="69">
        <v>10000</v>
      </c>
      <c r="G25" s="69">
        <v>14000</v>
      </c>
      <c r="H25" s="23"/>
      <c r="I25" s="23"/>
      <c r="J25" s="23"/>
    </row>
    <row r="26" spans="1:10" x14ac:dyDescent="0.35">
      <c r="A26" s="23"/>
      <c r="B26" s="23"/>
      <c r="C26" s="23"/>
      <c r="D26" s="23"/>
      <c r="E26" s="23"/>
      <c r="F26" s="23"/>
      <c r="G26" s="23"/>
      <c r="H26" s="23"/>
      <c r="I26" s="23"/>
      <c r="J26" s="23"/>
    </row>
    <row r="27" spans="1:10" x14ac:dyDescent="0.35">
      <c r="A27" s="23"/>
      <c r="B27" s="47" t="s">
        <v>18</v>
      </c>
      <c r="C27" s="48"/>
      <c r="D27" s="23"/>
      <c r="E27" s="23"/>
      <c r="F27" s="23"/>
      <c r="G27" s="23"/>
      <c r="H27" s="23"/>
      <c r="I27" s="23"/>
      <c r="J27" s="23"/>
    </row>
    <row r="28" spans="1:10" x14ac:dyDescent="0.35">
      <c r="A28" s="23"/>
      <c r="B28" s="50" t="s">
        <v>11</v>
      </c>
      <c r="C28" s="51">
        <f>C20*C19/C21</f>
        <v>1.5</v>
      </c>
      <c r="D28" s="23"/>
      <c r="E28" s="128" t="s">
        <v>76</v>
      </c>
      <c r="F28" s="48"/>
      <c r="G28" s="48"/>
      <c r="H28" s="48"/>
      <c r="I28" s="49"/>
      <c r="J28" s="23"/>
    </row>
    <row r="29" spans="1:10" x14ac:dyDescent="0.35">
      <c r="A29" s="23"/>
      <c r="B29" s="52"/>
      <c r="C29" s="53"/>
      <c r="D29" s="23"/>
      <c r="E29" s="23"/>
      <c r="F29" s="23"/>
      <c r="G29" s="23"/>
      <c r="H29" s="23"/>
      <c r="I29" s="23"/>
      <c r="J29" s="23"/>
    </row>
    <row r="30" spans="1:10" x14ac:dyDescent="0.35">
      <c r="A30" s="23"/>
      <c r="B30" s="52"/>
      <c r="C30" s="53"/>
      <c r="D30" s="23"/>
      <c r="E30" s="23"/>
      <c r="F30" s="23"/>
      <c r="G30" s="23"/>
      <c r="H30" s="23"/>
      <c r="I30" s="23"/>
      <c r="J30" s="23"/>
    </row>
    <row r="31" spans="1:10" x14ac:dyDescent="0.35">
      <c r="A31" s="23"/>
      <c r="B31" s="24" t="s">
        <v>19</v>
      </c>
      <c r="C31" s="54"/>
      <c r="D31" s="23"/>
      <c r="E31" s="23"/>
      <c r="F31" s="23"/>
      <c r="G31" s="23"/>
      <c r="H31" s="23"/>
      <c r="I31" s="23"/>
      <c r="J31" s="23"/>
    </row>
    <row r="32" spans="1:10" x14ac:dyDescent="0.35">
      <c r="A32" s="23"/>
      <c r="B32" s="56"/>
      <c r="C32" s="57" t="s">
        <v>32</v>
      </c>
      <c r="D32" s="23"/>
      <c r="E32" s="23"/>
      <c r="F32" s="23"/>
      <c r="G32" s="23"/>
      <c r="H32" s="23"/>
      <c r="I32" s="23"/>
      <c r="J32" s="23"/>
    </row>
    <row r="33" spans="1:10" x14ac:dyDescent="0.35">
      <c r="A33" s="23"/>
      <c r="B33" s="50" t="s">
        <v>4</v>
      </c>
      <c r="C33" s="58">
        <f>-C13</f>
        <v>-230000</v>
      </c>
      <c r="D33" s="23"/>
      <c r="E33" s="71" t="s">
        <v>41</v>
      </c>
      <c r="F33" s="72"/>
      <c r="G33" s="72"/>
      <c r="H33" s="72"/>
      <c r="I33" s="74"/>
      <c r="J33" s="23"/>
    </row>
    <row r="34" spans="1:10" x14ac:dyDescent="0.35">
      <c r="A34" s="23"/>
      <c r="B34" s="50" t="s">
        <v>3</v>
      </c>
      <c r="C34" s="58">
        <f>C5*C6</f>
        <v>150000</v>
      </c>
      <c r="D34" s="23"/>
      <c r="E34" s="71" t="s">
        <v>36</v>
      </c>
      <c r="F34" s="72"/>
      <c r="G34" s="72"/>
      <c r="H34" s="72"/>
      <c r="I34" s="74"/>
      <c r="J34" s="23"/>
    </row>
    <row r="35" spans="1:10" x14ac:dyDescent="0.35">
      <c r="A35" s="23"/>
      <c r="B35" s="50" t="s">
        <v>12</v>
      </c>
      <c r="C35" s="58">
        <f xml:space="preserve"> -C5*C28</f>
        <v>-22500</v>
      </c>
      <c r="D35" s="23"/>
      <c r="E35" s="71" t="s">
        <v>37</v>
      </c>
      <c r="F35" s="72"/>
      <c r="G35" s="72"/>
      <c r="H35" s="72"/>
      <c r="I35" s="74"/>
      <c r="J35" s="23"/>
    </row>
    <row r="36" spans="1:10" x14ac:dyDescent="0.35">
      <c r="A36" s="23"/>
      <c r="B36" s="50" t="s">
        <v>13</v>
      </c>
      <c r="C36" s="58">
        <f xml:space="preserve"> -C5*C23</f>
        <v>-45000</v>
      </c>
      <c r="D36" s="23"/>
      <c r="E36" s="71" t="s">
        <v>38</v>
      </c>
      <c r="F36" s="72"/>
      <c r="G36" s="72"/>
      <c r="H36" s="72"/>
      <c r="I36" s="74"/>
      <c r="J36" s="23"/>
    </row>
    <row r="37" spans="1:10" x14ac:dyDescent="0.35">
      <c r="A37" s="23"/>
      <c r="B37" s="50" t="s">
        <v>22</v>
      </c>
      <c r="C37" s="58">
        <f xml:space="preserve"> -SUM(C15:C17)</f>
        <v>-35000</v>
      </c>
      <c r="D37" s="23"/>
      <c r="E37" s="71" t="s">
        <v>39</v>
      </c>
      <c r="F37" s="72"/>
      <c r="G37" s="72"/>
      <c r="H37" s="72"/>
      <c r="I37" s="74"/>
      <c r="J37" s="23"/>
    </row>
    <row r="38" spans="1:10" x14ac:dyDescent="0.35">
      <c r="A38" s="23"/>
      <c r="B38" s="50" t="s">
        <v>0</v>
      </c>
      <c r="C38" s="58">
        <f>C25</f>
        <v>10000</v>
      </c>
      <c r="D38" s="23"/>
      <c r="E38" s="71" t="s">
        <v>40</v>
      </c>
      <c r="F38" s="73"/>
      <c r="G38" s="72"/>
      <c r="H38" s="72"/>
      <c r="I38" s="74"/>
      <c r="J38" s="23"/>
    </row>
    <row r="39" spans="1:10" x14ac:dyDescent="0.35">
      <c r="A39" s="23"/>
      <c r="B39" s="23"/>
      <c r="C39" s="23"/>
      <c r="D39" s="23"/>
      <c r="E39" s="14"/>
      <c r="F39" s="70"/>
      <c r="G39" s="52"/>
      <c r="H39" s="52"/>
      <c r="I39" s="23"/>
      <c r="J39" s="23"/>
    </row>
    <row r="40" spans="1:10" x14ac:dyDescent="0.35">
      <c r="A40" s="23"/>
      <c r="B40" s="121" t="s">
        <v>65</v>
      </c>
      <c r="C40" s="120">
        <f>SUM(C34:C37) - PMT(C7, C24, C33, C38, 0)</f>
        <v>7363.4838848342988</v>
      </c>
      <c r="D40" s="23"/>
      <c r="E40" s="71" t="s">
        <v>45</v>
      </c>
      <c r="F40" s="72"/>
      <c r="G40" s="72"/>
      <c r="H40" s="72"/>
      <c r="I40" s="74"/>
      <c r="J40" s="23"/>
    </row>
    <row r="41" spans="1:10" x14ac:dyDescent="0.35">
      <c r="A41" s="23"/>
      <c r="B41" s="59" t="s">
        <v>66</v>
      </c>
      <c r="C41" s="65">
        <f xml:space="preserve"> -PV(C7, C8, C40, 0, 0)</f>
        <v>41605.326215423069</v>
      </c>
      <c r="D41" s="23"/>
      <c r="E41" s="71" t="s">
        <v>46</v>
      </c>
      <c r="F41" s="72"/>
      <c r="G41" s="72"/>
      <c r="H41" s="72"/>
      <c r="I41" s="74"/>
      <c r="J41" s="23"/>
    </row>
    <row r="42" spans="1:10" x14ac:dyDescent="0.35">
      <c r="A42" s="23"/>
      <c r="B42" s="64" t="s">
        <v>42</v>
      </c>
      <c r="C42" s="59" t="str">
        <f>IF(C40&gt;=0, "Feasible", "Infeasible")</f>
        <v>Feasible</v>
      </c>
      <c r="D42" s="23"/>
      <c r="E42" s="23"/>
      <c r="F42" s="23"/>
      <c r="G42" s="23"/>
      <c r="H42" s="23"/>
      <c r="I42" s="23"/>
      <c r="J42" s="23"/>
    </row>
    <row r="43" spans="1:10" x14ac:dyDescent="0.35">
      <c r="E43" s="9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8"/>
  <sheetViews>
    <sheetView zoomScaleNormal="100" workbookViewId="0">
      <selection activeCell="G38" sqref="G38"/>
    </sheetView>
  </sheetViews>
  <sheetFormatPr defaultRowHeight="15.5" x14ac:dyDescent="0.35"/>
  <cols>
    <col min="1" max="1" width="4.08203125" customWidth="1"/>
    <col min="2" max="2" width="30.75" customWidth="1"/>
    <col min="3" max="3" width="17.08203125" customWidth="1"/>
    <col min="4" max="4" width="3.83203125" customWidth="1"/>
    <col min="8" max="8" width="3" customWidth="1"/>
  </cols>
  <sheetData>
    <row r="1" spans="1:9" ht="18" x14ac:dyDescent="0.4">
      <c r="A1" s="18" t="s">
        <v>48</v>
      </c>
      <c r="B1" s="18"/>
      <c r="C1" s="18"/>
      <c r="D1" s="18"/>
      <c r="E1" s="123"/>
      <c r="F1" s="123"/>
      <c r="G1" s="123"/>
      <c r="H1" s="123"/>
      <c r="I1" s="123"/>
    </row>
    <row r="2" spans="1:9" x14ac:dyDescent="0.35">
      <c r="A2" s="2"/>
      <c r="B2" s="2"/>
      <c r="C2" s="2"/>
      <c r="D2" s="2"/>
    </row>
    <row r="3" spans="1:9" x14ac:dyDescent="0.35">
      <c r="A3" s="2"/>
      <c r="B3" s="2"/>
      <c r="C3" s="2"/>
      <c r="D3" s="2"/>
    </row>
    <row r="4" spans="1:9" x14ac:dyDescent="0.35">
      <c r="A4" s="2"/>
      <c r="B4" s="24" t="s">
        <v>28</v>
      </c>
      <c r="C4" s="25"/>
      <c r="D4" s="2"/>
      <c r="E4" s="140" t="s">
        <v>8</v>
      </c>
      <c r="F4" s="140" t="s">
        <v>9</v>
      </c>
      <c r="G4" s="140" t="s">
        <v>10</v>
      </c>
    </row>
    <row r="5" spans="1:9" x14ac:dyDescent="0.35">
      <c r="A5" s="2"/>
      <c r="B5" s="26" t="s">
        <v>52</v>
      </c>
      <c r="C5" s="27">
        <v>15000</v>
      </c>
      <c r="D5" s="4"/>
      <c r="E5" s="12">
        <v>13000</v>
      </c>
      <c r="F5" s="12">
        <v>15000</v>
      </c>
      <c r="G5" s="12">
        <v>17000</v>
      </c>
    </row>
    <row r="6" spans="1:9" x14ac:dyDescent="0.35">
      <c r="A6" s="2"/>
      <c r="B6" s="26" t="s">
        <v>53</v>
      </c>
      <c r="C6" s="28">
        <v>10</v>
      </c>
      <c r="D6" s="4"/>
      <c r="E6" s="7">
        <v>9</v>
      </c>
      <c r="F6" s="7">
        <v>10</v>
      </c>
      <c r="G6" s="7">
        <v>11</v>
      </c>
    </row>
    <row r="7" spans="1:9" x14ac:dyDescent="0.35">
      <c r="A7" s="2"/>
      <c r="B7" s="108" t="s">
        <v>2</v>
      </c>
      <c r="C7" s="30" t="e">
        <f>#REF!</f>
        <v>#REF!</v>
      </c>
      <c r="D7" s="4"/>
      <c r="E7" s="2"/>
      <c r="F7" s="2"/>
      <c r="G7" s="2"/>
    </row>
    <row r="8" spans="1:9" x14ac:dyDescent="0.35">
      <c r="A8" s="2"/>
      <c r="B8" s="108" t="s">
        <v>5</v>
      </c>
      <c r="C8" s="107" t="e">
        <f>#REF!</f>
        <v>#REF!</v>
      </c>
      <c r="D8" s="4"/>
      <c r="E8" s="2"/>
      <c r="F8" s="2"/>
      <c r="G8" s="2"/>
    </row>
    <row r="9" spans="1:9" x14ac:dyDescent="0.35">
      <c r="A9" s="2"/>
      <c r="B9" s="108" t="s">
        <v>7</v>
      </c>
      <c r="C9" s="107" t="s">
        <v>6</v>
      </c>
      <c r="D9" s="4"/>
      <c r="E9" s="2"/>
      <c r="F9" s="2"/>
    </row>
    <row r="10" spans="1:9" x14ac:dyDescent="0.35">
      <c r="A10" s="2"/>
      <c r="B10" s="34"/>
      <c r="C10" s="5"/>
      <c r="D10" s="4"/>
      <c r="E10" s="2"/>
      <c r="F10" s="2"/>
      <c r="G10" s="2"/>
    </row>
    <row r="11" spans="1:9" x14ac:dyDescent="0.35">
      <c r="A11" s="2"/>
      <c r="B11" s="24" t="s">
        <v>47</v>
      </c>
      <c r="C11" s="37"/>
      <c r="D11" s="4"/>
      <c r="E11" s="2"/>
      <c r="F11" s="2"/>
      <c r="G11" s="2"/>
    </row>
    <row r="12" spans="1:9" x14ac:dyDescent="0.35">
      <c r="A12" s="2"/>
      <c r="B12" s="38"/>
      <c r="C12" s="39" t="s">
        <v>34</v>
      </c>
      <c r="D12" s="4"/>
      <c r="E12" s="2"/>
      <c r="F12" s="2"/>
      <c r="G12" s="2"/>
    </row>
    <row r="13" spans="1:9" x14ac:dyDescent="0.35">
      <c r="A13" s="2"/>
      <c r="B13" s="40" t="s">
        <v>20</v>
      </c>
      <c r="C13" s="41">
        <v>90000</v>
      </c>
      <c r="D13" s="4"/>
      <c r="E13" s="2"/>
      <c r="F13" s="2"/>
      <c r="G13" s="2"/>
    </row>
    <row r="14" spans="1:9" x14ac:dyDescent="0.35">
      <c r="A14" s="2"/>
      <c r="B14" s="40" t="s">
        <v>14</v>
      </c>
      <c r="C14" s="42"/>
      <c r="D14" s="4"/>
      <c r="E14" s="2"/>
      <c r="F14" s="2"/>
      <c r="G14" s="2"/>
    </row>
    <row r="15" spans="1:9" x14ac:dyDescent="0.35">
      <c r="A15" s="2"/>
      <c r="B15" s="43" t="s">
        <v>25</v>
      </c>
      <c r="C15" s="28">
        <v>10000</v>
      </c>
      <c r="D15" s="4"/>
      <c r="E15" s="13">
        <v>9000</v>
      </c>
      <c r="F15" s="13">
        <v>10000</v>
      </c>
      <c r="G15" s="13">
        <v>11000</v>
      </c>
    </row>
    <row r="16" spans="1:9" x14ac:dyDescent="0.35">
      <c r="A16" s="2"/>
      <c r="B16" s="43" t="s">
        <v>26</v>
      </c>
      <c r="C16" s="28">
        <v>3000</v>
      </c>
      <c r="D16" s="4"/>
      <c r="E16" s="13">
        <v>2500</v>
      </c>
      <c r="F16" s="13">
        <v>3000</v>
      </c>
      <c r="G16" s="13">
        <v>3500</v>
      </c>
    </row>
    <row r="17" spans="1:9" x14ac:dyDescent="0.35">
      <c r="A17" s="2"/>
      <c r="B17" s="43" t="s">
        <v>27</v>
      </c>
      <c r="C17" s="28">
        <v>2000</v>
      </c>
      <c r="D17" s="4"/>
      <c r="E17" s="13">
        <v>1500</v>
      </c>
      <c r="F17" s="13">
        <v>2000</v>
      </c>
      <c r="G17" s="13">
        <v>2500</v>
      </c>
    </row>
    <row r="18" spans="1:9" x14ac:dyDescent="0.35">
      <c r="A18" s="2"/>
      <c r="B18" s="40" t="s">
        <v>21</v>
      </c>
      <c r="C18" s="44"/>
      <c r="D18" s="4"/>
      <c r="E18" s="2"/>
      <c r="F18" s="2"/>
      <c r="G18" s="2"/>
    </row>
    <row r="19" spans="1:9" x14ac:dyDescent="0.35">
      <c r="A19" s="2"/>
      <c r="B19" s="45" t="s">
        <v>15</v>
      </c>
      <c r="C19" s="32">
        <v>3</v>
      </c>
      <c r="D19" s="4"/>
    </row>
    <row r="20" spans="1:9" x14ac:dyDescent="0.35">
      <c r="A20" s="2"/>
      <c r="B20" s="43" t="s">
        <v>16</v>
      </c>
      <c r="C20" s="28">
        <v>8</v>
      </c>
      <c r="D20" s="17"/>
      <c r="E20" s="6">
        <v>7</v>
      </c>
      <c r="F20" s="6">
        <v>8</v>
      </c>
      <c r="G20" s="6">
        <v>9</v>
      </c>
    </row>
    <row r="21" spans="1:9" x14ac:dyDescent="0.35">
      <c r="A21" s="2"/>
      <c r="B21" s="43" t="s">
        <v>54</v>
      </c>
      <c r="C21" s="46">
        <v>6</v>
      </c>
      <c r="D21" s="4"/>
      <c r="E21" s="7">
        <v>5.5</v>
      </c>
      <c r="F21" s="7">
        <v>6</v>
      </c>
      <c r="G21" s="7">
        <v>6.5</v>
      </c>
    </row>
    <row r="22" spans="1:9" x14ac:dyDescent="0.35">
      <c r="A22" s="2"/>
      <c r="B22" s="40" t="s">
        <v>17</v>
      </c>
      <c r="C22" s="23"/>
      <c r="D22" s="4"/>
      <c r="E22" s="2"/>
      <c r="F22" s="2"/>
      <c r="G22" s="2"/>
    </row>
    <row r="23" spans="1:9" x14ac:dyDescent="0.35">
      <c r="A23" s="2"/>
      <c r="B23" s="67" t="s">
        <v>77</v>
      </c>
      <c r="C23" s="28">
        <v>3</v>
      </c>
      <c r="D23" s="4"/>
      <c r="E23" s="6">
        <v>2.8</v>
      </c>
      <c r="F23" s="6">
        <v>3</v>
      </c>
      <c r="G23" s="6">
        <v>3.2</v>
      </c>
    </row>
    <row r="24" spans="1:9" x14ac:dyDescent="0.35">
      <c r="A24" s="2"/>
      <c r="B24" s="40" t="s">
        <v>1</v>
      </c>
      <c r="C24" s="32">
        <v>5</v>
      </c>
      <c r="D24" s="4"/>
      <c r="E24" s="3"/>
      <c r="F24" s="3"/>
      <c r="G24" s="3"/>
    </row>
    <row r="25" spans="1:9" x14ac:dyDescent="0.35">
      <c r="A25" s="2"/>
      <c r="B25" s="40" t="s">
        <v>44</v>
      </c>
      <c r="C25" s="28">
        <v>1000</v>
      </c>
      <c r="D25" s="4"/>
      <c r="E25" s="13">
        <v>0</v>
      </c>
      <c r="F25" s="13">
        <v>1000</v>
      </c>
      <c r="G25" s="13">
        <v>2000</v>
      </c>
    </row>
    <row r="26" spans="1:9" x14ac:dyDescent="0.35">
      <c r="A26" s="2"/>
      <c r="B26" s="23"/>
      <c r="C26" s="23"/>
      <c r="D26" s="2"/>
      <c r="E26" s="2"/>
      <c r="F26" s="2"/>
      <c r="G26" s="2"/>
    </row>
    <row r="27" spans="1:9" x14ac:dyDescent="0.35">
      <c r="A27" s="2"/>
      <c r="B27" s="47" t="s">
        <v>18</v>
      </c>
      <c r="C27" s="49"/>
      <c r="D27" s="2"/>
      <c r="E27" s="2"/>
      <c r="F27" s="2"/>
      <c r="G27" s="2"/>
    </row>
    <row r="28" spans="1:9" x14ac:dyDescent="0.35">
      <c r="A28" s="2"/>
      <c r="B28" s="50" t="s">
        <v>11</v>
      </c>
      <c r="C28" s="51">
        <f>C20*C19/C21</f>
        <v>4</v>
      </c>
      <c r="D28" s="2"/>
      <c r="E28" s="128" t="s">
        <v>76</v>
      </c>
      <c r="F28" s="48"/>
      <c r="G28" s="48"/>
      <c r="H28" s="48"/>
      <c r="I28" s="49"/>
    </row>
    <row r="29" spans="1:9" x14ac:dyDescent="0.35">
      <c r="A29" s="2"/>
      <c r="B29" s="52"/>
      <c r="C29" s="1"/>
      <c r="D29" s="2"/>
      <c r="E29" s="2"/>
      <c r="F29" s="2"/>
      <c r="G29" s="2"/>
    </row>
    <row r="30" spans="1:9" x14ac:dyDescent="0.35">
      <c r="A30" s="2"/>
      <c r="B30" s="52"/>
      <c r="C30" s="1"/>
      <c r="D30" s="2"/>
      <c r="E30" s="2"/>
      <c r="F30" s="2"/>
      <c r="G30" s="2"/>
    </row>
    <row r="31" spans="1:9" x14ac:dyDescent="0.35">
      <c r="A31" s="2"/>
      <c r="B31" s="24" t="s">
        <v>19</v>
      </c>
      <c r="C31" s="54"/>
      <c r="D31" s="2"/>
      <c r="E31" s="2"/>
      <c r="F31" s="2"/>
      <c r="G31" s="2"/>
    </row>
    <row r="32" spans="1:9" x14ac:dyDescent="0.35">
      <c r="A32" s="2"/>
      <c r="B32" s="56"/>
      <c r="C32" s="16" t="s">
        <v>35</v>
      </c>
      <c r="D32" s="2"/>
      <c r="E32" s="2"/>
      <c r="F32" s="2"/>
      <c r="G32" s="2"/>
    </row>
    <row r="33" spans="1:7" x14ac:dyDescent="0.35">
      <c r="A33" s="2"/>
      <c r="B33" s="50" t="s">
        <v>4</v>
      </c>
      <c r="C33" s="8">
        <f>-C13</f>
        <v>-90000</v>
      </c>
      <c r="D33" s="2"/>
      <c r="E33" s="2"/>
      <c r="F33" s="2"/>
      <c r="G33" s="2"/>
    </row>
    <row r="34" spans="1:7" x14ac:dyDescent="0.35">
      <c r="A34" s="2"/>
      <c r="B34" s="50" t="s">
        <v>3</v>
      </c>
      <c r="C34" s="8">
        <f>C5*C6</f>
        <v>150000</v>
      </c>
      <c r="D34" s="2"/>
      <c r="E34" s="2"/>
      <c r="F34" s="2"/>
      <c r="G34" s="2"/>
    </row>
    <row r="35" spans="1:7" x14ac:dyDescent="0.35">
      <c r="A35" s="2"/>
      <c r="B35" s="50" t="s">
        <v>12</v>
      </c>
      <c r="C35" s="8">
        <f xml:space="preserve"> -C5*C28</f>
        <v>-60000</v>
      </c>
      <c r="D35" s="2"/>
      <c r="E35" s="2"/>
      <c r="F35" s="2"/>
      <c r="G35" s="2"/>
    </row>
    <row r="36" spans="1:7" x14ac:dyDescent="0.35">
      <c r="A36" s="2"/>
      <c r="B36" s="50" t="s">
        <v>13</v>
      </c>
      <c r="C36" s="8">
        <f xml:space="preserve"> -C5*C23</f>
        <v>-45000</v>
      </c>
      <c r="D36" s="2"/>
      <c r="E36" s="2"/>
      <c r="F36" s="2"/>
      <c r="G36" s="2"/>
    </row>
    <row r="37" spans="1:7" x14ac:dyDescent="0.35">
      <c r="A37" s="2"/>
      <c r="B37" s="50" t="s">
        <v>22</v>
      </c>
      <c r="C37" s="8">
        <f xml:space="preserve"> -SUM(C15:C17)</f>
        <v>-15000</v>
      </c>
      <c r="D37" s="2"/>
      <c r="E37" s="10"/>
      <c r="F37" s="2"/>
      <c r="G37" s="2"/>
    </row>
    <row r="38" spans="1:7" x14ac:dyDescent="0.35">
      <c r="A38" s="2"/>
      <c r="B38" s="50" t="s">
        <v>0</v>
      </c>
      <c r="C38" s="8">
        <f>C25</f>
        <v>1000</v>
      </c>
      <c r="D38" s="2"/>
      <c r="E38" s="10"/>
      <c r="F38" s="10"/>
      <c r="G38" s="2"/>
    </row>
    <row r="39" spans="1:7" x14ac:dyDescent="0.35">
      <c r="A39" s="2"/>
      <c r="B39" s="23"/>
      <c r="C39" s="2"/>
      <c r="D39" s="2"/>
      <c r="E39" s="10"/>
      <c r="F39" s="10"/>
      <c r="G39" s="2"/>
    </row>
    <row r="40" spans="1:7" x14ac:dyDescent="0.35">
      <c r="A40" s="2"/>
      <c r="B40" s="122" t="s">
        <v>67</v>
      </c>
      <c r="C40" s="11" t="e">
        <f>SUM(C34:C37) - PMT(C7, C24, C33, C38, 0)</f>
        <v>#REF!</v>
      </c>
      <c r="D40" s="2"/>
      <c r="E40" s="10"/>
      <c r="F40" s="2"/>
      <c r="G40" s="2"/>
    </row>
    <row r="41" spans="1:7" x14ac:dyDescent="0.35">
      <c r="A41" s="2"/>
      <c r="B41" s="59" t="s">
        <v>68</v>
      </c>
      <c r="C41" s="65" t="e">
        <f xml:space="preserve"> -PV(C7, C8, C40, 0, 0)</f>
        <v>#REF!</v>
      </c>
      <c r="D41" s="2"/>
      <c r="E41" s="2"/>
      <c r="F41" s="2"/>
      <c r="G41" s="2"/>
    </row>
    <row r="42" spans="1:7" x14ac:dyDescent="0.35">
      <c r="A42" s="2"/>
      <c r="B42" s="64" t="s">
        <v>42</v>
      </c>
      <c r="C42" s="59" t="e">
        <f>IF(C40&gt;=0, "Feasible", "Infeasible")</f>
        <v>#REF!</v>
      </c>
      <c r="D42" s="2"/>
      <c r="E42" s="2"/>
      <c r="F42" s="2"/>
      <c r="G42" s="2"/>
    </row>
    <row r="43" spans="1:7" x14ac:dyDescent="0.35">
      <c r="C43" s="148"/>
      <c r="E43" s="2"/>
      <c r="F43" s="2"/>
      <c r="G43" s="2"/>
    </row>
    <row r="45" spans="1:7" x14ac:dyDescent="0.35">
      <c r="E45" s="9"/>
    </row>
    <row r="46" spans="1:7" x14ac:dyDescent="0.35">
      <c r="E46" s="9"/>
    </row>
    <row r="47" spans="1:7" x14ac:dyDescent="0.35">
      <c r="E47" s="9"/>
    </row>
    <row r="48" spans="1:7" x14ac:dyDescent="0.35">
      <c r="E48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 me </vt:lpstr>
      <vt:lpstr>Answer sheet</vt:lpstr>
      <vt:lpstr>Sim Model A</vt:lpstr>
      <vt:lpstr>Sim Model B</vt:lpstr>
      <vt:lpstr>Base Model A</vt:lpstr>
      <vt:lpstr>Base Model B</vt:lpstr>
      <vt:lpstr>Rainbow Diagrams</vt:lpstr>
      <vt:lpstr>Sensit A</vt:lpstr>
      <vt:lpstr>Sensit B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2017-02-19T05:02:50Z</dcterms:created>
  <dcterms:modified xsi:type="dcterms:W3CDTF">2025-01-08T06:09:48Z</dcterms:modified>
</cp:coreProperties>
</file>