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filterPrivacy="1" codeName="ThisWorkbook" defaultThemeVersion="124226"/>
  <xr:revisionPtr revIDLastSave="0" documentId="13_ncr:1_{51C1FA62-96A2-4DCE-AA93-F64773D0BCF2}" xr6:coauthVersionLast="36" xr6:coauthVersionMax="36" xr10:uidLastSave="{00000000-0000-0000-0000-000000000000}"/>
  <bookViews>
    <workbookView xWindow="240" yWindow="110" windowWidth="14810" windowHeight="8030" firstSheet="1" activeTab="1" xr2:uid="{00000000-000D-0000-FFFF-FFFF00000000}"/>
  </bookViews>
  <sheets>
    <sheet name="RiskSerializationData8" sheetId="64" state="hidden" r:id="rId1"/>
    <sheet name="1 Base Model" sheetId="44" r:id="rId2"/>
    <sheet name="2 Sensit Model" sheetId="52" r:id="rId3"/>
    <sheet name="3 Prob Model" sheetId="57" r:id="rId4"/>
    <sheet name="other data" sheetId="27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8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BrowseRecords" localSheetId="0">RiskSerializationData8!$6:$7</definedName>
    <definedName name="DistributionRecords" localSheetId="0">RiskSerializationData8!$10:$12</definedName>
    <definedName name="Pal_Workbook_GUID" hidden="1">"RHQN9CTA8AFKRAMYJ8Z8YJ2H"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"$B$47"</definedName>
    <definedName name="RiskSelectedNameCell1" hidden="1">"$A$45"</definedName>
    <definedName name="RiskSelectedNameCell2" hidden="1">"$B$23"</definedName>
    <definedName name="RiskSimulationResultsStorageLocation" hidden="1">"2"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ensItManyInOneOutRefEditBaseCase" localSheetId="1" hidden="1">'1 Base Model'!$E$5:$E$10</definedName>
    <definedName name="SensItManyInOneOutRefEditBaseCase" localSheetId="2" hidden="1">'2 Sensit Model'!$E$5:$E$13</definedName>
    <definedName name="SensItManyInOneOutRefEditBaseCase" localSheetId="3" hidden="1">'3 Prob Model'!$E$5:$E$13</definedName>
    <definedName name="SensItManyInOneOutRefEditInputLabels" localSheetId="1" hidden="1">'1 Base Model'!$A$5:$A$13</definedName>
    <definedName name="SensItManyInOneOutRefEditInputLabels" localSheetId="2" hidden="1">'2 Sensit Model'!$A$5:$A$13</definedName>
    <definedName name="SensItManyInOneOutRefEditInputLabels" localSheetId="3" hidden="1">'3 Prob Model'!$A$5:$A$13</definedName>
    <definedName name="SensItManyInOneOutRefEditInputValues" localSheetId="1" hidden="1">'1 Base Model'!$B$5:$B$13</definedName>
    <definedName name="SensItManyInOneOutRefEditInputValues" localSheetId="2" hidden="1">'2 Sensit Model'!$B$5:$B$13</definedName>
    <definedName name="SensItManyInOneOutRefEditInputValues" localSheetId="3" hidden="1">'3 Prob Model'!$B$5:$B$13</definedName>
    <definedName name="SensItManyInOneOutRefEditOneExtreme" localSheetId="1" hidden="1">'1 Base Model'!$D$5:$D$10</definedName>
    <definedName name="SensItManyInOneOutRefEditOneExtreme" localSheetId="2" hidden="1">'2 Sensit Model'!$D$5:$D$13</definedName>
    <definedName name="SensItManyInOneOutRefEditOneExtreme" localSheetId="3" hidden="1">'3 Prob Model'!$D$5:$D$13</definedName>
    <definedName name="SensItManyInOneOutRefEditOtherExtreme" localSheetId="1" hidden="1">'1 Base Model'!$F$5:$F$5</definedName>
    <definedName name="SensItManyInOneOutRefEditOtherExtreme" localSheetId="2" hidden="1">'2 Sensit Model'!$F$5:$F$13</definedName>
    <definedName name="SensItManyInOneOutRefEditOtherExtreme" localSheetId="3" hidden="1">'3 Prob Model'!$F$5:$F$13</definedName>
    <definedName name="SensItManyInOneOutRefEditOutputLabel" localSheetId="1" hidden="1">'1 Base Model'!$A$46</definedName>
    <definedName name="SensItManyInOneOutRefEditOutputLabel" localSheetId="2" hidden="1">'2 Sensit Model'!$A$46</definedName>
    <definedName name="SensItManyInOneOutRefEditOutputLabel" localSheetId="3" hidden="1">'3 Prob Model'!$A$46</definedName>
    <definedName name="SensItManyInOneOutRefEditOutputValue" localSheetId="1" hidden="1">'1 Base Model'!$B$46</definedName>
    <definedName name="SensItManyInOneOutRefEditOutputValue" localSheetId="2" hidden="1">'2 Sensit Model'!$B$46</definedName>
    <definedName name="SensItManyInOneOutRefEditOutputValue" localSheetId="3" hidden="1">'3 Prob Model'!$B$46</definedName>
    <definedName name="SensItOneInOneOutRefEditInputCell" localSheetId="1" hidden="1">'1 Base Model'!$B$6</definedName>
    <definedName name="SensItOneInOneOutRefEditInputCell" localSheetId="2" hidden="1">'2 Sensit Model'!$B$6</definedName>
    <definedName name="SensItOneInOneOutRefEditInputCell" localSheetId="3" hidden="1">'3 Prob Model'!$B$6</definedName>
    <definedName name="SensItOneInOneOutRefEditInputLabel" localSheetId="1" hidden="1">'1 Base Model'!$A$6</definedName>
    <definedName name="SensItOneInOneOutRefEditInputLabel" localSheetId="2" hidden="1">'2 Sensit Model'!$A$6</definedName>
    <definedName name="SensItOneInOneOutRefEditInputLabel" localSheetId="3" hidden="1">'3 Prob Model'!$A$6</definedName>
    <definedName name="SensItOneInOneOutRefEditOutputCell" localSheetId="1" hidden="1">'1 Base Model'!$B$46</definedName>
    <definedName name="SensItOneInOneOutRefEditOutputCell" localSheetId="2" hidden="1">'2 Sensit Model'!$B$46</definedName>
    <definedName name="SensItOneInOneOutRefEditOutputCell" localSheetId="3" hidden="1">'3 Prob Model'!$B$46</definedName>
    <definedName name="SensItOneInOneOutRefEditOutputLabel" localSheetId="1" hidden="1">'1 Base Model'!$A$46</definedName>
    <definedName name="SensItOneInOneOutRefEditOutputLabel" localSheetId="2" hidden="1">'2 Sensit Model'!$A$46</definedName>
    <definedName name="SensItOneInOneOutRefEditOutputLabel" localSheetId="3" hidden="1">'3 Prob Model'!$A$46</definedName>
    <definedName name="SensItOneInOneOutTextBoxStart" localSheetId="1" hidden="1">10</definedName>
    <definedName name="SensItOneInOneOutTextBoxStart" localSheetId="2" hidden="1">10</definedName>
    <definedName name="SensItOneInOneOutTextBoxStart" localSheetId="3" hidden="1">10</definedName>
    <definedName name="SensItOneInOneOutTextBoxStep" localSheetId="1" hidden="1">0.1</definedName>
    <definedName name="SensItOneInOneOutTextBoxStep" localSheetId="2" hidden="1">0.1</definedName>
    <definedName name="SensItOneInOneOutTextBoxStep" localSheetId="3" hidden="1">0.1</definedName>
    <definedName name="SensItOneInOneOutTextBoxStop" localSheetId="1" hidden="1">14</definedName>
    <definedName name="SensItOneInOneOutTextBoxStop" localSheetId="2" hidden="1">14</definedName>
    <definedName name="SensItOneInOneOutTextBoxStop" localSheetId="3" hidden="1">14</definedName>
    <definedName name="SerializationHeader" localSheetId="0">RiskSerializationData8!$A$1:$B$3</definedName>
  </definedNames>
  <calcPr calcId="191029"/>
</workbook>
</file>

<file path=xl/calcChain.xml><?xml version="1.0" encoding="utf-8"?>
<calcChain xmlns="http://schemas.openxmlformats.org/spreadsheetml/2006/main">
  <c r="L7" i="64" l="1"/>
  <c r="A7" i="64"/>
  <c r="L6" i="64"/>
  <c r="A6" i="64"/>
  <c r="A12" i="64"/>
  <c r="A11" i="64"/>
  <c r="J31" i="57"/>
  <c r="E37" i="57"/>
  <c r="D37" i="57"/>
  <c r="C37" i="57"/>
  <c r="M35" i="57"/>
  <c r="M39" i="57"/>
  <c r="M41" i="57"/>
  <c r="M43" i="57"/>
  <c r="L33" i="57"/>
  <c r="K33" i="57"/>
  <c r="J33" i="57"/>
  <c r="I33" i="57"/>
  <c r="H33" i="57"/>
  <c r="G33" i="57"/>
  <c r="F33" i="57"/>
  <c r="E33" i="57"/>
  <c r="D33" i="57"/>
  <c r="C33" i="57"/>
  <c r="L32" i="57"/>
  <c r="K32" i="57"/>
  <c r="J32" i="57"/>
  <c r="I32" i="57"/>
  <c r="H32" i="57"/>
  <c r="G32" i="57"/>
  <c r="F32" i="57"/>
  <c r="E32" i="57"/>
  <c r="D32" i="57"/>
  <c r="C32" i="57"/>
  <c r="B26" i="57"/>
  <c r="B43" i="57"/>
  <c r="E37" i="52"/>
  <c r="D37" i="52"/>
  <c r="C37" i="52"/>
  <c r="M35" i="52"/>
  <c r="L33" i="52"/>
  <c r="K33" i="52"/>
  <c r="J33" i="52"/>
  <c r="I33" i="52"/>
  <c r="H33" i="52"/>
  <c r="G33" i="52"/>
  <c r="F33" i="52"/>
  <c r="E33" i="52"/>
  <c r="D33" i="52"/>
  <c r="C33" i="52"/>
  <c r="L32" i="52"/>
  <c r="K32" i="52"/>
  <c r="J32" i="52"/>
  <c r="I32" i="52"/>
  <c r="H32" i="52"/>
  <c r="G32" i="52"/>
  <c r="F32" i="52"/>
  <c r="E32" i="52"/>
  <c r="D32" i="52"/>
  <c r="C32" i="52"/>
  <c r="L31" i="52"/>
  <c r="K31" i="52"/>
  <c r="J31" i="52"/>
  <c r="I31" i="52"/>
  <c r="H31" i="52"/>
  <c r="G31" i="52"/>
  <c r="F31" i="52"/>
  <c r="E31" i="52"/>
  <c r="D31" i="52"/>
  <c r="C31" i="52"/>
  <c r="L30" i="52"/>
  <c r="K30" i="52"/>
  <c r="J30" i="52"/>
  <c r="I30" i="52"/>
  <c r="H30" i="52"/>
  <c r="G30" i="52"/>
  <c r="F30" i="52"/>
  <c r="E30" i="52"/>
  <c r="D30" i="52"/>
  <c r="C30" i="52"/>
  <c r="L29" i="52"/>
  <c r="K29" i="52"/>
  <c r="J29" i="52"/>
  <c r="I29" i="52"/>
  <c r="I34" i="52"/>
  <c r="H29" i="52"/>
  <c r="H34" i="52"/>
  <c r="G29" i="52"/>
  <c r="F29" i="52"/>
  <c r="E29" i="52"/>
  <c r="E34" i="52"/>
  <c r="D29" i="52"/>
  <c r="D34" i="52"/>
  <c r="C29" i="52"/>
  <c r="L28" i="52"/>
  <c r="K28" i="52"/>
  <c r="K34" i="52"/>
  <c r="J28" i="52"/>
  <c r="J34" i="52"/>
  <c r="J39" i="52"/>
  <c r="J41" i="52"/>
  <c r="I28" i="52"/>
  <c r="H28" i="52"/>
  <c r="G28" i="52"/>
  <c r="G34" i="52"/>
  <c r="F28" i="52"/>
  <c r="F34" i="52"/>
  <c r="E28" i="52"/>
  <c r="D28" i="52"/>
  <c r="C28" i="52"/>
  <c r="C34" i="52"/>
  <c r="B26" i="52"/>
  <c r="B43" i="52"/>
  <c r="M39" i="44"/>
  <c r="E34" i="44"/>
  <c r="E39" i="44"/>
  <c r="E41" i="44" s="1"/>
  <c r="J34" i="44"/>
  <c r="J39" i="44" s="1"/>
  <c r="J41" i="44" s="1"/>
  <c r="H34" i="44"/>
  <c r="H39" i="44"/>
  <c r="H41" i="44" s="1"/>
  <c r="K34" i="44"/>
  <c r="K39" i="44"/>
  <c r="K41" i="44"/>
  <c r="K43" i="44" s="1"/>
  <c r="K50" i="44" s="1"/>
  <c r="G34" i="44"/>
  <c r="G43" i="44" s="1"/>
  <c r="G50" i="44" s="1"/>
  <c r="C34" i="44"/>
  <c r="C39" i="44" s="1"/>
  <c r="C41" i="44" s="1"/>
  <c r="L34" i="52"/>
  <c r="L39" i="52"/>
  <c r="L41" i="52"/>
  <c r="L43" i="52"/>
  <c r="M39" i="52"/>
  <c r="M41" i="52"/>
  <c r="D34" i="44"/>
  <c r="D39" i="44"/>
  <c r="D41" i="44"/>
  <c r="D43" i="44" s="1"/>
  <c r="D50" i="44" s="1"/>
  <c r="L34" i="44"/>
  <c r="L39" i="44" s="1"/>
  <c r="L41" i="44" s="1"/>
  <c r="I34" i="44"/>
  <c r="I43" i="44" s="1"/>
  <c r="I50" i="44" s="1"/>
  <c r="F34" i="44"/>
  <c r="F39" i="44" s="1"/>
  <c r="F41" i="44" s="1"/>
  <c r="F43" i="44" s="1"/>
  <c r="F50" i="44" s="1"/>
  <c r="B43" i="44"/>
  <c r="M41" i="44"/>
  <c r="M43" i="44"/>
  <c r="J43" i="52"/>
  <c r="J50" i="52"/>
  <c r="G39" i="44"/>
  <c r="G41" i="44"/>
  <c r="B50" i="52"/>
  <c r="H39" i="52"/>
  <c r="H41" i="52"/>
  <c r="H43" i="52"/>
  <c r="H50" i="52"/>
  <c r="I39" i="44"/>
  <c r="I41" i="44"/>
  <c r="C39" i="52"/>
  <c r="C41" i="52"/>
  <c r="C43" i="52"/>
  <c r="C50" i="52"/>
  <c r="K39" i="52"/>
  <c r="K41" i="52"/>
  <c r="K43" i="52"/>
  <c r="K50" i="52"/>
  <c r="I39" i="52"/>
  <c r="I41" i="52"/>
  <c r="I43" i="52"/>
  <c r="I50" i="52"/>
  <c r="B50" i="44"/>
  <c r="F39" i="52"/>
  <c r="F41" i="52"/>
  <c r="F43" i="52"/>
  <c r="F50" i="52"/>
  <c r="D39" i="52"/>
  <c r="D41" i="52"/>
  <c r="D43" i="52"/>
  <c r="D50" i="52"/>
  <c r="G39" i="52"/>
  <c r="G41" i="52"/>
  <c r="G43" i="52"/>
  <c r="G50" i="52"/>
  <c r="E39" i="52"/>
  <c r="E41" i="52"/>
  <c r="E43" i="52"/>
  <c r="E50" i="52"/>
  <c r="M43" i="52"/>
  <c r="B50" i="57"/>
  <c r="B46" i="52"/>
  <c r="C46" i="52"/>
  <c r="L50" i="52"/>
  <c r="B48" i="52"/>
  <c r="C48" i="52"/>
  <c r="H43" i="44" l="1"/>
  <c r="H50" i="44" s="1"/>
  <c r="E43" i="44"/>
  <c r="E50" i="44" s="1"/>
  <c r="J43" i="44"/>
  <c r="J50" i="44" s="1"/>
  <c r="C43" i="44"/>
  <c r="C50" i="44" s="1"/>
  <c r="L43" i="44"/>
  <c r="A10" i="64"/>
  <c r="J30" i="57"/>
  <c r="I28" i="57"/>
  <c r="L31" i="57"/>
  <c r="C29" i="57"/>
  <c r="K31" i="57"/>
  <c r="H31" i="57"/>
  <c r="H30" i="57"/>
  <c r="E31" i="57"/>
  <c r="E28" i="57"/>
  <c r="J29" i="57"/>
  <c r="I30" i="57"/>
  <c r="F28" i="57"/>
  <c r="K29" i="57"/>
  <c r="J28" i="57"/>
  <c r="C30" i="57"/>
  <c r="F31" i="57"/>
  <c r="D31" i="57"/>
  <c r="I31" i="57"/>
  <c r="D30" i="57"/>
  <c r="F29" i="57"/>
  <c r="L28" i="57"/>
  <c r="E30" i="57"/>
  <c r="H28" i="57"/>
  <c r="E29" i="57"/>
  <c r="K30" i="57"/>
  <c r="H29" i="57"/>
  <c r="D29" i="57"/>
  <c r="I29" i="57"/>
  <c r="G30" i="57"/>
  <c r="L30" i="57"/>
  <c r="G28" i="57"/>
  <c r="F30" i="57"/>
  <c r="C28" i="57"/>
  <c r="K28" i="57"/>
  <c r="G31" i="57"/>
  <c r="C31" i="57"/>
  <c r="D28" i="57"/>
  <c r="L29" i="57"/>
  <c r="G29" i="57"/>
  <c r="L50" i="44" l="1"/>
  <c r="B46" i="44"/>
  <c r="C46" i="44" s="1"/>
  <c r="B48" i="44"/>
  <c r="C48" i="44" s="1"/>
  <c r="J34" i="57"/>
  <c r="J39" i="57" s="1"/>
  <c r="J41" i="57" s="1"/>
  <c r="J43" i="57" s="1"/>
  <c r="J50" i="57" s="1"/>
  <c r="D34" i="57"/>
  <c r="D39" i="57" s="1"/>
  <c r="D41" i="57" s="1"/>
  <c r="D43" i="57" s="1"/>
  <c r="D50" i="57" s="1"/>
  <c r="H34" i="57"/>
  <c r="H39" i="57" s="1"/>
  <c r="H41" i="57" s="1"/>
  <c r="H43" i="57" s="1"/>
  <c r="H50" i="57" s="1"/>
  <c r="G34" i="57"/>
  <c r="F34" i="57"/>
  <c r="K34" i="57"/>
  <c r="L34" i="57"/>
  <c r="C34" i="57"/>
  <c r="I34" i="57"/>
  <c r="E34" i="57"/>
  <c r="F39" i="57" l="1"/>
  <c r="F41" i="57" s="1"/>
  <c r="F43" i="57" s="1"/>
  <c r="F50" i="57" s="1"/>
  <c r="G39" i="57"/>
  <c r="G41" i="57" s="1"/>
  <c r="G43" i="57" s="1"/>
  <c r="G50" i="57" s="1"/>
  <c r="E39" i="57"/>
  <c r="E41" i="57" s="1"/>
  <c r="E43" i="57" s="1"/>
  <c r="E50" i="57" s="1"/>
  <c r="I39" i="57"/>
  <c r="I41" i="57" s="1"/>
  <c r="I43" i="57" s="1"/>
  <c r="I50" i="57" s="1"/>
  <c r="C39" i="57"/>
  <c r="C41" i="57" s="1"/>
  <c r="C43" i="57" s="1"/>
  <c r="C50" i="57" s="1"/>
  <c r="L39" i="57"/>
  <c r="L41" i="57" s="1"/>
  <c r="L43" i="57" s="1"/>
  <c r="K39" i="57"/>
  <c r="K41" i="57" s="1"/>
  <c r="K43" i="57" s="1"/>
  <c r="K50" i="57" s="1"/>
  <c r="L50" i="57" l="1"/>
  <c r="B48" i="57" s="1"/>
  <c r="C48" i="57" s="1"/>
  <c r="B46" i="57"/>
  <c r="C46" i="57" l="1"/>
</calcChain>
</file>

<file path=xl/sharedStrings.xml><?xml version="1.0" encoding="utf-8"?>
<sst xmlns="http://schemas.openxmlformats.org/spreadsheetml/2006/main" count="209" uniqueCount="102">
  <si>
    <t>Variable labor cost/part</t>
  </si>
  <si>
    <t>Variable material cost/part</t>
  </si>
  <si>
    <t>Annual overhead</t>
  </si>
  <si>
    <t>Annual tooling costs</t>
  </si>
  <si>
    <t>Annual inventory costs</t>
  </si>
  <si>
    <t>Salvage value</t>
  </si>
  <si>
    <t>Service life</t>
  </si>
  <si>
    <t>10 years</t>
  </si>
  <si>
    <t>BTCF</t>
  </si>
  <si>
    <t>Revenue</t>
  </si>
  <si>
    <t>Depreciation</t>
  </si>
  <si>
    <t>Taxable Income</t>
  </si>
  <si>
    <t>ATCF</t>
  </si>
  <si>
    <t>Income Tax  Cash Flow</t>
  </si>
  <si>
    <t>Tax rate</t>
  </si>
  <si>
    <t>Net Income</t>
  </si>
  <si>
    <t>After-Tax MARR</t>
  </si>
  <si>
    <t>EoY</t>
  </si>
  <si>
    <t>Investment Cost</t>
  </si>
  <si>
    <t>Low</t>
  </si>
  <si>
    <t>Base</t>
  </si>
  <si>
    <t>High</t>
  </si>
  <si>
    <t>Uncertain Variables</t>
  </si>
  <si>
    <t>Fixed parameters</t>
  </si>
  <si>
    <t>One-Way Range Sensitivity Analysis</t>
  </si>
  <si>
    <t>Cash Flow Model</t>
  </si>
  <si>
    <t>Number of pieces produced/year</t>
  </si>
  <si>
    <t>Selling Price</t>
  </si>
  <si>
    <t>Depreciation Method</t>
  </si>
  <si>
    <t>3-Year CA</t>
  </si>
  <si>
    <t>BV at end of service life</t>
  </si>
  <si>
    <t>Labor cost</t>
  </si>
  <si>
    <t>Material cost</t>
  </si>
  <si>
    <t>Overheads</t>
  </si>
  <si>
    <t>Tooling cost</t>
  </si>
  <si>
    <t>Inventory cost</t>
  </si>
  <si>
    <t>Uniform</t>
  </si>
  <si>
    <t>Probabilistic Risk Analysis</t>
  </si>
  <si>
    <t>Distribution</t>
  </si>
  <si>
    <t>Parametres</t>
  </si>
  <si>
    <t>After-Tax Cash Flow Analysis</t>
  </si>
  <si>
    <t>Base Value</t>
  </si>
  <si>
    <t>Value</t>
  </si>
  <si>
    <t>Afer-Tax PW</t>
  </si>
  <si>
    <t>Uniform Integer</t>
  </si>
  <si>
    <t>Normal (truncated)</t>
  </si>
  <si>
    <t>Afer-Tax IRR</t>
  </si>
  <si>
    <t>B26 = -B12</t>
  </si>
  <si>
    <t>B45 = B42 + NPV(B18, C42:K42, L42+M42)</t>
  </si>
  <si>
    <t>B5 = RiskIntUniform(I5, J5 )</t>
  </si>
  <si>
    <t>B9 = RiskUniform(I9, J9)</t>
  </si>
  <si>
    <t xml:space="preserve">Compacted ATCF array </t>
  </si>
  <si>
    <t>B47 =IRR(B49:L49, 0.1)</t>
  </si>
  <si>
    <t>Salvage Value</t>
  </si>
  <si>
    <t>Investment</t>
  </si>
  <si>
    <t>C28 =$B$5*$B$6</t>
  </si>
  <si>
    <t>C29 =-$B$5*$B$7</t>
  </si>
  <si>
    <t>C30 =-$B$5*$B$8</t>
  </si>
  <si>
    <t>C31 =-$B$9</t>
  </si>
  <si>
    <t>C32 =-$B$10</t>
  </si>
  <si>
    <t>C33 =-$B$11</t>
  </si>
  <si>
    <t>C37, C38, C39 = =$B$12/3</t>
  </si>
  <si>
    <t>Written By Version</t>
  </si>
  <si>
    <t>8.3.2</t>
  </si>
  <si>
    <t>Serialization Major Version</t>
  </si>
  <si>
    <t>Serialization Minor Version</t>
  </si>
  <si>
    <t>Distribution Record</t>
  </si>
  <si>
    <t>Reserved</t>
  </si>
  <si>
    <t>Record Count</t>
  </si>
  <si>
    <t>Inputs</t>
  </si>
  <si>
    <t>1_x0001_18_x0001_0_x0001_RiskUniform(I9,J9)</t>
  </si>
  <si>
    <t>GF1_rK0qDwEAEwD0AAwjACcAYQCDAJcAmACmALQAzgDwAOoAKwD//wAAAAAAAAEEAAAAACxfKCQqICMsIyMwXyk7XygkKiAoIywjIzApO18oJCogIi0iPz9fKTtfKEBfKQAAAAEcQW5udWFsIG92ZXJoZWFkIC8gQmFzZSBWYWx1ZQEAAQEQAAIAAQpTdGF0aXN0aWNzAwEBAP8BAQEBAQABAQEABAAAAAEBAQEBAAEBAQAEAAAAAbgAABQAB1VuaWZvcm0AAAD/AAD/AQAAAgDWAOAAAQEDAZqZmZmZmak/AABmZmZmZmbuPwAABQABAQEAAQEBAA==</t>
  </si>
  <si>
    <t>1_x0001_37_x0001_0_x0001_RiskNormal(I6,J6,RiskTruncate(D6,F6))</t>
  </si>
  <si>
    <t>GF1_rK0qDwEAEwDcAAwjACcATABsAIAAgQCPAJ0AtgDYANIAKwD//wAAAAAAAAEEAAAAABckIywjIzAuMDBfKTsoJCMsIyMwLjAwKQAAAAEaU2VsbGluZyBQcmljZSAvIEJhc2UgVmFsdWUBAAEBEAACAAEKU3RhdGlzdGljcwMBAQD/AQEBAQEAAQEBAAQAAAABAQEBAQABAQEABAAAAAGhAAATAAZOb3JtYWwAAAD/AAD/AQAAAgC+AMgAAQEDAZqZmZmZmak/AABmZmZmZmbuPwAABQABAQEAAQEBAA==</t>
  </si>
  <si>
    <t>1_x0001_21_x0001_0_x0001_RiskIntUniform(I5,J5)</t>
  </si>
  <si>
    <t>GF1_rK0qDwEAEwDfAAwjACcAOgBrAH8AgACOAJwAuQDbANUAKwD//wAAAAAAAAEEAAAAAAUjLCMjMAAAAAErTnVtYmVyIG9mIHBpZWNlcyBwcm9kdWNlZC95ZWFyIC8gQmFzZSBWYWx1ZQEAAQEQAAIAAQpTdGF0aXN0aWNzAwEBAP8BAQEBAQABAQEABAAAAAEBAQEBAAEBAQAEAAAAAaAAABcACkludFVuaWZvcm0AAAD/AAD/AQAAAgDBAMsAAQEDAZqZmZmZmak/AABmZmZmZmbuPwAABQABAQEAAQEBAA==</t>
  </si>
  <si>
    <t>B6 = =RiskNormal(I6,J6,RiskTruncate(D6,F6))</t>
  </si>
  <si>
    <t>B7 = RiskNormal(I7, J7, RiskTruncate(D7,F7) )</t>
  </si>
  <si>
    <t>B8 = RiskNormal(I8, J8, RiskTruncate(D8,F8) )</t>
  </si>
  <si>
    <t>Simulated Value</t>
  </si>
  <si>
    <t>Browse Record</t>
  </si>
  <si>
    <t>Display Mode</t>
  </si>
  <si>
    <t>Sens Graph Type</t>
  </si>
  <si>
    <t>Cond Sens Settings</t>
  </si>
  <si>
    <t>Scenario Settings</t>
  </si>
  <si>
    <t>Selected Scenario</t>
  </si>
  <si>
    <t>Distribution Options</t>
  </si>
  <si>
    <t>Distribution GS</t>
  </si>
  <si>
    <t>Distribution Curves</t>
  </si>
  <si>
    <t>Sens Tornado Options</t>
  </si>
  <si>
    <t>Sens Tornado GS</t>
  </si>
  <si>
    <t>Sens Tornado Curves</t>
  </si>
  <si>
    <t>Scen Tornado Options</t>
  </si>
  <si>
    <t>Scen Tornado GS</t>
  </si>
  <si>
    <t>Scen Tornado Curves</t>
  </si>
  <si>
    <t>Sens Spider Option</t>
  </si>
  <si>
    <t>Sens Spider GS</t>
  </si>
  <si>
    <t>Sens Spider Curves</t>
  </si>
  <si>
    <t>GF1_rK0qDwEAEwD3AAwjACcAZwB8AJAAkQCfAK0A0QDzAO0AKwD//wAABAAAAAEEAAAAADJfKCQqICMsIyMwLjAwXyk7XygkKiAoIywjIzAuMDApO18oJCogIi0iPz9fKTtfKEBfKQAAAAEPQWZlci1UYXggUFcgLyAwAQABARAAAgABClN0YXRpc3RpY3MDAQEA/wEBAQEBAAEBAQAEAAAAAQEBAQEAAQEBAAQAAAABsQACHAAPQWZlci1UYXggUFcgLyAwAAAA/9wUPAEAAAIAAgDZAOMAAQEDAZqZmZmZmak/AABmZmZmZmbuPwAABQABAQEAAQEBAA==</t>
  </si>
  <si>
    <t>GF1_rK0qDwEAEwBeAQwjACcAOgCYAKwArQC7AMkAOAFaAVQBKwD//wAAAAAAAAEEAAAAAAUjLCMjMAAAAAErTnVtYmVyIG9mIHBpZWNlcyBwcm9kdWNlZC95ZWFyIC8gQmFzZSBWYWx1ZQEtQ29tcGFyaXNvbiB3aXRoIFJpc2tJbnRVbmlmb3JtKDUwMDAwMCw2MDAwMDApAQEQAAIAAQpTdGF0aXN0aWNzAwEBAP8BAQEBAQABAQEABAAAAAEBAQEBAAEBAQAEAAAAAtAAAgwBADgAK051bWJlciBvZiBwaWVjZXMgcHJvZHVjZWQveWVhciAvIEJhc2UgVmFsdWUAAAD/AAD/AQAAAgACACoAHVJpc2tJbnRVbmlmb3JtKDUwMDAwMCw2MDAwMDApAAEA/wAAAAEAAAIAQAFKAQEBAwGamZmZmZmpPwAAZmZmZmZm7j8AAAUAAQEBAAEBAQA=</t>
  </si>
  <si>
    <t xml:space="preserve">TIE2140 Tutorial 6 (Lab 2)  </t>
  </si>
  <si>
    <t>M35 =B13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</si>
</sst>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[$$-409]#,##0.00"/>
    <numFmt numFmtId="167" formatCode="_(&quot;$&quot;* #,##0.000_);_(&quot;$&quot;* \(#,##0.000\);_(&quot;$&quot;* &quot;-&quot;??_);_(@_)"/>
    <numFmt numFmtId="168" formatCode="0.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6" fillId="10" borderId="1" xfId="0" applyFont="1" applyFill="1" applyBorder="1"/>
    <xf numFmtId="3" fontId="6" fillId="10" borderId="1" xfId="0" applyNumberFormat="1" applyFont="1" applyFill="1" applyBorder="1"/>
    <xf numFmtId="44" fontId="6" fillId="10" borderId="1" xfId="1" applyFont="1" applyFill="1" applyBorder="1" applyAlignment="1">
      <alignment horizontal="right"/>
    </xf>
    <xf numFmtId="167" fontId="6" fillId="10" borderId="1" xfId="0" applyNumberFormat="1" applyFont="1" applyFill="1" applyBorder="1"/>
    <xf numFmtId="165" fontId="6" fillId="10" borderId="1" xfId="1" applyNumberFormat="1" applyFont="1" applyFill="1" applyBorder="1" applyAlignment="1">
      <alignment horizontal="right"/>
    </xf>
    <xf numFmtId="3" fontId="6" fillId="11" borderId="1" xfId="0" applyNumberFormat="1" applyFont="1" applyFill="1" applyBorder="1"/>
    <xf numFmtId="44" fontId="6" fillId="11" borderId="1" xfId="1" applyFont="1" applyFill="1" applyBorder="1" applyAlignment="1">
      <alignment horizontal="right"/>
    </xf>
    <xf numFmtId="165" fontId="6" fillId="11" borderId="1" xfId="1" applyNumberFormat="1" applyFont="1" applyFill="1" applyBorder="1" applyAlignment="1">
      <alignment horizontal="right"/>
    </xf>
    <xf numFmtId="44" fontId="11" fillId="8" borderId="1" xfId="1" applyFont="1" applyFill="1" applyBorder="1" applyAlignment="1">
      <alignment horizontal="center" vertical="center"/>
    </xf>
    <xf numFmtId="0" fontId="13" fillId="0" borderId="0" xfId="0" applyFont="1"/>
    <xf numFmtId="0" fontId="6" fillId="12" borderId="0" xfId="0" applyFont="1" applyFill="1"/>
    <xf numFmtId="0" fontId="14" fillId="10" borderId="0" xfId="0" applyFont="1" applyFill="1" applyAlignment="1">
      <alignment vertical="center"/>
    </xf>
    <xf numFmtId="164" fontId="11" fillId="3" borderId="1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4" fontId="3" fillId="3" borderId="1" xfId="0" applyNumberFormat="1" applyFont="1" applyFill="1" applyBorder="1" applyAlignment="1">
      <alignment horizontal="left" vertical="center"/>
    </xf>
    <xf numFmtId="168" fontId="11" fillId="8" borderId="1" xfId="2" applyNumberFormat="1" applyFont="1" applyFill="1" applyBorder="1" applyAlignment="1">
      <alignment horizontal="center" vertical="center"/>
    </xf>
    <xf numFmtId="0" fontId="10" fillId="10" borderId="0" xfId="3" applyFont="1" applyFill="1" applyAlignment="1">
      <alignment vertical="center"/>
    </xf>
    <xf numFmtId="0" fontId="10" fillId="10" borderId="0" xfId="3" applyFont="1" applyFill="1"/>
    <xf numFmtId="0" fontId="15" fillId="0" borderId="0" xfId="0" applyFont="1"/>
    <xf numFmtId="0" fontId="8" fillId="6" borderId="6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9" borderId="1" xfId="0" applyFont="1" applyFill="1" applyBorder="1" applyAlignment="1">
      <alignment horizontal="justify" vertical="center" wrapText="1"/>
    </xf>
    <xf numFmtId="3" fontId="6" fillId="9" borderId="1" xfId="0" applyNumberFormat="1" applyFont="1" applyFill="1" applyBorder="1" applyAlignment="1">
      <alignment vertical="center"/>
    </xf>
    <xf numFmtId="44" fontId="6" fillId="0" borderId="0" xfId="1" applyFont="1" applyBorder="1" applyAlignment="1">
      <alignment horizontal="justify" vertical="center" wrapText="1"/>
    </xf>
    <xf numFmtId="0" fontId="4" fillId="0" borderId="0" xfId="0" applyFont="1" applyAlignment="1">
      <alignment vertical="center"/>
    </xf>
    <xf numFmtId="7" fontId="6" fillId="9" borderId="1" xfId="1" applyNumberFormat="1" applyFont="1" applyFill="1" applyBorder="1" applyAlignment="1">
      <alignment horizontal="right" vertical="center"/>
    </xf>
    <xf numFmtId="44" fontId="6" fillId="9" borderId="1" xfId="1" applyFont="1" applyFill="1" applyBorder="1" applyAlignment="1">
      <alignment horizontal="right" vertical="center"/>
    </xf>
    <xf numFmtId="44" fontId="6" fillId="0" borderId="0" xfId="1" applyFont="1" applyBorder="1" applyAlignment="1">
      <alignment horizontal="left" vertical="center" wrapText="1"/>
    </xf>
    <xf numFmtId="165" fontId="6" fillId="9" borderId="1" xfId="1" applyNumberFormat="1" applyFont="1" applyFill="1" applyBorder="1" applyAlignment="1">
      <alignment horizontal="right" vertical="center"/>
    </xf>
    <xf numFmtId="165" fontId="6" fillId="0" borderId="0" xfId="1" applyNumberFormat="1" applyFont="1" applyBorder="1" applyAlignment="1">
      <alignment horizontal="right" vertical="center"/>
    </xf>
    <xf numFmtId="0" fontId="6" fillId="9" borderId="1" xfId="0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9" borderId="1" xfId="0" applyFont="1" applyFill="1" applyBorder="1" applyAlignment="1">
      <alignment horizontal="left" vertical="center" wrapText="1"/>
    </xf>
    <xf numFmtId="10" fontId="6" fillId="9" borderId="1" xfId="2" applyNumberFormat="1" applyFont="1" applyFill="1" applyBorder="1" applyAlignment="1">
      <alignment horizontal="right" vertical="center"/>
    </xf>
    <xf numFmtId="10" fontId="6" fillId="0" borderId="0" xfId="2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166" fontId="6" fillId="9" borderId="1" xfId="1" applyNumberFormat="1" applyFont="1" applyFill="1" applyBorder="1" applyAlignment="1">
      <alignment horizontal="right" vertical="center"/>
    </xf>
    <xf numFmtId="0" fontId="6" fillId="6" borderId="2" xfId="0" applyFont="1" applyFill="1" applyBorder="1" applyAlignment="1">
      <alignment vertical="center"/>
    </xf>
    <xf numFmtId="0" fontId="6" fillId="6" borderId="5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3" fillId="10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3" fillId="9" borderId="1" xfId="0" applyFont="1" applyFill="1" applyBorder="1" applyAlignment="1">
      <alignment horizontal="right" vertical="center"/>
    </xf>
    <xf numFmtId="4" fontId="6" fillId="8" borderId="1" xfId="0" applyNumberFormat="1" applyFont="1" applyFill="1" applyBorder="1" applyAlignment="1">
      <alignment horizontal="right" vertical="center"/>
    </xf>
    <xf numFmtId="4" fontId="6" fillId="0" borderId="1" xfId="0" applyNumberFormat="1" applyFont="1" applyBorder="1" applyAlignment="1">
      <alignment horizontal="right" vertical="center"/>
    </xf>
    <xf numFmtId="4" fontId="6" fillId="0" borderId="1" xfId="0" applyNumberFormat="1" applyFont="1" applyFill="1" applyBorder="1" applyAlignment="1">
      <alignment horizontal="right" vertical="center"/>
    </xf>
    <xf numFmtId="0" fontId="6" fillId="9" borderId="1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left" vertical="center"/>
    </xf>
    <xf numFmtId="4" fontId="6" fillId="7" borderId="1" xfId="0" applyNumberFormat="1" applyFont="1" applyFill="1" applyBorder="1" applyAlignment="1">
      <alignment horizontal="right" vertical="center"/>
    </xf>
    <xf numFmtId="4" fontId="6" fillId="0" borderId="3" xfId="0" applyNumberFormat="1" applyFont="1" applyBorder="1" applyAlignment="1">
      <alignment horizontal="right" vertical="center"/>
    </xf>
    <xf numFmtId="4" fontId="6" fillId="2" borderId="5" xfId="0" applyNumberFormat="1" applyFont="1" applyFill="1" applyBorder="1" applyAlignment="1">
      <alignment horizontal="right" vertical="center"/>
    </xf>
    <xf numFmtId="4" fontId="6" fillId="0" borderId="4" xfId="0" applyNumberFormat="1" applyFont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" fontId="13" fillId="0" borderId="1" xfId="0" applyNumberFormat="1" applyFont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7" fontId="0" fillId="0" borderId="0" xfId="0" applyNumberFormat="1"/>
    <xf numFmtId="3" fontId="0" fillId="0" borderId="0" xfId="0" applyNumberFormat="1"/>
    <xf numFmtId="3" fontId="6" fillId="10" borderId="1" xfId="0" applyNumberFormat="1" applyFont="1" applyFill="1" applyBorder="1" applyAlignment="1">
      <alignment vertical="center"/>
    </xf>
    <xf numFmtId="7" fontId="6" fillId="10" borderId="1" xfId="1" applyNumberFormat="1" applyFont="1" applyFill="1" applyBorder="1" applyAlignment="1">
      <alignment horizontal="right" vertical="center"/>
    </xf>
    <xf numFmtId="165" fontId="6" fillId="10" borderId="1" xfId="1" applyNumberFormat="1" applyFont="1" applyFill="1" applyBorder="1" applyAlignment="1">
      <alignment horizontal="right" vertical="center"/>
    </xf>
    <xf numFmtId="0" fontId="14" fillId="12" borderId="0" xfId="0" applyFont="1" applyFill="1"/>
    <xf numFmtId="0" fontId="14" fillId="10" borderId="7" xfId="0" applyFont="1" applyFill="1" applyBorder="1"/>
    <xf numFmtId="0" fontId="14" fillId="10" borderId="8" xfId="0" applyFont="1" applyFill="1" applyBorder="1"/>
    <xf numFmtId="0" fontId="14" fillId="10" borderId="9" xfId="0" applyFont="1" applyFill="1" applyBorder="1"/>
    <xf numFmtId="0" fontId="14" fillId="10" borderId="10" xfId="0" applyFont="1" applyFill="1" applyBorder="1"/>
    <xf numFmtId="0" fontId="14" fillId="10" borderId="0" xfId="0" applyFont="1" applyFill="1" applyBorder="1"/>
    <xf numFmtId="0" fontId="14" fillId="10" borderId="11" xfId="0" applyFont="1" applyFill="1" applyBorder="1"/>
    <xf numFmtId="0" fontId="14" fillId="10" borderId="12" xfId="0" applyFont="1" applyFill="1" applyBorder="1"/>
    <xf numFmtId="0" fontId="14" fillId="10" borderId="13" xfId="0" applyFont="1" applyFill="1" applyBorder="1"/>
    <xf numFmtId="0" fontId="14" fillId="10" borderId="14" xfId="0" applyFont="1" applyFill="1" applyBorder="1"/>
    <xf numFmtId="0" fontId="12" fillId="6" borderId="6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3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4BA2-9078-45DD-8B35-857DE1B6AEFA}">
  <dimension ref="A1:X12"/>
  <sheetViews>
    <sheetView workbookViewId="0"/>
  </sheetViews>
  <sheetFormatPr defaultColWidth="25.6328125" defaultRowHeight="14.5" x14ac:dyDescent="0.35"/>
  <sheetData>
    <row r="1" spans="1:24" x14ac:dyDescent="0.35">
      <c r="A1" t="s">
        <v>62</v>
      </c>
      <c r="B1" t="s">
        <v>63</v>
      </c>
    </row>
    <row r="2" spans="1:24" x14ac:dyDescent="0.35">
      <c r="A2" t="s">
        <v>64</v>
      </c>
      <c r="B2">
        <v>4</v>
      </c>
    </row>
    <row r="3" spans="1:24" x14ac:dyDescent="0.35">
      <c r="A3" t="s">
        <v>65</v>
      </c>
      <c r="B3">
        <v>0</v>
      </c>
    </row>
    <row r="5" spans="1:24" x14ac:dyDescent="0.35">
      <c r="A5" t="s">
        <v>80</v>
      </c>
      <c r="B5" t="s">
        <v>81</v>
      </c>
      <c r="C5" t="s">
        <v>82</v>
      </c>
      <c r="D5" t="s">
        <v>83</v>
      </c>
      <c r="E5" t="s">
        <v>84</v>
      </c>
      <c r="F5" t="s">
        <v>85</v>
      </c>
      <c r="J5" t="s">
        <v>86</v>
      </c>
      <c r="K5" t="s">
        <v>87</v>
      </c>
      <c r="L5" t="s">
        <v>88</v>
      </c>
      <c r="N5" t="s">
        <v>89</v>
      </c>
      <c r="O5" t="s">
        <v>90</v>
      </c>
      <c r="P5" t="s">
        <v>91</v>
      </c>
      <c r="R5" t="s">
        <v>92</v>
      </c>
      <c r="S5" t="s">
        <v>93</v>
      </c>
      <c r="T5" t="s">
        <v>94</v>
      </c>
      <c r="V5" t="s">
        <v>95</v>
      </c>
      <c r="W5" t="s">
        <v>96</v>
      </c>
      <c r="X5" t="s">
        <v>97</v>
      </c>
    </row>
    <row r="6" spans="1:24" x14ac:dyDescent="0.35">
      <c r="A6" t="e">
        <f ca="1">ModelRef('3 Prob Model'!$B$46,1,0,0)</f>
        <v>#NAME?</v>
      </c>
      <c r="B6">
        <v>0</v>
      </c>
      <c r="C6">
        <v>3</v>
      </c>
      <c r="F6">
        <v>0</v>
      </c>
      <c r="J6" t="b">
        <v>1</v>
      </c>
      <c r="K6" t="s">
        <v>98</v>
      </c>
      <c r="L6" t="e">
        <f ca="1">ModelRef('3 Prob Model'!$B$46,1,0,0)</f>
        <v>#NAME?</v>
      </c>
    </row>
    <row r="7" spans="1:24" x14ac:dyDescent="0.35">
      <c r="A7" t="e">
        <f ca="1">ModelRef('3 Prob Model'!$B$5,2,0,0)</f>
        <v>#NAME?</v>
      </c>
      <c r="B7">
        <v>0</v>
      </c>
      <c r="C7">
        <v>3</v>
      </c>
      <c r="F7">
        <v>0</v>
      </c>
      <c r="J7" t="b">
        <v>1</v>
      </c>
      <c r="K7" t="s">
        <v>99</v>
      </c>
      <c r="L7" t="e">
        <f ca="1">ModelRef('3 Prob Model'!$B$5,2,0,0)+ModelRef('3 Prob Model'!$B$5,3,0,-1)</f>
        <v>#NAME?</v>
      </c>
    </row>
    <row r="9" spans="1:24" x14ac:dyDescent="0.35">
      <c r="A9" t="s">
        <v>66</v>
      </c>
      <c r="C9" t="s">
        <v>67</v>
      </c>
      <c r="D9" t="s">
        <v>68</v>
      </c>
      <c r="E9" t="s">
        <v>69</v>
      </c>
    </row>
    <row r="10" spans="1:24" x14ac:dyDescent="0.35">
      <c r="A10">
        <f>'3 Prob Model'!$B$9</f>
        <v>0</v>
      </c>
      <c r="D10">
        <v>1</v>
      </c>
      <c r="E10" t="s">
        <v>70</v>
      </c>
      <c r="F10">
        <v>0</v>
      </c>
      <c r="G10" t="s">
        <v>71</v>
      </c>
      <c r="H10" t="s">
        <v>67</v>
      </c>
      <c r="I10">
        <v>0</v>
      </c>
    </row>
    <row r="11" spans="1:24" x14ac:dyDescent="0.35">
      <c r="A11" s="74">
        <f>'3 Prob Model'!$B$6</f>
        <v>0</v>
      </c>
      <c r="D11">
        <v>1</v>
      </c>
      <c r="E11" t="s">
        <v>72</v>
      </c>
      <c r="F11">
        <v>0</v>
      </c>
      <c r="G11" t="s">
        <v>73</v>
      </c>
      <c r="H11" t="s">
        <v>67</v>
      </c>
      <c r="I11">
        <v>0</v>
      </c>
    </row>
    <row r="12" spans="1:24" x14ac:dyDescent="0.35">
      <c r="A12" s="75">
        <f>'3 Prob Model'!$B$5</f>
        <v>0</v>
      </c>
      <c r="D12">
        <v>1</v>
      </c>
      <c r="E12" t="s">
        <v>74</v>
      </c>
      <c r="F12">
        <v>0</v>
      </c>
      <c r="G12" t="s">
        <v>75</v>
      </c>
      <c r="H12" t="s">
        <v>67</v>
      </c>
      <c r="I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zoomScale="115" zoomScaleNormal="115" workbookViewId="0">
      <selection activeCell="D19" sqref="D19"/>
    </sheetView>
  </sheetViews>
  <sheetFormatPr defaultRowHeight="14.5" x14ac:dyDescent="0.35"/>
  <cols>
    <col min="1" max="1" width="26.54296875" customWidth="1"/>
    <col min="2" max="2" width="19.90625" customWidth="1"/>
    <col min="3" max="3" width="11.90625" customWidth="1"/>
    <col min="4" max="4" width="12" customWidth="1"/>
    <col min="5" max="6" width="11.90625" customWidth="1"/>
    <col min="7" max="7" width="13.08984375" customWidth="1"/>
    <col min="8" max="8" width="13.453125" customWidth="1"/>
    <col min="9" max="9" width="13.90625" customWidth="1"/>
    <col min="10" max="10" width="12.453125" customWidth="1"/>
    <col min="11" max="11" width="12" customWidth="1"/>
    <col min="12" max="12" width="13" customWidth="1"/>
    <col min="13" max="13" width="11" customWidth="1"/>
  </cols>
  <sheetData>
    <row r="1" spans="1:15" ht="24.75" customHeight="1" x14ac:dyDescent="0.4">
      <c r="A1" s="21" t="s">
        <v>100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5" ht="15.5" x14ac:dyDescent="0.35">
      <c r="A3" s="24" t="s">
        <v>25</v>
      </c>
      <c r="B3" s="25"/>
      <c r="C3" s="26"/>
      <c r="D3" s="17"/>
      <c r="E3" s="17"/>
      <c r="F3" s="17"/>
      <c r="G3" s="17"/>
      <c r="H3" s="26"/>
      <c r="I3" s="26"/>
      <c r="J3" s="26"/>
      <c r="K3" s="26"/>
      <c r="L3" s="26"/>
      <c r="M3" s="26"/>
      <c r="N3" s="26"/>
      <c r="O3" s="26"/>
    </row>
    <row r="4" spans="1:15" ht="15.5" x14ac:dyDescent="0.35">
      <c r="A4" s="27" t="s">
        <v>22</v>
      </c>
      <c r="B4" s="28" t="s">
        <v>41</v>
      </c>
      <c r="C4" s="29"/>
      <c r="D4" s="17"/>
      <c r="E4" s="17"/>
      <c r="F4" s="17"/>
      <c r="G4" s="17"/>
      <c r="H4" s="26"/>
      <c r="I4" s="26"/>
      <c r="J4" s="26"/>
      <c r="K4" s="26"/>
      <c r="L4" s="30"/>
      <c r="M4" s="30"/>
      <c r="N4" s="26"/>
      <c r="O4" s="26"/>
    </row>
    <row r="5" spans="1:15" ht="16.5" customHeight="1" x14ac:dyDescent="0.35">
      <c r="A5" s="31" t="s">
        <v>26</v>
      </c>
      <c r="B5" s="32">
        <v>550000</v>
      </c>
      <c r="C5" s="33"/>
      <c r="D5" s="17"/>
      <c r="E5" s="17"/>
      <c r="F5" s="17"/>
      <c r="G5" s="17"/>
      <c r="H5" s="26"/>
      <c r="I5" s="26"/>
      <c r="J5" s="26"/>
      <c r="K5" s="26"/>
      <c r="L5" s="17"/>
      <c r="M5" s="17"/>
      <c r="N5" s="34"/>
      <c r="O5" s="26"/>
    </row>
    <row r="6" spans="1:15" x14ac:dyDescent="0.35">
      <c r="A6" s="31" t="s">
        <v>27</v>
      </c>
      <c r="B6" s="35">
        <v>12</v>
      </c>
      <c r="C6" s="33"/>
      <c r="D6" s="17"/>
      <c r="E6" s="17"/>
      <c r="F6" s="26"/>
      <c r="G6" s="26"/>
      <c r="H6" s="26"/>
      <c r="I6" s="26"/>
      <c r="J6" s="26"/>
      <c r="K6" s="26"/>
      <c r="L6" s="17"/>
      <c r="M6" s="17"/>
      <c r="N6" s="34"/>
      <c r="O6" s="26"/>
    </row>
    <row r="7" spans="1:15" ht="15.75" customHeight="1" x14ac:dyDescent="0.35">
      <c r="A7" s="31" t="s">
        <v>0</v>
      </c>
      <c r="B7" s="36">
        <v>2.2000000000000002</v>
      </c>
      <c r="C7" s="37"/>
      <c r="D7" s="17"/>
      <c r="E7" s="17"/>
      <c r="F7" s="26"/>
      <c r="G7" s="26"/>
      <c r="H7" s="26"/>
      <c r="I7" s="26"/>
      <c r="J7" s="26"/>
      <c r="K7" s="26"/>
      <c r="L7" s="17"/>
      <c r="M7" s="17"/>
      <c r="N7" s="34"/>
      <c r="O7" s="26"/>
    </row>
    <row r="8" spans="1:15" ht="16.5" customHeight="1" x14ac:dyDescent="0.35">
      <c r="A8" s="31" t="s">
        <v>1</v>
      </c>
      <c r="B8" s="36">
        <v>1.5</v>
      </c>
      <c r="C8" s="37"/>
      <c r="D8" s="17"/>
      <c r="E8" s="26"/>
      <c r="F8" s="26"/>
      <c r="G8" s="26"/>
      <c r="H8" s="26"/>
      <c r="I8" s="26"/>
      <c r="J8" s="26"/>
      <c r="K8" s="26"/>
      <c r="L8" s="17"/>
      <c r="M8" s="17"/>
      <c r="N8" s="34"/>
      <c r="O8" s="26"/>
    </row>
    <row r="9" spans="1:15" x14ac:dyDescent="0.35">
      <c r="A9" s="31" t="s">
        <v>2</v>
      </c>
      <c r="B9" s="38">
        <v>2250000</v>
      </c>
      <c r="C9" s="37"/>
      <c r="D9" s="17"/>
      <c r="E9" s="26"/>
      <c r="F9" s="26"/>
      <c r="G9" s="26"/>
      <c r="H9" s="26"/>
      <c r="I9" s="26"/>
      <c r="J9" s="26"/>
      <c r="K9" s="26"/>
      <c r="L9" s="17"/>
      <c r="M9" s="17"/>
      <c r="N9" s="34"/>
      <c r="O9" s="26"/>
    </row>
    <row r="10" spans="1:15" x14ac:dyDescent="0.35">
      <c r="A10" s="31" t="s">
        <v>3</v>
      </c>
      <c r="B10" s="38">
        <v>450000</v>
      </c>
      <c r="C10" s="37"/>
      <c r="D10" s="17"/>
      <c r="E10" s="26"/>
      <c r="F10" s="26"/>
      <c r="G10" s="26"/>
      <c r="H10" s="26"/>
      <c r="I10" s="26"/>
      <c r="J10" s="26"/>
      <c r="K10" s="26"/>
      <c r="L10" s="17"/>
      <c r="M10" s="17"/>
      <c r="N10" s="34"/>
      <c r="O10" s="26"/>
    </row>
    <row r="11" spans="1:15" ht="14" customHeight="1" x14ac:dyDescent="0.35">
      <c r="A11" s="31" t="s">
        <v>4</v>
      </c>
      <c r="B11" s="38">
        <v>150000</v>
      </c>
      <c r="C11" s="37"/>
      <c r="D11" s="26"/>
      <c r="E11" s="26"/>
      <c r="F11" s="26"/>
      <c r="G11" s="26"/>
      <c r="H11" s="26"/>
      <c r="I11" s="26"/>
      <c r="J11" s="26"/>
      <c r="K11" s="26"/>
      <c r="L11" s="17"/>
      <c r="M11" s="17"/>
      <c r="N11" s="34"/>
      <c r="O11" s="26"/>
    </row>
    <row r="12" spans="1:15" x14ac:dyDescent="0.35">
      <c r="A12" s="31" t="s">
        <v>18</v>
      </c>
      <c r="B12" s="38">
        <v>7500000</v>
      </c>
      <c r="C12" s="37"/>
      <c r="D12" s="80" t="s">
        <v>47</v>
      </c>
      <c r="E12" s="81"/>
      <c r="F12" s="82"/>
      <c r="G12" s="26"/>
      <c r="H12" s="17"/>
      <c r="I12" s="17"/>
      <c r="J12" s="17"/>
      <c r="K12" s="26"/>
      <c r="L12" s="17"/>
      <c r="M12" s="17"/>
      <c r="N12" s="34"/>
      <c r="O12" s="26"/>
    </row>
    <row r="13" spans="1:15" x14ac:dyDescent="0.35">
      <c r="A13" s="31" t="s">
        <v>5</v>
      </c>
      <c r="B13" s="38">
        <v>500000</v>
      </c>
      <c r="C13" s="37"/>
      <c r="D13" s="83" t="s">
        <v>55</v>
      </c>
      <c r="E13" s="84"/>
      <c r="F13" s="85"/>
      <c r="G13" s="26"/>
      <c r="H13" s="17"/>
      <c r="I13" s="17"/>
      <c r="J13" s="17"/>
      <c r="K13" s="17"/>
      <c r="L13" s="17"/>
      <c r="M13" s="17"/>
      <c r="N13" s="34"/>
      <c r="O13" s="26"/>
    </row>
    <row r="14" spans="1:15" x14ac:dyDescent="0.35">
      <c r="A14" s="39"/>
      <c r="B14" s="39"/>
      <c r="C14" s="39"/>
      <c r="D14" s="83" t="s">
        <v>56</v>
      </c>
      <c r="E14" s="84"/>
      <c r="F14" s="85"/>
      <c r="G14" s="26"/>
      <c r="H14" s="17"/>
      <c r="I14" s="17"/>
      <c r="J14" s="17"/>
      <c r="K14" s="17"/>
      <c r="L14" s="17"/>
      <c r="M14" s="17"/>
      <c r="N14" s="34"/>
      <c r="O14" s="26"/>
    </row>
    <row r="15" spans="1:15" ht="15" x14ac:dyDescent="0.35">
      <c r="A15" s="27" t="s">
        <v>23</v>
      </c>
      <c r="B15" s="28" t="s">
        <v>42</v>
      </c>
      <c r="C15" s="37"/>
      <c r="D15" s="83" t="s">
        <v>57</v>
      </c>
      <c r="E15" s="84"/>
      <c r="F15" s="85"/>
      <c r="G15" s="26"/>
      <c r="H15" s="17"/>
      <c r="I15" s="17"/>
      <c r="J15" s="17"/>
      <c r="K15" s="17"/>
      <c r="L15" s="17"/>
      <c r="M15" s="17"/>
      <c r="N15" s="34"/>
      <c r="O15" s="26"/>
    </row>
    <row r="16" spans="1:15" x14ac:dyDescent="0.35">
      <c r="A16" s="31" t="s">
        <v>6</v>
      </c>
      <c r="B16" s="40" t="s">
        <v>7</v>
      </c>
      <c r="C16" s="41"/>
      <c r="D16" s="83" t="s">
        <v>58</v>
      </c>
      <c r="E16" s="84"/>
      <c r="F16" s="85"/>
      <c r="G16" s="26"/>
      <c r="H16" s="17"/>
      <c r="I16" s="17"/>
      <c r="J16" s="17"/>
      <c r="K16" s="17"/>
      <c r="L16" s="17"/>
      <c r="M16" s="17"/>
      <c r="N16" s="34"/>
      <c r="O16" s="26"/>
    </row>
    <row r="17" spans="1:15" x14ac:dyDescent="0.35">
      <c r="A17" s="42" t="s">
        <v>14</v>
      </c>
      <c r="B17" s="43">
        <v>0.17</v>
      </c>
      <c r="C17" s="44"/>
      <c r="D17" s="83" t="s">
        <v>59</v>
      </c>
      <c r="E17" s="84"/>
      <c r="F17" s="85"/>
      <c r="G17" s="26"/>
      <c r="H17" s="17"/>
      <c r="I17" s="17"/>
      <c r="J17" s="17"/>
      <c r="K17" s="17"/>
      <c r="L17" s="17"/>
      <c r="M17" s="17"/>
      <c r="N17" s="34"/>
      <c r="O17" s="26"/>
    </row>
    <row r="18" spans="1:15" x14ac:dyDescent="0.35">
      <c r="A18" s="31" t="s">
        <v>16</v>
      </c>
      <c r="B18" s="43">
        <v>0.15</v>
      </c>
      <c r="C18" s="45"/>
      <c r="D18" s="83" t="s">
        <v>60</v>
      </c>
      <c r="E18" s="84"/>
      <c r="F18" s="85"/>
      <c r="G18" s="17"/>
      <c r="H18" s="17"/>
      <c r="I18" s="17"/>
      <c r="J18" s="17"/>
      <c r="K18" s="17"/>
      <c r="L18" s="17"/>
      <c r="M18" s="17"/>
      <c r="N18" s="34"/>
      <c r="O18" s="26"/>
    </row>
    <row r="19" spans="1:15" x14ac:dyDescent="0.35">
      <c r="A19" s="31" t="s">
        <v>28</v>
      </c>
      <c r="B19" s="43" t="s">
        <v>29</v>
      </c>
      <c r="C19" s="45"/>
      <c r="D19" s="83" t="s">
        <v>101</v>
      </c>
      <c r="E19" s="84"/>
      <c r="F19" s="85"/>
      <c r="G19" s="17"/>
      <c r="H19" s="17"/>
      <c r="I19" s="17"/>
      <c r="J19" s="17"/>
      <c r="K19" s="17"/>
      <c r="L19" s="17"/>
      <c r="M19" s="17"/>
      <c r="N19" s="34"/>
      <c r="O19" s="26"/>
    </row>
    <row r="20" spans="1:15" x14ac:dyDescent="0.35">
      <c r="A20" s="31" t="s">
        <v>30</v>
      </c>
      <c r="B20" s="46">
        <v>0</v>
      </c>
      <c r="C20" s="45"/>
      <c r="D20" s="86" t="s">
        <v>61</v>
      </c>
      <c r="E20" s="87"/>
      <c r="F20" s="88"/>
      <c r="G20" s="17"/>
      <c r="H20" s="17"/>
      <c r="I20" s="17"/>
      <c r="J20" s="17"/>
      <c r="K20" s="17"/>
      <c r="L20" s="17"/>
      <c r="M20" s="17"/>
      <c r="N20" s="34"/>
      <c r="O20" s="26"/>
    </row>
    <row r="21" spans="1:15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34"/>
      <c r="O21" s="26"/>
    </row>
    <row r="22" spans="1:15" ht="15.5" x14ac:dyDescent="0.35">
      <c r="A22" s="24" t="s">
        <v>40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34"/>
      <c r="O22" s="26"/>
    </row>
    <row r="23" spans="1:15" x14ac:dyDescent="0.35">
      <c r="A23" s="49" t="s">
        <v>17</v>
      </c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>
        <v>7</v>
      </c>
      <c r="J23" s="50">
        <v>8</v>
      </c>
      <c r="K23" s="50">
        <v>9</v>
      </c>
      <c r="L23" s="50">
        <v>10</v>
      </c>
      <c r="M23" s="50">
        <v>10</v>
      </c>
      <c r="N23" s="34"/>
      <c r="O23" s="26"/>
    </row>
    <row r="24" spans="1:15" ht="9" customHeight="1" x14ac:dyDescent="0.35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3"/>
      <c r="N24" s="34"/>
      <c r="O24" s="26"/>
    </row>
    <row r="25" spans="1:15" ht="16.5" customHeight="1" x14ac:dyDescent="0.35">
      <c r="A25" s="54" t="s">
        <v>8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  <c r="N25" s="34"/>
      <c r="O25" s="26"/>
    </row>
    <row r="26" spans="1:15" ht="15" x14ac:dyDescent="0.35">
      <c r="A26" s="57" t="s">
        <v>54</v>
      </c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34"/>
      <c r="O26" s="26"/>
    </row>
    <row r="27" spans="1:15" ht="9" customHeight="1" x14ac:dyDescent="0.35">
      <c r="A27" s="61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34"/>
      <c r="O27" s="26"/>
    </row>
    <row r="28" spans="1:15" x14ac:dyDescent="0.35">
      <c r="A28" s="73" t="s">
        <v>9</v>
      </c>
      <c r="B28" s="59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9"/>
      <c r="N28" s="34"/>
      <c r="O28" s="26"/>
    </row>
    <row r="29" spans="1:15" x14ac:dyDescent="0.35">
      <c r="A29" s="73" t="s">
        <v>31</v>
      </c>
      <c r="B29" s="59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9"/>
      <c r="N29" s="34"/>
      <c r="O29" s="26"/>
    </row>
    <row r="30" spans="1:15" x14ac:dyDescent="0.35">
      <c r="A30" s="73" t="s">
        <v>32</v>
      </c>
      <c r="B30" s="59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  <c r="N30" s="34"/>
      <c r="O30" s="26"/>
    </row>
    <row r="31" spans="1:15" x14ac:dyDescent="0.35">
      <c r="A31" s="73" t="s">
        <v>33</v>
      </c>
      <c r="B31" s="59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  <c r="N31" s="34"/>
      <c r="O31" s="26"/>
    </row>
    <row r="32" spans="1:15" x14ac:dyDescent="0.35">
      <c r="A32" s="73" t="s">
        <v>34</v>
      </c>
      <c r="B32" s="59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34"/>
      <c r="O32" s="26"/>
    </row>
    <row r="33" spans="1:15" x14ac:dyDescent="0.35">
      <c r="A33" s="73" t="s">
        <v>35</v>
      </c>
      <c r="B33" s="59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9"/>
      <c r="N33" s="34"/>
      <c r="O33" s="26"/>
    </row>
    <row r="34" spans="1:15" ht="15" x14ac:dyDescent="0.35">
      <c r="A34" s="57" t="s">
        <v>15</v>
      </c>
      <c r="B34" s="59"/>
      <c r="C34" s="59">
        <f t="shared" ref="C34:L34" si="0">SUM(C28:C33)</f>
        <v>0</v>
      </c>
      <c r="D34" s="59">
        <f t="shared" si="0"/>
        <v>0</v>
      </c>
      <c r="E34" s="59">
        <f t="shared" si="0"/>
        <v>0</v>
      </c>
      <c r="F34" s="59">
        <f t="shared" si="0"/>
        <v>0</v>
      </c>
      <c r="G34" s="59">
        <f t="shared" si="0"/>
        <v>0</v>
      </c>
      <c r="H34" s="59">
        <f t="shared" si="0"/>
        <v>0</v>
      </c>
      <c r="I34" s="59">
        <f t="shared" si="0"/>
        <v>0</v>
      </c>
      <c r="J34" s="59">
        <f t="shared" si="0"/>
        <v>0</v>
      </c>
      <c r="K34" s="59">
        <f t="shared" si="0"/>
        <v>0</v>
      </c>
      <c r="L34" s="59">
        <f t="shared" si="0"/>
        <v>0</v>
      </c>
      <c r="M34" s="59"/>
      <c r="N34" s="34"/>
      <c r="O34" s="26"/>
    </row>
    <row r="35" spans="1:15" ht="15" x14ac:dyDescent="0.35">
      <c r="A35" s="57" t="s">
        <v>53</v>
      </c>
      <c r="B35" s="59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58"/>
      <c r="N35" s="34"/>
      <c r="O35" s="26"/>
    </row>
    <row r="36" spans="1:15" ht="9.75" customHeight="1" x14ac:dyDescent="0.35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62"/>
      <c r="N36" s="34"/>
      <c r="O36" s="26"/>
    </row>
    <row r="37" spans="1:15" ht="15" x14ac:dyDescent="0.35">
      <c r="A37" s="63" t="s">
        <v>10</v>
      </c>
      <c r="B37" s="59"/>
      <c r="C37" s="64"/>
      <c r="D37" s="64"/>
      <c r="E37" s="64"/>
      <c r="F37" s="59"/>
      <c r="G37" s="59"/>
      <c r="H37" s="59"/>
      <c r="I37" s="59"/>
      <c r="J37" s="59"/>
      <c r="K37" s="59"/>
      <c r="L37" s="59"/>
      <c r="M37" s="59"/>
      <c r="N37" s="34"/>
      <c r="O37" s="26"/>
    </row>
    <row r="38" spans="1:15" ht="10.5" customHeight="1" x14ac:dyDescent="0.35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62"/>
      <c r="N38" s="34"/>
      <c r="O38" s="26"/>
    </row>
    <row r="39" spans="1:15" ht="15" x14ac:dyDescent="0.35">
      <c r="A39" s="63" t="s">
        <v>11</v>
      </c>
      <c r="B39" s="59"/>
      <c r="C39" s="59">
        <f t="shared" ref="C39:L39" si="1">C34-C37</f>
        <v>0</v>
      </c>
      <c r="D39" s="59">
        <f t="shared" si="1"/>
        <v>0</v>
      </c>
      <c r="E39" s="59">
        <f t="shared" si="1"/>
        <v>0</v>
      </c>
      <c r="F39" s="59">
        <f t="shared" si="1"/>
        <v>0</v>
      </c>
      <c r="G39" s="59">
        <f t="shared" si="1"/>
        <v>0</v>
      </c>
      <c r="H39" s="59">
        <f t="shared" si="1"/>
        <v>0</v>
      </c>
      <c r="I39" s="59">
        <f t="shared" si="1"/>
        <v>0</v>
      </c>
      <c r="J39" s="59">
        <f t="shared" si="1"/>
        <v>0</v>
      </c>
      <c r="K39" s="59">
        <f t="shared" si="1"/>
        <v>0</v>
      </c>
      <c r="L39" s="59">
        <f t="shared" si="1"/>
        <v>0</v>
      </c>
      <c r="M39" s="65">
        <f>M35 - B20</f>
        <v>0</v>
      </c>
      <c r="N39" s="34"/>
      <c r="O39" s="26"/>
    </row>
    <row r="40" spans="1:15" ht="9.75" customHeight="1" x14ac:dyDescent="0.35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66"/>
      <c r="N40" s="34"/>
      <c r="O40" s="26"/>
    </row>
    <row r="41" spans="1:15" ht="15" x14ac:dyDescent="0.35">
      <c r="A41" s="63" t="s">
        <v>13</v>
      </c>
      <c r="B41" s="59"/>
      <c r="C41" s="59">
        <f>-$B$17*C39</f>
        <v>0</v>
      </c>
      <c r="D41" s="59">
        <f t="shared" ref="D41:L41" si="2">-$B$17*D39</f>
        <v>0</v>
      </c>
      <c r="E41" s="59">
        <f t="shared" si="2"/>
        <v>0</v>
      </c>
      <c r="F41" s="59">
        <f t="shared" si="2"/>
        <v>0</v>
      </c>
      <c r="G41" s="59">
        <f t="shared" si="2"/>
        <v>0</v>
      </c>
      <c r="H41" s="59">
        <f t="shared" si="2"/>
        <v>0</v>
      </c>
      <c r="I41" s="59">
        <f t="shared" si="2"/>
        <v>0</v>
      </c>
      <c r="J41" s="59">
        <f t="shared" si="2"/>
        <v>0</v>
      </c>
      <c r="K41" s="59">
        <f t="shared" si="2"/>
        <v>0</v>
      </c>
      <c r="L41" s="59">
        <f t="shared" si="2"/>
        <v>0</v>
      </c>
      <c r="M41" s="67">
        <f>-'1 Base Model'!$B$17*M39</f>
        <v>0</v>
      </c>
      <c r="N41" s="34"/>
      <c r="O41" s="26"/>
    </row>
    <row r="42" spans="1:15" ht="7.5" customHeight="1" x14ac:dyDescent="0.35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66"/>
      <c r="N42" s="34"/>
      <c r="O42" s="26"/>
    </row>
    <row r="43" spans="1:15" ht="15" x14ac:dyDescent="0.35">
      <c r="A43" s="63" t="s">
        <v>12</v>
      </c>
      <c r="B43" s="59">
        <f>B26</f>
        <v>0</v>
      </c>
      <c r="C43" s="59">
        <f t="shared" ref="C43:L43" si="3">C34+C41</f>
        <v>0</v>
      </c>
      <c r="D43" s="59">
        <f t="shared" si="3"/>
        <v>0</v>
      </c>
      <c r="E43" s="59">
        <f t="shared" si="3"/>
        <v>0</v>
      </c>
      <c r="F43" s="59">
        <f t="shared" si="3"/>
        <v>0</v>
      </c>
      <c r="G43" s="59">
        <f t="shared" si="3"/>
        <v>0</v>
      </c>
      <c r="H43" s="59">
        <f t="shared" si="3"/>
        <v>0</v>
      </c>
      <c r="I43" s="59">
        <f t="shared" si="3"/>
        <v>0</v>
      </c>
      <c r="J43" s="59">
        <f t="shared" si="3"/>
        <v>0</v>
      </c>
      <c r="K43" s="59">
        <f t="shared" si="3"/>
        <v>0</v>
      </c>
      <c r="L43" s="59">
        <f t="shared" si="3"/>
        <v>0</v>
      </c>
      <c r="M43" s="59">
        <f>M35+M41</f>
        <v>0</v>
      </c>
      <c r="N43" s="34"/>
      <c r="O43" s="26"/>
    </row>
    <row r="44" spans="1:15" ht="9" customHeight="1" x14ac:dyDescent="0.35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68"/>
      <c r="N44" s="34"/>
      <c r="O44" s="26"/>
    </row>
    <row r="45" spans="1:15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34"/>
      <c r="O45" s="26"/>
    </row>
    <row r="46" spans="1:15" ht="17.149999999999999" customHeight="1" x14ac:dyDescent="0.35">
      <c r="A46" s="16" t="s">
        <v>43</v>
      </c>
      <c r="B46" s="12">
        <f>B43+NPV(B18, C43:K43, L43+M43)</f>
        <v>0</v>
      </c>
      <c r="C46" s="19" t="str">
        <f>IF(B46 &gt;=0, "Feasbile", "Not Feasible")</f>
        <v>Feasbile</v>
      </c>
      <c r="D46" s="17"/>
      <c r="E46" s="15" t="s">
        <v>48</v>
      </c>
      <c r="F46" s="15"/>
      <c r="G46" s="15"/>
      <c r="H46" s="17"/>
      <c r="I46" s="17"/>
      <c r="J46" s="17"/>
      <c r="K46" s="17"/>
      <c r="L46" s="17"/>
      <c r="M46" s="17"/>
      <c r="N46" s="34"/>
      <c r="O46" s="26"/>
    </row>
    <row r="47" spans="1:15" x14ac:dyDescent="0.35">
      <c r="A47" s="69"/>
      <c r="B47" s="70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6"/>
    </row>
    <row r="48" spans="1:15" ht="14.4" customHeight="1" x14ac:dyDescent="0.35">
      <c r="A48" s="16" t="s">
        <v>46</v>
      </c>
      <c r="B48" s="20" t="e">
        <f>IRR(B50:L50)</f>
        <v>#NUM!</v>
      </c>
      <c r="C48" s="19" t="e">
        <f>IF(B48&gt;= B18, "Feasible", "Not Feasibile")</f>
        <v>#NUM!</v>
      </c>
      <c r="D48" s="18"/>
      <c r="E48" s="15" t="s">
        <v>52</v>
      </c>
      <c r="F48" s="15"/>
      <c r="G48" s="15"/>
      <c r="H48" s="18"/>
      <c r="I48" s="18"/>
      <c r="J48" s="18"/>
      <c r="K48" s="18"/>
      <c r="L48" s="18"/>
      <c r="M48" s="26"/>
      <c r="N48" s="26"/>
      <c r="O48" s="26"/>
    </row>
    <row r="49" spans="1:15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6"/>
      <c r="N49" s="26"/>
      <c r="O49" s="26"/>
    </row>
    <row r="50" spans="1:15" ht="15.5" x14ac:dyDescent="0.35">
      <c r="A50" s="71" t="s">
        <v>51</v>
      </c>
      <c r="B50" s="72">
        <f t="shared" ref="B50" si="4">B43</f>
        <v>0</v>
      </c>
      <c r="C50" s="72">
        <f>C43</f>
        <v>0</v>
      </c>
      <c r="D50" s="72">
        <f t="shared" ref="D50:K50" si="5">D43</f>
        <v>0</v>
      </c>
      <c r="E50" s="72">
        <f t="shared" si="5"/>
        <v>0</v>
      </c>
      <c r="F50" s="72">
        <f t="shared" si="5"/>
        <v>0</v>
      </c>
      <c r="G50" s="72">
        <f t="shared" si="5"/>
        <v>0</v>
      </c>
      <c r="H50" s="72">
        <f t="shared" si="5"/>
        <v>0</v>
      </c>
      <c r="I50" s="72">
        <f t="shared" si="5"/>
        <v>0</v>
      </c>
      <c r="J50" s="72">
        <f t="shared" si="5"/>
        <v>0</v>
      </c>
      <c r="K50" s="72">
        <f t="shared" si="5"/>
        <v>0</v>
      </c>
      <c r="L50" s="72">
        <f>L43+M43</f>
        <v>0</v>
      </c>
      <c r="M50" s="26"/>
      <c r="N50" s="26"/>
      <c r="O50" s="26"/>
    </row>
    <row r="51" spans="1:15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1:15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</sheetData>
  <conditionalFormatting sqref="A48">
    <cfRule type="expression" dxfId="2" priority="1" stopIfTrue="1">
      <formula>IF(RiskSelectedNameCell1=CELL("address",$A$48),TRUE)</formula>
    </cfRule>
  </conditionalFormatting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9D7A-4ACD-4758-9128-8851CAF50EBB}">
  <dimension ref="A1:O60"/>
  <sheetViews>
    <sheetView zoomScale="115" zoomScaleNormal="115" workbookViewId="0"/>
  </sheetViews>
  <sheetFormatPr defaultRowHeight="14.5" x14ac:dyDescent="0.35"/>
  <cols>
    <col min="1" max="1" width="26.54296875" customWidth="1"/>
    <col min="2" max="2" width="19.90625" customWidth="1"/>
    <col min="3" max="3" width="11.90625" customWidth="1"/>
    <col min="4" max="4" width="12" customWidth="1"/>
    <col min="5" max="6" width="11.90625" customWidth="1"/>
    <col min="7" max="7" width="13.08984375" customWidth="1"/>
    <col min="8" max="8" width="13.453125" customWidth="1"/>
    <col min="9" max="9" width="13.90625" customWidth="1"/>
    <col min="10" max="10" width="12.453125" customWidth="1"/>
    <col min="11" max="11" width="12" customWidth="1"/>
    <col min="12" max="12" width="13" customWidth="1"/>
    <col min="13" max="13" width="11" customWidth="1"/>
  </cols>
  <sheetData>
    <row r="1" spans="1:15" ht="24.75" customHeight="1" x14ac:dyDescent="0.4">
      <c r="A1" s="21" t="s">
        <v>100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5" ht="15.5" x14ac:dyDescent="0.35">
      <c r="A3" s="24" t="s">
        <v>25</v>
      </c>
      <c r="B3" s="25"/>
      <c r="C3" s="26"/>
      <c r="D3" s="89" t="s">
        <v>24</v>
      </c>
      <c r="E3" s="90"/>
      <c r="F3" s="91"/>
      <c r="G3" s="17"/>
      <c r="H3" s="26"/>
      <c r="I3" s="26"/>
      <c r="J3" s="26"/>
      <c r="K3" s="26"/>
      <c r="L3" s="26"/>
      <c r="M3" s="26"/>
      <c r="N3" s="26"/>
      <c r="O3" s="26"/>
    </row>
    <row r="4" spans="1:15" ht="15.5" x14ac:dyDescent="0.35">
      <c r="A4" s="27" t="s">
        <v>22</v>
      </c>
      <c r="B4" s="28" t="s">
        <v>41</v>
      </c>
      <c r="C4" s="29"/>
      <c r="D4" s="2" t="s">
        <v>19</v>
      </c>
      <c r="E4" s="2" t="s">
        <v>20</v>
      </c>
      <c r="F4" s="2" t="s">
        <v>21</v>
      </c>
      <c r="G4" s="17"/>
      <c r="H4" s="26"/>
      <c r="I4" s="26"/>
      <c r="J4" s="26"/>
      <c r="K4" s="26"/>
      <c r="L4" s="30"/>
      <c r="M4" s="30"/>
      <c r="N4" s="26"/>
      <c r="O4" s="26"/>
    </row>
    <row r="5" spans="1:15" ht="16.5" customHeight="1" x14ac:dyDescent="0.35">
      <c r="A5" s="31" t="s">
        <v>26</v>
      </c>
      <c r="B5" s="32">
        <v>550000</v>
      </c>
      <c r="C5" s="33"/>
      <c r="D5" s="9">
        <v>500000</v>
      </c>
      <c r="E5" s="9">
        <v>550000</v>
      </c>
      <c r="F5" s="9">
        <v>600000</v>
      </c>
      <c r="G5" s="17"/>
      <c r="H5" s="26"/>
      <c r="I5" s="26"/>
      <c r="J5" s="26"/>
      <c r="K5" s="26"/>
      <c r="L5" s="17"/>
      <c r="M5" s="17"/>
      <c r="N5" s="34"/>
      <c r="O5" s="26"/>
    </row>
    <row r="6" spans="1:15" x14ac:dyDescent="0.35">
      <c r="A6" s="31" t="s">
        <v>27</v>
      </c>
      <c r="B6" s="35">
        <v>12</v>
      </c>
      <c r="C6" s="33"/>
      <c r="D6" s="10">
        <v>10</v>
      </c>
      <c r="E6" s="10">
        <v>12</v>
      </c>
      <c r="F6" s="10">
        <v>14</v>
      </c>
      <c r="G6" s="26"/>
      <c r="H6" s="26"/>
      <c r="I6" s="26"/>
      <c r="J6" s="26"/>
      <c r="K6" s="26"/>
      <c r="L6" s="17"/>
      <c r="M6" s="17"/>
      <c r="N6" s="34"/>
      <c r="O6" s="26"/>
    </row>
    <row r="7" spans="1:15" ht="15.75" customHeight="1" x14ac:dyDescent="0.35">
      <c r="A7" s="31" t="s">
        <v>0</v>
      </c>
      <c r="B7" s="36">
        <v>2.2000000000000002</v>
      </c>
      <c r="C7" s="37"/>
      <c r="D7" s="10">
        <v>2.1</v>
      </c>
      <c r="E7" s="10">
        <v>2.2000000000000002</v>
      </c>
      <c r="F7" s="10">
        <v>2.2999999999999998</v>
      </c>
      <c r="G7" s="26"/>
      <c r="H7" s="26"/>
      <c r="I7" s="26"/>
      <c r="J7" s="26"/>
      <c r="K7" s="26"/>
      <c r="L7" s="17"/>
      <c r="M7" s="17"/>
      <c r="N7" s="34"/>
      <c r="O7" s="26"/>
    </row>
    <row r="8" spans="1:15" ht="16.5" customHeight="1" x14ac:dyDescent="0.35">
      <c r="A8" s="31" t="s">
        <v>1</v>
      </c>
      <c r="B8" s="36">
        <v>1.5</v>
      </c>
      <c r="C8" s="37"/>
      <c r="D8" s="10">
        <v>1.25</v>
      </c>
      <c r="E8" s="10">
        <v>1.5</v>
      </c>
      <c r="F8" s="10">
        <v>1.75</v>
      </c>
      <c r="G8" s="26"/>
      <c r="H8" s="26"/>
      <c r="I8" s="26"/>
      <c r="J8" s="26"/>
      <c r="K8" s="26"/>
      <c r="L8" s="17"/>
      <c r="M8" s="17"/>
      <c r="N8" s="34"/>
      <c r="O8" s="26"/>
    </row>
    <row r="9" spans="1:15" x14ac:dyDescent="0.35">
      <c r="A9" s="31" t="s">
        <v>2</v>
      </c>
      <c r="B9" s="38">
        <v>2250000</v>
      </c>
      <c r="C9" s="37"/>
      <c r="D9" s="11">
        <v>2000000</v>
      </c>
      <c r="E9" s="11">
        <v>2250000</v>
      </c>
      <c r="F9" s="11">
        <v>2500000</v>
      </c>
      <c r="G9" s="26"/>
      <c r="H9" s="26"/>
      <c r="I9" s="26"/>
      <c r="J9" s="26"/>
      <c r="K9" s="26"/>
      <c r="L9" s="17"/>
      <c r="M9" s="17"/>
      <c r="N9" s="34"/>
      <c r="O9" s="26"/>
    </row>
    <row r="10" spans="1:15" x14ac:dyDescent="0.35">
      <c r="A10" s="31" t="s">
        <v>3</v>
      </c>
      <c r="B10" s="38">
        <v>450000</v>
      </c>
      <c r="C10" s="37"/>
      <c r="D10" s="11">
        <v>425000</v>
      </c>
      <c r="E10" s="11">
        <v>450000</v>
      </c>
      <c r="F10" s="11">
        <v>475000</v>
      </c>
      <c r="G10" s="26"/>
      <c r="H10" s="26"/>
      <c r="I10" s="26"/>
      <c r="J10" s="26"/>
      <c r="K10" s="26"/>
      <c r="L10" s="17"/>
      <c r="M10" s="17"/>
      <c r="N10" s="34"/>
      <c r="O10" s="26"/>
    </row>
    <row r="11" spans="1:15" ht="14" customHeight="1" x14ac:dyDescent="0.35">
      <c r="A11" s="31" t="s">
        <v>4</v>
      </c>
      <c r="B11" s="38">
        <v>150000</v>
      </c>
      <c r="C11" s="37"/>
      <c r="D11" s="11">
        <v>130000</v>
      </c>
      <c r="E11" s="11">
        <v>150000</v>
      </c>
      <c r="F11" s="11">
        <v>170000</v>
      </c>
      <c r="G11" s="26"/>
      <c r="H11" s="26"/>
      <c r="I11" s="26"/>
      <c r="J11" s="26"/>
      <c r="K11" s="26"/>
      <c r="L11" s="17"/>
      <c r="M11" s="17"/>
      <c r="N11" s="34"/>
      <c r="O11" s="26"/>
    </row>
    <row r="12" spans="1:15" x14ac:dyDescent="0.35">
      <c r="A12" s="31" t="s">
        <v>18</v>
      </c>
      <c r="B12" s="38">
        <v>7500000</v>
      </c>
      <c r="C12" s="37"/>
      <c r="D12" s="11">
        <v>7400000</v>
      </c>
      <c r="E12" s="11">
        <v>7500000</v>
      </c>
      <c r="F12" s="11">
        <v>7600000</v>
      </c>
      <c r="G12" s="26"/>
      <c r="H12" s="26"/>
      <c r="I12" s="17"/>
      <c r="J12" s="17"/>
      <c r="K12" s="26"/>
      <c r="L12" s="17"/>
      <c r="M12" s="17"/>
      <c r="N12" s="34"/>
      <c r="O12" s="26"/>
    </row>
    <row r="13" spans="1:15" x14ac:dyDescent="0.35">
      <c r="A13" s="31" t="s">
        <v>5</v>
      </c>
      <c r="B13" s="38">
        <v>500000</v>
      </c>
      <c r="C13" s="37"/>
      <c r="D13" s="11">
        <v>475000</v>
      </c>
      <c r="E13" s="11">
        <v>500000</v>
      </c>
      <c r="F13" s="11">
        <v>525000</v>
      </c>
      <c r="G13" s="26"/>
      <c r="H13" s="26"/>
      <c r="I13" s="17"/>
      <c r="J13" s="17"/>
      <c r="K13" s="17"/>
      <c r="L13" s="17"/>
      <c r="M13" s="17"/>
      <c r="N13" s="34"/>
      <c r="O13" s="26"/>
    </row>
    <row r="14" spans="1:15" x14ac:dyDescent="0.35">
      <c r="A14" s="39"/>
      <c r="B14" s="39"/>
      <c r="C14" s="39"/>
      <c r="D14" s="26"/>
      <c r="E14" s="26"/>
      <c r="F14" s="26"/>
      <c r="G14" s="26"/>
      <c r="H14" s="26"/>
      <c r="I14" s="17"/>
      <c r="J14" s="17"/>
      <c r="K14" s="17"/>
      <c r="L14" s="17"/>
      <c r="M14" s="17"/>
      <c r="N14" s="34"/>
      <c r="O14" s="26"/>
    </row>
    <row r="15" spans="1:15" ht="15" x14ac:dyDescent="0.35">
      <c r="A15" s="27" t="s">
        <v>23</v>
      </c>
      <c r="B15" s="28" t="s">
        <v>42</v>
      </c>
      <c r="C15" s="37"/>
      <c r="D15" s="26"/>
      <c r="E15" s="26"/>
      <c r="F15" s="26"/>
      <c r="G15" s="26"/>
      <c r="H15" s="26"/>
      <c r="I15" s="17"/>
      <c r="J15" s="17"/>
      <c r="K15" s="17"/>
      <c r="L15" s="17"/>
      <c r="M15" s="17"/>
      <c r="N15" s="34"/>
      <c r="O15" s="26"/>
    </row>
    <row r="16" spans="1:15" x14ac:dyDescent="0.35">
      <c r="A16" s="31" t="s">
        <v>6</v>
      </c>
      <c r="B16" s="40" t="s">
        <v>7</v>
      </c>
      <c r="C16" s="41"/>
      <c r="D16" s="26"/>
      <c r="E16" s="26"/>
      <c r="F16" s="26"/>
      <c r="G16" s="26"/>
      <c r="H16" s="26"/>
      <c r="I16" s="17"/>
      <c r="J16" s="17"/>
      <c r="K16" s="17"/>
      <c r="L16" s="17"/>
      <c r="M16" s="17"/>
      <c r="N16" s="34"/>
      <c r="O16" s="26"/>
    </row>
    <row r="17" spans="1:15" x14ac:dyDescent="0.35">
      <c r="A17" s="42" t="s">
        <v>14</v>
      </c>
      <c r="B17" s="43">
        <v>0.17</v>
      </c>
      <c r="C17" s="44"/>
      <c r="D17" s="26"/>
      <c r="E17" s="26"/>
      <c r="F17" s="26"/>
      <c r="G17" s="26"/>
      <c r="H17" s="26"/>
      <c r="I17" s="17"/>
      <c r="J17" s="17"/>
      <c r="K17" s="17"/>
      <c r="L17" s="17"/>
      <c r="M17" s="17"/>
      <c r="N17" s="34"/>
      <c r="O17" s="26"/>
    </row>
    <row r="18" spans="1:15" x14ac:dyDescent="0.35">
      <c r="A18" s="31" t="s">
        <v>16</v>
      </c>
      <c r="B18" s="43">
        <v>0.15</v>
      </c>
      <c r="C18" s="45"/>
      <c r="D18" s="26"/>
      <c r="E18" s="26"/>
      <c r="F18" s="26"/>
      <c r="G18" s="26"/>
      <c r="H18" s="26"/>
      <c r="I18" s="17"/>
      <c r="J18" s="17"/>
      <c r="K18" s="17"/>
      <c r="L18" s="17"/>
      <c r="M18" s="17"/>
      <c r="N18" s="34"/>
      <c r="O18" s="26"/>
    </row>
    <row r="19" spans="1:15" x14ac:dyDescent="0.35">
      <c r="A19" s="31" t="s">
        <v>28</v>
      </c>
      <c r="B19" s="43" t="s">
        <v>29</v>
      </c>
      <c r="C19" s="45"/>
      <c r="D19" s="26"/>
      <c r="E19" s="26"/>
      <c r="F19" s="26"/>
      <c r="G19" s="26"/>
      <c r="H19" s="26"/>
      <c r="I19" s="17"/>
      <c r="J19" s="17"/>
      <c r="K19" s="17"/>
      <c r="L19" s="17"/>
      <c r="M19" s="17"/>
      <c r="N19" s="34"/>
      <c r="O19" s="26"/>
    </row>
    <row r="20" spans="1:15" x14ac:dyDescent="0.35">
      <c r="A20" s="31" t="s">
        <v>30</v>
      </c>
      <c r="B20" s="46">
        <v>0</v>
      </c>
      <c r="C20" s="45"/>
      <c r="D20" s="26"/>
      <c r="E20" s="26"/>
      <c r="F20" s="26"/>
      <c r="G20" s="26"/>
      <c r="H20" s="26"/>
      <c r="I20" s="17"/>
      <c r="J20" s="17"/>
      <c r="K20" s="17"/>
      <c r="L20" s="17"/>
      <c r="M20" s="17"/>
      <c r="N20" s="34"/>
      <c r="O20" s="26"/>
    </row>
    <row r="21" spans="1:15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34"/>
      <c r="O21" s="26"/>
    </row>
    <row r="22" spans="1:15" ht="15.5" x14ac:dyDescent="0.35">
      <c r="A22" s="24" t="s">
        <v>40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34"/>
      <c r="O22" s="26"/>
    </row>
    <row r="23" spans="1:15" x14ac:dyDescent="0.35">
      <c r="A23" s="49" t="s">
        <v>17</v>
      </c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>
        <v>7</v>
      </c>
      <c r="J23" s="50">
        <v>8</v>
      </c>
      <c r="K23" s="50">
        <v>9</v>
      </c>
      <c r="L23" s="50">
        <v>10</v>
      </c>
      <c r="M23" s="50">
        <v>10</v>
      </c>
      <c r="N23" s="34"/>
      <c r="O23" s="26"/>
    </row>
    <row r="24" spans="1:15" ht="9" customHeight="1" x14ac:dyDescent="0.35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3"/>
      <c r="N24" s="34"/>
      <c r="O24" s="26"/>
    </row>
    <row r="25" spans="1:15" ht="16.5" customHeight="1" x14ac:dyDescent="0.35">
      <c r="A25" s="54" t="s">
        <v>8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  <c r="N25" s="34"/>
      <c r="O25" s="26"/>
    </row>
    <row r="26" spans="1:15" ht="15" x14ac:dyDescent="0.35">
      <c r="A26" s="57" t="s">
        <v>54</v>
      </c>
      <c r="B26" s="58">
        <f>-B12</f>
        <v>-7500000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34"/>
      <c r="O26" s="26"/>
    </row>
    <row r="27" spans="1:15" ht="9" customHeight="1" x14ac:dyDescent="0.35">
      <c r="A27" s="61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34"/>
      <c r="O27" s="26"/>
    </row>
    <row r="28" spans="1:15" x14ac:dyDescent="0.35">
      <c r="A28" s="73" t="s">
        <v>9</v>
      </c>
      <c r="B28" s="59"/>
      <c r="C28" s="58">
        <f>$B$5*$B$6</f>
        <v>6600000</v>
      </c>
      <c r="D28" s="58">
        <f t="shared" ref="D28:L28" si="0">$B$5*$B$6</f>
        <v>6600000</v>
      </c>
      <c r="E28" s="58">
        <f t="shared" si="0"/>
        <v>6600000</v>
      </c>
      <c r="F28" s="58">
        <f t="shared" si="0"/>
        <v>6600000</v>
      </c>
      <c r="G28" s="58">
        <f t="shared" si="0"/>
        <v>6600000</v>
      </c>
      <c r="H28" s="58">
        <f t="shared" si="0"/>
        <v>6600000</v>
      </c>
      <c r="I28" s="58">
        <f t="shared" si="0"/>
        <v>6600000</v>
      </c>
      <c r="J28" s="58">
        <f t="shared" si="0"/>
        <v>6600000</v>
      </c>
      <c r="K28" s="58">
        <f t="shared" si="0"/>
        <v>6600000</v>
      </c>
      <c r="L28" s="58">
        <f t="shared" si="0"/>
        <v>6600000</v>
      </c>
      <c r="M28" s="59"/>
      <c r="N28" s="34"/>
      <c r="O28" s="26"/>
    </row>
    <row r="29" spans="1:15" x14ac:dyDescent="0.35">
      <c r="A29" s="73" t="s">
        <v>31</v>
      </c>
      <c r="B29" s="59"/>
      <c r="C29" s="58">
        <f>-$B$5*$B$7</f>
        <v>-1210000</v>
      </c>
      <c r="D29" s="58">
        <f t="shared" ref="D29:L29" si="1">-$B$5*$B$7</f>
        <v>-1210000</v>
      </c>
      <c r="E29" s="58">
        <f t="shared" si="1"/>
        <v>-1210000</v>
      </c>
      <c r="F29" s="58">
        <f t="shared" si="1"/>
        <v>-1210000</v>
      </c>
      <c r="G29" s="58">
        <f t="shared" si="1"/>
        <v>-1210000</v>
      </c>
      <c r="H29" s="58">
        <f t="shared" si="1"/>
        <v>-1210000</v>
      </c>
      <c r="I29" s="58">
        <f t="shared" si="1"/>
        <v>-1210000</v>
      </c>
      <c r="J29" s="58">
        <f t="shared" si="1"/>
        <v>-1210000</v>
      </c>
      <c r="K29" s="58">
        <f t="shared" si="1"/>
        <v>-1210000</v>
      </c>
      <c r="L29" s="58">
        <f t="shared" si="1"/>
        <v>-1210000</v>
      </c>
      <c r="M29" s="59"/>
      <c r="N29" s="34"/>
      <c r="O29" s="26"/>
    </row>
    <row r="30" spans="1:15" x14ac:dyDescent="0.35">
      <c r="A30" s="73" t="s">
        <v>32</v>
      </c>
      <c r="B30" s="59"/>
      <c r="C30" s="58">
        <f>-$B$5*$B$8</f>
        <v>-825000</v>
      </c>
      <c r="D30" s="58">
        <f t="shared" ref="D30:L30" si="2">-$B$5*$B$8</f>
        <v>-825000</v>
      </c>
      <c r="E30" s="58">
        <f t="shared" si="2"/>
        <v>-825000</v>
      </c>
      <c r="F30" s="58">
        <f t="shared" si="2"/>
        <v>-825000</v>
      </c>
      <c r="G30" s="58">
        <f t="shared" si="2"/>
        <v>-825000</v>
      </c>
      <c r="H30" s="58">
        <f t="shared" si="2"/>
        <v>-825000</v>
      </c>
      <c r="I30" s="58">
        <f t="shared" si="2"/>
        <v>-825000</v>
      </c>
      <c r="J30" s="58">
        <f t="shared" si="2"/>
        <v>-825000</v>
      </c>
      <c r="K30" s="58">
        <f t="shared" si="2"/>
        <v>-825000</v>
      </c>
      <c r="L30" s="58">
        <f t="shared" si="2"/>
        <v>-825000</v>
      </c>
      <c r="M30" s="59"/>
      <c r="N30" s="34"/>
      <c r="O30" s="26"/>
    </row>
    <row r="31" spans="1:15" x14ac:dyDescent="0.35">
      <c r="A31" s="73" t="s">
        <v>33</v>
      </c>
      <c r="B31" s="59"/>
      <c r="C31" s="58">
        <f>-$B$9</f>
        <v>-2250000</v>
      </c>
      <c r="D31" s="58">
        <f t="shared" ref="D31:L31" si="3">-$B$9</f>
        <v>-2250000</v>
      </c>
      <c r="E31" s="58">
        <f t="shared" si="3"/>
        <v>-2250000</v>
      </c>
      <c r="F31" s="58">
        <f t="shared" si="3"/>
        <v>-2250000</v>
      </c>
      <c r="G31" s="58">
        <f t="shared" si="3"/>
        <v>-2250000</v>
      </c>
      <c r="H31" s="58">
        <f t="shared" si="3"/>
        <v>-2250000</v>
      </c>
      <c r="I31" s="58">
        <f t="shared" si="3"/>
        <v>-2250000</v>
      </c>
      <c r="J31" s="58">
        <f t="shared" si="3"/>
        <v>-2250000</v>
      </c>
      <c r="K31" s="58">
        <f t="shared" si="3"/>
        <v>-2250000</v>
      </c>
      <c r="L31" s="58">
        <f t="shared" si="3"/>
        <v>-2250000</v>
      </c>
      <c r="M31" s="59"/>
      <c r="N31" s="34"/>
      <c r="O31" s="26"/>
    </row>
    <row r="32" spans="1:15" x14ac:dyDescent="0.35">
      <c r="A32" s="73" t="s">
        <v>34</v>
      </c>
      <c r="B32" s="59"/>
      <c r="C32" s="58">
        <f>-$B$10</f>
        <v>-450000</v>
      </c>
      <c r="D32" s="58">
        <f t="shared" ref="D32:L32" si="4">-$B$10</f>
        <v>-450000</v>
      </c>
      <c r="E32" s="58">
        <f t="shared" si="4"/>
        <v>-450000</v>
      </c>
      <c r="F32" s="58">
        <f t="shared" si="4"/>
        <v>-450000</v>
      </c>
      <c r="G32" s="58">
        <f t="shared" si="4"/>
        <v>-450000</v>
      </c>
      <c r="H32" s="58">
        <f t="shared" si="4"/>
        <v>-450000</v>
      </c>
      <c r="I32" s="58">
        <f t="shared" si="4"/>
        <v>-450000</v>
      </c>
      <c r="J32" s="58">
        <f t="shared" si="4"/>
        <v>-450000</v>
      </c>
      <c r="K32" s="58">
        <f t="shared" si="4"/>
        <v>-450000</v>
      </c>
      <c r="L32" s="58">
        <f t="shared" si="4"/>
        <v>-450000</v>
      </c>
      <c r="M32" s="59"/>
      <c r="N32" s="34"/>
      <c r="O32" s="26"/>
    </row>
    <row r="33" spans="1:15" x14ac:dyDescent="0.35">
      <c r="A33" s="73" t="s">
        <v>35</v>
      </c>
      <c r="B33" s="59"/>
      <c r="C33" s="58">
        <f>-$B$11</f>
        <v>-150000</v>
      </c>
      <c r="D33" s="58">
        <f t="shared" ref="D33:L33" si="5">-$B$11</f>
        <v>-150000</v>
      </c>
      <c r="E33" s="58">
        <f t="shared" si="5"/>
        <v>-150000</v>
      </c>
      <c r="F33" s="58">
        <f t="shared" si="5"/>
        <v>-150000</v>
      </c>
      <c r="G33" s="58">
        <f t="shared" si="5"/>
        <v>-150000</v>
      </c>
      <c r="H33" s="58">
        <f t="shared" si="5"/>
        <v>-150000</v>
      </c>
      <c r="I33" s="58">
        <f t="shared" si="5"/>
        <v>-150000</v>
      </c>
      <c r="J33" s="58">
        <f t="shared" si="5"/>
        <v>-150000</v>
      </c>
      <c r="K33" s="58">
        <f t="shared" si="5"/>
        <v>-150000</v>
      </c>
      <c r="L33" s="58">
        <f t="shared" si="5"/>
        <v>-150000</v>
      </c>
      <c r="M33" s="59"/>
      <c r="N33" s="34"/>
      <c r="O33" s="26"/>
    </row>
    <row r="34" spans="1:15" ht="15" x14ac:dyDescent="0.35">
      <c r="A34" s="57" t="s">
        <v>15</v>
      </c>
      <c r="B34" s="59"/>
      <c r="C34" s="59">
        <f t="shared" ref="C34:L34" si="6">SUM(C28:C33)</f>
        <v>1715000</v>
      </c>
      <c r="D34" s="59">
        <f t="shared" si="6"/>
        <v>1715000</v>
      </c>
      <c r="E34" s="59">
        <f t="shared" si="6"/>
        <v>1715000</v>
      </c>
      <c r="F34" s="59">
        <f t="shared" si="6"/>
        <v>1715000</v>
      </c>
      <c r="G34" s="59">
        <f t="shared" si="6"/>
        <v>1715000</v>
      </c>
      <c r="H34" s="59">
        <f t="shared" si="6"/>
        <v>1715000</v>
      </c>
      <c r="I34" s="59">
        <f t="shared" si="6"/>
        <v>1715000</v>
      </c>
      <c r="J34" s="59">
        <f t="shared" si="6"/>
        <v>1715000</v>
      </c>
      <c r="K34" s="59">
        <f t="shared" si="6"/>
        <v>1715000</v>
      </c>
      <c r="L34" s="59">
        <f t="shared" si="6"/>
        <v>1715000</v>
      </c>
      <c r="M34" s="59"/>
      <c r="N34" s="34"/>
      <c r="O34" s="26"/>
    </row>
    <row r="35" spans="1:15" ht="15" x14ac:dyDescent="0.35">
      <c r="A35" s="57" t="s">
        <v>53</v>
      </c>
      <c r="B35" s="59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58">
        <f>B13</f>
        <v>500000</v>
      </c>
      <c r="N35" s="34"/>
      <c r="O35" s="26"/>
    </row>
    <row r="36" spans="1:15" ht="9.75" customHeight="1" x14ac:dyDescent="0.35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62"/>
      <c r="N36" s="34"/>
      <c r="O36" s="26"/>
    </row>
    <row r="37" spans="1:15" ht="15" x14ac:dyDescent="0.35">
      <c r="A37" s="63" t="s">
        <v>10</v>
      </c>
      <c r="B37" s="59"/>
      <c r="C37" s="64">
        <f>$B$12/3</f>
        <v>2500000</v>
      </c>
      <c r="D37" s="64">
        <f t="shared" ref="D37:E37" si="7">$B$12/3</f>
        <v>2500000</v>
      </c>
      <c r="E37" s="64">
        <f t="shared" si="7"/>
        <v>2500000</v>
      </c>
      <c r="F37" s="59"/>
      <c r="G37" s="59"/>
      <c r="H37" s="59"/>
      <c r="I37" s="59"/>
      <c r="J37" s="59"/>
      <c r="K37" s="59"/>
      <c r="L37" s="59"/>
      <c r="M37" s="59"/>
      <c r="N37" s="34"/>
      <c r="O37" s="26"/>
    </row>
    <row r="38" spans="1:15" ht="10.5" customHeight="1" x14ac:dyDescent="0.35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62"/>
      <c r="N38" s="34"/>
      <c r="O38" s="26"/>
    </row>
    <row r="39" spans="1:15" ht="15" x14ac:dyDescent="0.35">
      <c r="A39" s="63" t="s">
        <v>11</v>
      </c>
      <c r="B39" s="59"/>
      <c r="C39" s="59">
        <f t="shared" ref="C39:L39" si="8">C34-C37</f>
        <v>-785000</v>
      </c>
      <c r="D39" s="59">
        <f t="shared" si="8"/>
        <v>-785000</v>
      </c>
      <c r="E39" s="59">
        <f t="shared" si="8"/>
        <v>-785000</v>
      </c>
      <c r="F39" s="59">
        <f t="shared" si="8"/>
        <v>1715000</v>
      </c>
      <c r="G39" s="59">
        <f t="shared" si="8"/>
        <v>1715000</v>
      </c>
      <c r="H39" s="59">
        <f t="shared" si="8"/>
        <v>1715000</v>
      </c>
      <c r="I39" s="59">
        <f t="shared" si="8"/>
        <v>1715000</v>
      </c>
      <c r="J39" s="59">
        <f t="shared" si="8"/>
        <v>1715000</v>
      </c>
      <c r="K39" s="59">
        <f t="shared" si="8"/>
        <v>1715000</v>
      </c>
      <c r="L39" s="59">
        <f t="shared" si="8"/>
        <v>1715000</v>
      </c>
      <c r="M39" s="65">
        <f>M35 - B20</f>
        <v>500000</v>
      </c>
      <c r="N39" s="34"/>
      <c r="O39" s="26"/>
    </row>
    <row r="40" spans="1:15" ht="9.75" customHeight="1" x14ac:dyDescent="0.35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66"/>
      <c r="N40" s="34"/>
      <c r="O40" s="26"/>
    </row>
    <row r="41" spans="1:15" ht="15" x14ac:dyDescent="0.35">
      <c r="A41" s="63" t="s">
        <v>13</v>
      </c>
      <c r="B41" s="59"/>
      <c r="C41" s="59">
        <f>-$B$17*C39</f>
        <v>133450</v>
      </c>
      <c r="D41" s="59">
        <f t="shared" ref="D41:L41" si="9">-$B$17*D39</f>
        <v>133450</v>
      </c>
      <c r="E41" s="59">
        <f t="shared" si="9"/>
        <v>133450</v>
      </c>
      <c r="F41" s="59">
        <f t="shared" si="9"/>
        <v>-291550</v>
      </c>
      <c r="G41" s="59">
        <f t="shared" si="9"/>
        <v>-291550</v>
      </c>
      <c r="H41" s="59">
        <f t="shared" si="9"/>
        <v>-291550</v>
      </c>
      <c r="I41" s="59">
        <f t="shared" si="9"/>
        <v>-291550</v>
      </c>
      <c r="J41" s="59">
        <f t="shared" si="9"/>
        <v>-291550</v>
      </c>
      <c r="K41" s="59">
        <f t="shared" si="9"/>
        <v>-291550</v>
      </c>
      <c r="L41" s="59">
        <f t="shared" si="9"/>
        <v>-291550</v>
      </c>
      <c r="M41" s="67">
        <f>-'2 Sensit Model'!$B$17*M39</f>
        <v>-85000</v>
      </c>
      <c r="N41" s="34"/>
      <c r="O41" s="26"/>
    </row>
    <row r="42" spans="1:15" ht="7.5" customHeight="1" x14ac:dyDescent="0.35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66"/>
      <c r="N42" s="34"/>
      <c r="O42" s="26"/>
    </row>
    <row r="43" spans="1:15" ht="15" x14ac:dyDescent="0.35">
      <c r="A43" s="63" t="s">
        <v>12</v>
      </c>
      <c r="B43" s="59">
        <f>B26</f>
        <v>-7500000</v>
      </c>
      <c r="C43" s="59">
        <f t="shared" ref="C43:L43" si="10">C34+C41</f>
        <v>1848450</v>
      </c>
      <c r="D43" s="59">
        <f t="shared" si="10"/>
        <v>1848450</v>
      </c>
      <c r="E43" s="59">
        <f t="shared" si="10"/>
        <v>1848450</v>
      </c>
      <c r="F43" s="59">
        <f t="shared" si="10"/>
        <v>1423450</v>
      </c>
      <c r="G43" s="59">
        <f t="shared" si="10"/>
        <v>1423450</v>
      </c>
      <c r="H43" s="59">
        <f t="shared" si="10"/>
        <v>1423450</v>
      </c>
      <c r="I43" s="59">
        <f t="shared" si="10"/>
        <v>1423450</v>
      </c>
      <c r="J43" s="59">
        <f t="shared" si="10"/>
        <v>1423450</v>
      </c>
      <c r="K43" s="59">
        <f t="shared" si="10"/>
        <v>1423450</v>
      </c>
      <c r="L43" s="59">
        <f t="shared" si="10"/>
        <v>1423450</v>
      </c>
      <c r="M43" s="59">
        <f>M35+M41</f>
        <v>415000</v>
      </c>
      <c r="N43" s="34"/>
      <c r="O43" s="26"/>
    </row>
    <row r="44" spans="1:15" ht="9" customHeight="1" x14ac:dyDescent="0.35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68"/>
      <c r="N44" s="34"/>
      <c r="O44" s="26"/>
    </row>
    <row r="45" spans="1:15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34"/>
      <c r="O45" s="26"/>
    </row>
    <row r="46" spans="1:15" ht="17.149999999999999" customHeight="1" x14ac:dyDescent="0.35">
      <c r="A46" s="16" t="s">
        <v>43</v>
      </c>
      <c r="B46" s="12">
        <f>B43+NPV(B18, C43:K43, L43+M43)</f>
        <v>716918.52828881238</v>
      </c>
      <c r="C46" s="19" t="str">
        <f>IF(B46 &gt;=0, "Feasbile", "Not Feasible")</f>
        <v>Feasbile</v>
      </c>
      <c r="D46" s="17"/>
      <c r="E46" s="15" t="s">
        <v>48</v>
      </c>
      <c r="F46" s="15"/>
      <c r="G46" s="15"/>
      <c r="H46" s="17"/>
      <c r="I46" s="17"/>
      <c r="J46" s="17"/>
      <c r="K46" s="17"/>
      <c r="L46" s="17"/>
      <c r="M46" s="17"/>
      <c r="N46" s="34"/>
      <c r="O46" s="26"/>
    </row>
    <row r="47" spans="1:15" x14ac:dyDescent="0.35">
      <c r="A47" s="69"/>
      <c r="B47" s="70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6"/>
    </row>
    <row r="48" spans="1:15" ht="14.4" customHeight="1" x14ac:dyDescent="0.35">
      <c r="A48" s="16" t="s">
        <v>46</v>
      </c>
      <c r="B48" s="20">
        <f>IRR(B50:L50)</f>
        <v>0.17604606472405382</v>
      </c>
      <c r="C48" s="19" t="str">
        <f>IF(B48&gt;= B18, "Feasible", "Not Feasibile")</f>
        <v>Feasible</v>
      </c>
      <c r="D48" s="18"/>
      <c r="E48" s="15" t="s">
        <v>52</v>
      </c>
      <c r="F48" s="15"/>
      <c r="G48" s="15"/>
      <c r="H48" s="18"/>
      <c r="I48" s="18"/>
      <c r="J48" s="18"/>
      <c r="K48" s="18"/>
      <c r="L48" s="18"/>
      <c r="M48" s="26"/>
      <c r="N48" s="26"/>
      <c r="O48" s="26"/>
    </row>
    <row r="49" spans="1:15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6"/>
      <c r="N49" s="26"/>
      <c r="O49" s="26"/>
    </row>
    <row r="50" spans="1:15" ht="15.5" x14ac:dyDescent="0.35">
      <c r="A50" s="71" t="s">
        <v>51</v>
      </c>
      <c r="B50" s="72">
        <f t="shared" ref="B50" si="11">B43</f>
        <v>-7500000</v>
      </c>
      <c r="C50" s="72">
        <f>C43</f>
        <v>1848450</v>
      </c>
      <c r="D50" s="72">
        <f t="shared" ref="D50:K50" si="12">D43</f>
        <v>1848450</v>
      </c>
      <c r="E50" s="72">
        <f t="shared" si="12"/>
        <v>1848450</v>
      </c>
      <c r="F50" s="72">
        <f t="shared" si="12"/>
        <v>1423450</v>
      </c>
      <c r="G50" s="72">
        <f t="shared" si="12"/>
        <v>1423450</v>
      </c>
      <c r="H50" s="72">
        <f t="shared" si="12"/>
        <v>1423450</v>
      </c>
      <c r="I50" s="72">
        <f t="shared" si="12"/>
        <v>1423450</v>
      </c>
      <c r="J50" s="72">
        <f t="shared" si="12"/>
        <v>1423450</v>
      </c>
      <c r="K50" s="72">
        <f t="shared" si="12"/>
        <v>1423450</v>
      </c>
      <c r="L50" s="72">
        <f>L43+M43</f>
        <v>1838450</v>
      </c>
      <c r="M50" s="26"/>
      <c r="N50" s="26"/>
      <c r="O50" s="26"/>
    </row>
    <row r="51" spans="1:15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1:15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</sheetData>
  <mergeCells count="1">
    <mergeCell ref="D3:F3"/>
  </mergeCells>
  <conditionalFormatting sqref="A48">
    <cfRule type="expression" dxfId="1" priority="1" stopIfTrue="1">
      <formula>IF(RiskSelectedNameCell1=CELL("address",$A$48),TRUE)</formula>
    </cfRule>
  </conditionalFormatting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1CDA-2EBB-4A74-A4C4-940092D4D877}">
  <dimension ref="A1:O60"/>
  <sheetViews>
    <sheetView zoomScale="115" zoomScaleNormal="115" workbookViewId="0">
      <selection activeCell="D16" sqref="D16"/>
    </sheetView>
  </sheetViews>
  <sheetFormatPr defaultRowHeight="14.5" x14ac:dyDescent="0.35"/>
  <cols>
    <col min="1" max="1" width="26.54296875" customWidth="1"/>
    <col min="2" max="2" width="19.90625" customWidth="1"/>
    <col min="3" max="3" width="11.90625" customWidth="1"/>
    <col min="4" max="4" width="12" customWidth="1"/>
    <col min="5" max="6" width="11.90625" customWidth="1"/>
    <col min="7" max="7" width="13.08984375" customWidth="1"/>
    <col min="8" max="8" width="14.36328125" customWidth="1"/>
    <col min="9" max="9" width="13.90625" customWidth="1"/>
    <col min="10" max="10" width="12.453125" customWidth="1"/>
    <col min="11" max="11" width="12" customWidth="1"/>
    <col min="12" max="12" width="13" customWidth="1"/>
    <col min="13" max="13" width="11" customWidth="1"/>
  </cols>
  <sheetData>
    <row r="1" spans="1:15" ht="24.75" customHeight="1" x14ac:dyDescent="0.4">
      <c r="A1" s="21" t="s">
        <v>100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3" spans="1:15" ht="15.5" x14ac:dyDescent="0.35">
      <c r="A3" s="24" t="s">
        <v>25</v>
      </c>
      <c r="B3" s="25"/>
      <c r="C3" s="26"/>
      <c r="D3" s="89" t="s">
        <v>24</v>
      </c>
      <c r="E3" s="90"/>
      <c r="F3" s="91"/>
      <c r="G3" s="17"/>
      <c r="H3" s="92" t="s">
        <v>37</v>
      </c>
      <c r="I3" s="93"/>
      <c r="J3" s="94"/>
      <c r="K3" s="26"/>
      <c r="L3" s="26"/>
      <c r="M3" s="26"/>
      <c r="N3" s="26"/>
      <c r="O3" s="26"/>
    </row>
    <row r="4" spans="1:15" ht="15.5" x14ac:dyDescent="0.35">
      <c r="A4" s="27" t="s">
        <v>22</v>
      </c>
      <c r="B4" s="28" t="s">
        <v>79</v>
      </c>
      <c r="C4" s="29"/>
      <c r="D4" s="2" t="s">
        <v>19</v>
      </c>
      <c r="E4" s="2" t="s">
        <v>20</v>
      </c>
      <c r="F4" s="2" t="s">
        <v>21</v>
      </c>
      <c r="G4" s="17"/>
      <c r="H4" s="3" t="s">
        <v>38</v>
      </c>
      <c r="I4" s="95" t="s">
        <v>39</v>
      </c>
      <c r="J4" s="96"/>
      <c r="K4" s="26"/>
      <c r="L4" s="30"/>
      <c r="M4" s="30"/>
      <c r="N4" s="26"/>
      <c r="O4" s="26"/>
    </row>
    <row r="5" spans="1:15" ht="16.5" customHeight="1" x14ac:dyDescent="0.35">
      <c r="A5" s="31" t="s">
        <v>26</v>
      </c>
      <c r="B5" s="76"/>
      <c r="C5" s="33"/>
      <c r="D5" s="9">
        <v>500000</v>
      </c>
      <c r="E5" s="9">
        <v>550000</v>
      </c>
      <c r="F5" s="9">
        <v>600000</v>
      </c>
      <c r="G5" s="17"/>
      <c r="H5" s="4" t="s">
        <v>44</v>
      </c>
      <c r="I5" s="5">
        <v>500000</v>
      </c>
      <c r="J5" s="5">
        <v>600000</v>
      </c>
      <c r="K5" s="26"/>
      <c r="L5" s="17"/>
      <c r="M5" s="17"/>
      <c r="N5" s="34"/>
      <c r="O5" s="26"/>
    </row>
    <row r="6" spans="1:15" x14ac:dyDescent="0.35">
      <c r="A6" s="31" t="s">
        <v>27</v>
      </c>
      <c r="B6" s="77"/>
      <c r="C6" s="33"/>
      <c r="D6" s="10">
        <v>10</v>
      </c>
      <c r="E6" s="10">
        <v>12</v>
      </c>
      <c r="F6" s="10">
        <v>14</v>
      </c>
      <c r="G6" s="26"/>
      <c r="H6" s="4" t="s">
        <v>45</v>
      </c>
      <c r="I6" s="6">
        <v>12</v>
      </c>
      <c r="J6" s="7">
        <v>1</v>
      </c>
      <c r="K6" s="26"/>
      <c r="L6" s="17"/>
      <c r="M6" s="17"/>
      <c r="N6" s="34"/>
      <c r="O6" s="26"/>
    </row>
    <row r="7" spans="1:15" ht="15.75" customHeight="1" x14ac:dyDescent="0.35">
      <c r="A7" s="31" t="s">
        <v>0</v>
      </c>
      <c r="B7" s="77"/>
      <c r="C7" s="37"/>
      <c r="D7" s="10">
        <v>2.1</v>
      </c>
      <c r="E7" s="10">
        <v>2.2000000000000002</v>
      </c>
      <c r="F7" s="10">
        <v>2.2999999999999998</v>
      </c>
      <c r="G7" s="26"/>
      <c r="H7" s="4" t="s">
        <v>45</v>
      </c>
      <c r="I7" s="6">
        <v>2.2000000000000002</v>
      </c>
      <c r="J7" s="7">
        <v>0.05</v>
      </c>
      <c r="K7" s="26"/>
      <c r="L7" s="17"/>
      <c r="M7" s="17"/>
      <c r="N7" s="34"/>
      <c r="O7" s="26"/>
    </row>
    <row r="8" spans="1:15" ht="16.5" customHeight="1" x14ac:dyDescent="0.35">
      <c r="A8" s="31" t="s">
        <v>1</v>
      </c>
      <c r="B8" s="77"/>
      <c r="C8" s="37"/>
      <c r="D8" s="10">
        <v>1.25</v>
      </c>
      <c r="E8" s="10">
        <v>1.5</v>
      </c>
      <c r="F8" s="10">
        <v>1.75</v>
      </c>
      <c r="G8" s="26"/>
      <c r="H8" s="4" t="s">
        <v>45</v>
      </c>
      <c r="I8" s="6">
        <v>1.5</v>
      </c>
      <c r="J8" s="7">
        <v>0.125</v>
      </c>
      <c r="K8" s="26"/>
      <c r="L8" s="17"/>
      <c r="M8" s="17"/>
      <c r="N8" s="34"/>
      <c r="O8" s="26"/>
    </row>
    <row r="9" spans="1:15" x14ac:dyDescent="0.35">
      <c r="A9" s="31" t="s">
        <v>2</v>
      </c>
      <c r="B9" s="78"/>
      <c r="C9" s="37"/>
      <c r="D9" s="11">
        <v>2000000</v>
      </c>
      <c r="E9" s="11">
        <v>2250000</v>
      </c>
      <c r="F9" s="11">
        <v>2500000</v>
      </c>
      <c r="G9" s="26"/>
      <c r="H9" s="4" t="s">
        <v>36</v>
      </c>
      <c r="I9" s="8">
        <v>2000000</v>
      </c>
      <c r="J9" s="8">
        <v>2500000</v>
      </c>
      <c r="K9" s="26"/>
      <c r="L9" s="17"/>
      <c r="M9" s="17"/>
      <c r="N9" s="34"/>
      <c r="O9" s="26"/>
    </row>
    <row r="10" spans="1:15" x14ac:dyDescent="0.35">
      <c r="A10" s="31" t="s">
        <v>3</v>
      </c>
      <c r="B10" s="38">
        <v>450000</v>
      </c>
      <c r="C10" s="37"/>
      <c r="D10" s="11">
        <v>425000</v>
      </c>
      <c r="E10" s="11">
        <v>450000</v>
      </c>
      <c r="F10" s="11">
        <v>475000</v>
      </c>
      <c r="G10" s="26"/>
      <c r="H10" s="26"/>
      <c r="I10" s="26"/>
      <c r="J10" s="26"/>
      <c r="K10" s="26"/>
      <c r="L10" s="17"/>
      <c r="M10" s="17"/>
      <c r="N10" s="34"/>
      <c r="O10" s="26"/>
    </row>
    <row r="11" spans="1:15" ht="14" customHeight="1" x14ac:dyDescent="0.35">
      <c r="A11" s="31" t="s">
        <v>4</v>
      </c>
      <c r="B11" s="38">
        <v>150000</v>
      </c>
      <c r="C11" s="37"/>
      <c r="D11" s="11">
        <v>130000</v>
      </c>
      <c r="E11" s="11">
        <v>150000</v>
      </c>
      <c r="F11" s="11">
        <v>170000</v>
      </c>
      <c r="G11" s="26"/>
      <c r="H11" s="26"/>
      <c r="I11" s="26"/>
      <c r="J11" s="26"/>
      <c r="K11" s="26"/>
      <c r="L11" s="17"/>
      <c r="M11" s="17"/>
      <c r="N11" s="34"/>
      <c r="O11" s="26"/>
    </row>
    <row r="12" spans="1:15" x14ac:dyDescent="0.35">
      <c r="A12" s="31" t="s">
        <v>18</v>
      </c>
      <c r="B12" s="38">
        <v>7500000</v>
      </c>
      <c r="C12" s="37"/>
      <c r="D12" s="11">
        <v>7400000</v>
      </c>
      <c r="E12" s="11">
        <v>7500000</v>
      </c>
      <c r="F12" s="11">
        <v>7600000</v>
      </c>
      <c r="G12" s="26"/>
      <c r="H12" s="26"/>
      <c r="I12" s="17"/>
      <c r="J12" s="17"/>
      <c r="K12" s="26"/>
      <c r="L12" s="17"/>
      <c r="M12" s="17"/>
      <c r="N12" s="34"/>
      <c r="O12" s="26"/>
    </row>
    <row r="13" spans="1:15" x14ac:dyDescent="0.35">
      <c r="A13" s="31" t="s">
        <v>5</v>
      </c>
      <c r="B13" s="38">
        <v>500000</v>
      </c>
      <c r="C13" s="37"/>
      <c r="D13" s="11">
        <v>475000</v>
      </c>
      <c r="E13" s="11">
        <v>500000</v>
      </c>
      <c r="F13" s="11">
        <v>525000</v>
      </c>
      <c r="G13" s="26"/>
      <c r="H13" s="26"/>
      <c r="I13" s="17"/>
      <c r="J13" s="17"/>
      <c r="K13" s="17"/>
      <c r="L13" s="17"/>
      <c r="M13" s="17"/>
      <c r="N13" s="34"/>
      <c r="O13" s="26"/>
    </row>
    <row r="14" spans="1:15" x14ac:dyDescent="0.35">
      <c r="A14" s="39"/>
      <c r="B14" s="39"/>
      <c r="C14" s="39"/>
      <c r="D14" s="26"/>
      <c r="E14" s="26"/>
      <c r="F14" s="26"/>
      <c r="G14" s="26"/>
      <c r="H14" s="26"/>
      <c r="I14" s="17"/>
      <c r="J14" s="17"/>
      <c r="K14" s="17"/>
      <c r="L14" s="17"/>
      <c r="M14" s="17"/>
      <c r="N14" s="34"/>
      <c r="O14" s="26"/>
    </row>
    <row r="15" spans="1:15" ht="15" x14ac:dyDescent="0.35">
      <c r="A15" s="27" t="s">
        <v>23</v>
      </c>
      <c r="B15" s="28" t="s">
        <v>42</v>
      </c>
      <c r="C15" s="37"/>
      <c r="D15" s="26"/>
      <c r="E15" s="26"/>
      <c r="F15" s="26"/>
      <c r="G15" s="26"/>
      <c r="H15" s="26"/>
      <c r="I15" s="17"/>
      <c r="J15" s="17"/>
      <c r="K15" s="17"/>
      <c r="L15" s="17"/>
      <c r="M15" s="17"/>
      <c r="N15" s="34"/>
      <c r="O15" s="26"/>
    </row>
    <row r="16" spans="1:15" x14ac:dyDescent="0.35">
      <c r="A16" s="31" t="s">
        <v>6</v>
      </c>
      <c r="B16" s="40" t="s">
        <v>7</v>
      </c>
      <c r="C16" s="41"/>
      <c r="D16" s="79" t="s">
        <v>49</v>
      </c>
      <c r="E16" s="79"/>
      <c r="F16" s="79"/>
      <c r="G16" s="14"/>
      <c r="H16" s="26"/>
      <c r="I16" s="17"/>
      <c r="J16" s="17"/>
      <c r="K16" s="17"/>
      <c r="L16" s="17"/>
      <c r="M16" s="17"/>
      <c r="N16" s="34"/>
      <c r="O16" s="26"/>
    </row>
    <row r="17" spans="1:15" x14ac:dyDescent="0.35">
      <c r="A17" s="42" t="s">
        <v>14</v>
      </c>
      <c r="B17" s="43">
        <v>0.17</v>
      </c>
      <c r="C17" s="44"/>
      <c r="D17" s="79" t="s">
        <v>76</v>
      </c>
      <c r="E17" s="79"/>
      <c r="F17" s="79"/>
      <c r="G17" s="14"/>
      <c r="H17" s="26"/>
      <c r="I17" s="17"/>
      <c r="J17" s="17"/>
      <c r="K17" s="17"/>
      <c r="L17" s="17"/>
      <c r="M17" s="17"/>
      <c r="N17" s="34"/>
      <c r="O17" s="26"/>
    </row>
    <row r="18" spans="1:15" x14ac:dyDescent="0.35">
      <c r="A18" s="31" t="s">
        <v>16</v>
      </c>
      <c r="B18" s="43">
        <v>0.15</v>
      </c>
      <c r="C18" s="45"/>
      <c r="D18" s="79" t="s">
        <v>77</v>
      </c>
      <c r="E18" s="79"/>
      <c r="F18" s="79"/>
      <c r="G18" s="14"/>
      <c r="H18" s="26"/>
      <c r="I18" s="17"/>
      <c r="J18" s="17"/>
      <c r="K18" s="17"/>
      <c r="L18" s="17"/>
      <c r="M18" s="17"/>
      <c r="N18" s="34"/>
      <c r="O18" s="26"/>
    </row>
    <row r="19" spans="1:15" x14ac:dyDescent="0.35">
      <c r="A19" s="31" t="s">
        <v>28</v>
      </c>
      <c r="B19" s="43" t="s">
        <v>29</v>
      </c>
      <c r="C19" s="45"/>
      <c r="D19" s="79" t="s">
        <v>78</v>
      </c>
      <c r="E19" s="79"/>
      <c r="F19" s="79"/>
      <c r="G19" s="14"/>
      <c r="H19" s="26"/>
      <c r="I19" s="17"/>
      <c r="J19" s="17"/>
      <c r="K19" s="17"/>
      <c r="L19" s="17"/>
      <c r="M19" s="17"/>
      <c r="N19" s="34"/>
      <c r="O19" s="26"/>
    </row>
    <row r="20" spans="1:15" x14ac:dyDescent="0.35">
      <c r="A20" s="31" t="s">
        <v>30</v>
      </c>
      <c r="B20" s="46">
        <v>0</v>
      </c>
      <c r="C20" s="45"/>
      <c r="D20" s="79" t="s">
        <v>50</v>
      </c>
      <c r="E20" s="79"/>
      <c r="F20" s="79"/>
      <c r="G20" s="14"/>
      <c r="H20" s="26"/>
      <c r="I20" s="17"/>
      <c r="J20" s="17"/>
      <c r="K20" s="17"/>
      <c r="L20" s="17"/>
      <c r="M20" s="17"/>
      <c r="N20" s="34"/>
      <c r="O20" s="26"/>
    </row>
    <row r="21" spans="1:15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34"/>
      <c r="O21" s="26"/>
    </row>
    <row r="22" spans="1:15" ht="15.5" x14ac:dyDescent="0.35">
      <c r="A22" s="24" t="s">
        <v>40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  <c r="N22" s="34"/>
      <c r="O22" s="26"/>
    </row>
    <row r="23" spans="1:15" x14ac:dyDescent="0.35">
      <c r="A23" s="49" t="s">
        <v>17</v>
      </c>
      <c r="B23" s="50">
        <v>0</v>
      </c>
      <c r="C23" s="50">
        <v>1</v>
      </c>
      <c r="D23" s="50">
        <v>2</v>
      </c>
      <c r="E23" s="50">
        <v>3</v>
      </c>
      <c r="F23" s="50">
        <v>4</v>
      </c>
      <c r="G23" s="50">
        <v>5</v>
      </c>
      <c r="H23" s="50">
        <v>6</v>
      </c>
      <c r="I23" s="50">
        <v>7</v>
      </c>
      <c r="J23" s="50">
        <v>8</v>
      </c>
      <c r="K23" s="50">
        <v>9</v>
      </c>
      <c r="L23" s="50">
        <v>10</v>
      </c>
      <c r="M23" s="50">
        <v>10</v>
      </c>
      <c r="N23" s="34"/>
      <c r="O23" s="26"/>
    </row>
    <row r="24" spans="1:15" ht="9" customHeight="1" x14ac:dyDescent="0.35">
      <c r="A24" s="51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3"/>
      <c r="N24" s="34"/>
      <c r="O24" s="26"/>
    </row>
    <row r="25" spans="1:15" ht="16.5" customHeight="1" x14ac:dyDescent="0.35">
      <c r="A25" s="54" t="s">
        <v>8</v>
      </c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6"/>
      <c r="N25" s="34"/>
      <c r="O25" s="26"/>
    </row>
    <row r="26" spans="1:15" ht="15" x14ac:dyDescent="0.35">
      <c r="A26" s="57" t="s">
        <v>54</v>
      </c>
      <c r="B26" s="58">
        <f>-B12</f>
        <v>-7500000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60"/>
      <c r="N26" s="34"/>
      <c r="O26" s="26"/>
    </row>
    <row r="27" spans="1:15" ht="9" customHeight="1" x14ac:dyDescent="0.35">
      <c r="A27" s="61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34"/>
      <c r="O27" s="26"/>
    </row>
    <row r="28" spans="1:15" x14ac:dyDescent="0.35">
      <c r="A28" s="73" t="s">
        <v>9</v>
      </c>
      <c r="B28" s="59"/>
      <c r="C28" s="58">
        <f>$B$5*$B$6</f>
        <v>0</v>
      </c>
      <c r="D28" s="58">
        <f t="shared" ref="D28:L28" si="0">$B$5*$B$6</f>
        <v>0</v>
      </c>
      <c r="E28" s="58">
        <f t="shared" si="0"/>
        <v>0</v>
      </c>
      <c r="F28" s="58">
        <f t="shared" si="0"/>
        <v>0</v>
      </c>
      <c r="G28" s="58">
        <f t="shared" si="0"/>
        <v>0</v>
      </c>
      <c r="H28" s="58">
        <f t="shared" si="0"/>
        <v>0</v>
      </c>
      <c r="I28" s="58">
        <f t="shared" si="0"/>
        <v>0</v>
      </c>
      <c r="J28" s="58">
        <f t="shared" si="0"/>
        <v>0</v>
      </c>
      <c r="K28" s="58">
        <f t="shared" si="0"/>
        <v>0</v>
      </c>
      <c r="L28" s="58">
        <f t="shared" si="0"/>
        <v>0</v>
      </c>
      <c r="M28" s="59"/>
      <c r="N28" s="34"/>
      <c r="O28" s="26"/>
    </row>
    <row r="29" spans="1:15" x14ac:dyDescent="0.35">
      <c r="A29" s="73" t="s">
        <v>31</v>
      </c>
      <c r="B29" s="59"/>
      <c r="C29" s="58">
        <f>-$B$5*$B$7</f>
        <v>0</v>
      </c>
      <c r="D29" s="58">
        <f t="shared" ref="D29:L29" si="1">-$B$5*$B$7</f>
        <v>0</v>
      </c>
      <c r="E29" s="58">
        <f>-$B$5*$B$7</f>
        <v>0</v>
      </c>
      <c r="F29" s="58">
        <f t="shared" si="1"/>
        <v>0</v>
      </c>
      <c r="G29" s="58">
        <f t="shared" si="1"/>
        <v>0</v>
      </c>
      <c r="H29" s="58">
        <f t="shared" si="1"/>
        <v>0</v>
      </c>
      <c r="I29" s="58">
        <f t="shared" si="1"/>
        <v>0</v>
      </c>
      <c r="J29" s="58">
        <f t="shared" si="1"/>
        <v>0</v>
      </c>
      <c r="K29" s="58">
        <f t="shared" si="1"/>
        <v>0</v>
      </c>
      <c r="L29" s="58">
        <f t="shared" si="1"/>
        <v>0</v>
      </c>
      <c r="M29" s="59"/>
      <c r="N29" s="34"/>
      <c r="O29" s="26"/>
    </row>
    <row r="30" spans="1:15" x14ac:dyDescent="0.35">
      <c r="A30" s="73" t="s">
        <v>32</v>
      </c>
      <c r="B30" s="59"/>
      <c r="C30" s="58">
        <f>-$B$5*$B$8</f>
        <v>0</v>
      </c>
      <c r="D30" s="58">
        <f t="shared" ref="D30:L30" si="2">-$B$5*$B$8</f>
        <v>0</v>
      </c>
      <c r="E30" s="58">
        <f t="shared" si="2"/>
        <v>0</v>
      </c>
      <c r="F30" s="58">
        <f t="shared" si="2"/>
        <v>0</v>
      </c>
      <c r="G30" s="58">
        <f t="shared" si="2"/>
        <v>0</v>
      </c>
      <c r="H30" s="58">
        <f t="shared" si="2"/>
        <v>0</v>
      </c>
      <c r="I30" s="58">
        <f t="shared" si="2"/>
        <v>0</v>
      </c>
      <c r="J30" s="58">
        <f t="shared" si="2"/>
        <v>0</v>
      </c>
      <c r="K30" s="58">
        <f t="shared" si="2"/>
        <v>0</v>
      </c>
      <c r="L30" s="58">
        <f t="shared" si="2"/>
        <v>0</v>
      </c>
      <c r="M30" s="59"/>
      <c r="N30" s="34"/>
      <c r="O30" s="26"/>
    </row>
    <row r="31" spans="1:15" x14ac:dyDescent="0.35">
      <c r="A31" s="73" t="s">
        <v>33</v>
      </c>
      <c r="B31" s="59"/>
      <c r="C31" s="58">
        <f>-$B$9</f>
        <v>0</v>
      </c>
      <c r="D31" s="58">
        <f t="shared" ref="D31:L31" si="3">-$B$9</f>
        <v>0</v>
      </c>
      <c r="E31" s="58">
        <f t="shared" si="3"/>
        <v>0</v>
      </c>
      <c r="F31" s="58">
        <f t="shared" si="3"/>
        <v>0</v>
      </c>
      <c r="G31" s="58">
        <f t="shared" si="3"/>
        <v>0</v>
      </c>
      <c r="H31" s="58">
        <f t="shared" si="3"/>
        <v>0</v>
      </c>
      <c r="I31" s="58">
        <f t="shared" si="3"/>
        <v>0</v>
      </c>
      <c r="J31" s="58">
        <f t="shared" si="3"/>
        <v>0</v>
      </c>
      <c r="K31" s="58">
        <f t="shared" si="3"/>
        <v>0</v>
      </c>
      <c r="L31" s="58">
        <f t="shared" si="3"/>
        <v>0</v>
      </c>
      <c r="M31" s="59"/>
      <c r="N31" s="34"/>
      <c r="O31" s="26"/>
    </row>
    <row r="32" spans="1:15" x14ac:dyDescent="0.35">
      <c r="A32" s="73" t="s">
        <v>34</v>
      </c>
      <c r="B32" s="59"/>
      <c r="C32" s="58">
        <f>-$B$10</f>
        <v>-450000</v>
      </c>
      <c r="D32" s="58">
        <f t="shared" ref="D32:L32" si="4">-$B$10</f>
        <v>-450000</v>
      </c>
      <c r="E32" s="58">
        <f t="shared" si="4"/>
        <v>-450000</v>
      </c>
      <c r="F32" s="58">
        <f t="shared" si="4"/>
        <v>-450000</v>
      </c>
      <c r="G32" s="58">
        <f t="shared" si="4"/>
        <v>-450000</v>
      </c>
      <c r="H32" s="58">
        <f t="shared" si="4"/>
        <v>-450000</v>
      </c>
      <c r="I32" s="58">
        <f t="shared" si="4"/>
        <v>-450000</v>
      </c>
      <c r="J32" s="58">
        <f t="shared" si="4"/>
        <v>-450000</v>
      </c>
      <c r="K32" s="58">
        <f t="shared" si="4"/>
        <v>-450000</v>
      </c>
      <c r="L32" s="58">
        <f t="shared" si="4"/>
        <v>-450000</v>
      </c>
      <c r="M32" s="59"/>
      <c r="N32" s="34"/>
      <c r="O32" s="26"/>
    </row>
    <row r="33" spans="1:15" x14ac:dyDescent="0.35">
      <c r="A33" s="73" t="s">
        <v>35</v>
      </c>
      <c r="B33" s="59"/>
      <c r="C33" s="58">
        <f>-$B$11</f>
        <v>-150000</v>
      </c>
      <c r="D33" s="58">
        <f t="shared" ref="D33:L33" si="5">-$B$11</f>
        <v>-150000</v>
      </c>
      <c r="E33" s="58">
        <f t="shared" si="5"/>
        <v>-150000</v>
      </c>
      <c r="F33" s="58">
        <f t="shared" si="5"/>
        <v>-150000</v>
      </c>
      <c r="G33" s="58">
        <f t="shared" si="5"/>
        <v>-150000</v>
      </c>
      <c r="H33" s="58">
        <f t="shared" si="5"/>
        <v>-150000</v>
      </c>
      <c r="I33" s="58">
        <f t="shared" si="5"/>
        <v>-150000</v>
      </c>
      <c r="J33" s="58">
        <f t="shared" si="5"/>
        <v>-150000</v>
      </c>
      <c r="K33" s="58">
        <f t="shared" si="5"/>
        <v>-150000</v>
      </c>
      <c r="L33" s="58">
        <f t="shared" si="5"/>
        <v>-150000</v>
      </c>
      <c r="M33" s="59"/>
      <c r="N33" s="34"/>
      <c r="O33" s="26"/>
    </row>
    <row r="34" spans="1:15" ht="15" x14ac:dyDescent="0.35">
      <c r="A34" s="57" t="s">
        <v>15</v>
      </c>
      <c r="B34" s="59"/>
      <c r="C34" s="59">
        <f t="shared" ref="C34:L34" si="6">SUM(C28:C33)</f>
        <v>-600000</v>
      </c>
      <c r="D34" s="59">
        <f t="shared" si="6"/>
        <v>-600000</v>
      </c>
      <c r="E34" s="59">
        <f t="shared" si="6"/>
        <v>-600000</v>
      </c>
      <c r="F34" s="59">
        <f t="shared" si="6"/>
        <v>-600000</v>
      </c>
      <c r="G34" s="59">
        <f t="shared" si="6"/>
        <v>-600000</v>
      </c>
      <c r="H34" s="59">
        <f t="shared" si="6"/>
        <v>-600000</v>
      </c>
      <c r="I34" s="59">
        <f t="shared" si="6"/>
        <v>-600000</v>
      </c>
      <c r="J34" s="59">
        <f t="shared" si="6"/>
        <v>-600000</v>
      </c>
      <c r="K34" s="59">
        <f t="shared" si="6"/>
        <v>-600000</v>
      </c>
      <c r="L34" s="59">
        <f t="shared" si="6"/>
        <v>-600000</v>
      </c>
      <c r="M34" s="59"/>
      <c r="N34" s="34"/>
      <c r="O34" s="26"/>
    </row>
    <row r="35" spans="1:15" ht="15" x14ac:dyDescent="0.35">
      <c r="A35" s="57" t="s">
        <v>53</v>
      </c>
      <c r="B35" s="59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58">
        <f>B13</f>
        <v>500000</v>
      </c>
      <c r="N35" s="34"/>
      <c r="O35" s="26"/>
    </row>
    <row r="36" spans="1:15" ht="9.75" customHeight="1" x14ac:dyDescent="0.35">
      <c r="A36" s="51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62"/>
      <c r="N36" s="34"/>
      <c r="O36" s="26"/>
    </row>
    <row r="37" spans="1:15" ht="15" x14ac:dyDescent="0.35">
      <c r="A37" s="63" t="s">
        <v>10</v>
      </c>
      <c r="B37" s="59"/>
      <c r="C37" s="64">
        <f>$B$12/3</f>
        <v>2500000</v>
      </c>
      <c r="D37" s="64">
        <f t="shared" ref="D37:E37" si="7">$B$12/3</f>
        <v>2500000</v>
      </c>
      <c r="E37" s="64">
        <f t="shared" si="7"/>
        <v>2500000</v>
      </c>
      <c r="F37" s="59"/>
      <c r="G37" s="59"/>
      <c r="H37" s="59"/>
      <c r="I37" s="59"/>
      <c r="J37" s="59"/>
      <c r="K37" s="59"/>
      <c r="L37" s="59"/>
      <c r="M37" s="59"/>
      <c r="N37" s="34"/>
      <c r="O37" s="26"/>
    </row>
    <row r="38" spans="1:15" ht="10.5" customHeight="1" x14ac:dyDescent="0.35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62"/>
      <c r="N38" s="34"/>
      <c r="O38" s="26"/>
    </row>
    <row r="39" spans="1:15" ht="15" x14ac:dyDescent="0.35">
      <c r="A39" s="63" t="s">
        <v>11</v>
      </c>
      <c r="B39" s="59"/>
      <c r="C39" s="59">
        <f t="shared" ref="C39:L39" si="8">C34-C37</f>
        <v>-3100000</v>
      </c>
      <c r="D39" s="59">
        <f t="shared" si="8"/>
        <v>-3100000</v>
      </c>
      <c r="E39" s="59">
        <f t="shared" si="8"/>
        <v>-3100000</v>
      </c>
      <c r="F39" s="59">
        <f t="shared" si="8"/>
        <v>-600000</v>
      </c>
      <c r="G39" s="59">
        <f t="shared" si="8"/>
        <v>-600000</v>
      </c>
      <c r="H39" s="59">
        <f t="shared" si="8"/>
        <v>-600000</v>
      </c>
      <c r="I39" s="59">
        <f t="shared" si="8"/>
        <v>-600000</v>
      </c>
      <c r="J39" s="59">
        <f t="shared" si="8"/>
        <v>-600000</v>
      </c>
      <c r="K39" s="59">
        <f t="shared" si="8"/>
        <v>-600000</v>
      </c>
      <c r="L39" s="59">
        <f t="shared" si="8"/>
        <v>-600000</v>
      </c>
      <c r="M39" s="65">
        <f>M35 - B20</f>
        <v>500000</v>
      </c>
      <c r="N39" s="34"/>
      <c r="O39" s="26"/>
    </row>
    <row r="40" spans="1:15" ht="9.75" customHeight="1" x14ac:dyDescent="0.35">
      <c r="A40" s="5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66"/>
      <c r="N40" s="34"/>
      <c r="O40" s="26"/>
    </row>
    <row r="41" spans="1:15" ht="15" x14ac:dyDescent="0.35">
      <c r="A41" s="63" t="s">
        <v>13</v>
      </c>
      <c r="B41" s="59"/>
      <c r="C41" s="59">
        <f>-$B$17*C39</f>
        <v>527000</v>
      </c>
      <c r="D41" s="59">
        <f t="shared" ref="D41:L41" si="9">-$B$17*D39</f>
        <v>527000</v>
      </c>
      <c r="E41" s="59">
        <f t="shared" si="9"/>
        <v>527000</v>
      </c>
      <c r="F41" s="59">
        <f t="shared" si="9"/>
        <v>102000.00000000001</v>
      </c>
      <c r="G41" s="59">
        <f t="shared" si="9"/>
        <v>102000.00000000001</v>
      </c>
      <c r="H41" s="59">
        <f t="shared" si="9"/>
        <v>102000.00000000001</v>
      </c>
      <c r="I41" s="59">
        <f t="shared" si="9"/>
        <v>102000.00000000001</v>
      </c>
      <c r="J41" s="59">
        <f t="shared" si="9"/>
        <v>102000.00000000001</v>
      </c>
      <c r="K41" s="59">
        <f t="shared" si="9"/>
        <v>102000.00000000001</v>
      </c>
      <c r="L41" s="59">
        <f t="shared" si="9"/>
        <v>102000.00000000001</v>
      </c>
      <c r="M41" s="67">
        <f>-'3 Prob Model'!$B$17*M39</f>
        <v>-85000</v>
      </c>
      <c r="N41" s="34"/>
      <c r="O41" s="26"/>
    </row>
    <row r="42" spans="1:15" ht="7.5" customHeight="1" x14ac:dyDescent="0.35">
      <c r="A42" s="5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66"/>
      <c r="N42" s="34"/>
      <c r="O42" s="26"/>
    </row>
    <row r="43" spans="1:15" ht="15" x14ac:dyDescent="0.35">
      <c r="A43" s="63" t="s">
        <v>12</v>
      </c>
      <c r="B43" s="59">
        <f>B26</f>
        <v>-7500000</v>
      </c>
      <c r="C43" s="59">
        <f t="shared" ref="C43:L43" si="10">C34+C41</f>
        <v>-73000</v>
      </c>
      <c r="D43" s="59">
        <f t="shared" si="10"/>
        <v>-73000</v>
      </c>
      <c r="E43" s="59">
        <f t="shared" si="10"/>
        <v>-73000</v>
      </c>
      <c r="F43" s="59">
        <f t="shared" si="10"/>
        <v>-498000</v>
      </c>
      <c r="G43" s="59">
        <f t="shared" si="10"/>
        <v>-498000</v>
      </c>
      <c r="H43" s="59">
        <f t="shared" si="10"/>
        <v>-498000</v>
      </c>
      <c r="I43" s="59">
        <f t="shared" si="10"/>
        <v>-498000</v>
      </c>
      <c r="J43" s="59">
        <f t="shared" si="10"/>
        <v>-498000</v>
      </c>
      <c r="K43" s="59">
        <f t="shared" si="10"/>
        <v>-498000</v>
      </c>
      <c r="L43" s="59">
        <f t="shared" si="10"/>
        <v>-498000</v>
      </c>
      <c r="M43" s="59">
        <f>M35+M41</f>
        <v>415000</v>
      </c>
      <c r="N43" s="34"/>
      <c r="O43" s="26"/>
    </row>
    <row r="44" spans="1:15" ht="9" customHeight="1" x14ac:dyDescent="0.35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68"/>
      <c r="N44" s="34"/>
      <c r="O44" s="26"/>
    </row>
    <row r="45" spans="1:15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34"/>
      <c r="O45" s="26"/>
    </row>
    <row r="46" spans="1:15" ht="17.149999999999999" customHeight="1" x14ac:dyDescent="0.35">
      <c r="A46" s="16" t="s">
        <v>43</v>
      </c>
      <c r="B46" s="12" t="e">
        <f ca="1">_xll.RiskOutput()+B43+NPV(B18, C43:K43, L43+M43)</f>
        <v>#NAME?</v>
      </c>
      <c r="C46" s="19" t="e">
        <f ca="1">IF(B46 &gt;=0, "Feasbile", "Not Feasible")</f>
        <v>#NAME?</v>
      </c>
      <c r="D46" s="17"/>
      <c r="E46" s="15" t="s">
        <v>48</v>
      </c>
      <c r="F46" s="15"/>
      <c r="G46" s="15"/>
      <c r="H46" s="17"/>
      <c r="I46" s="17"/>
      <c r="J46" s="17"/>
      <c r="K46" s="17"/>
      <c r="L46" s="17"/>
      <c r="M46" s="17"/>
      <c r="N46" s="34"/>
      <c r="O46" s="26"/>
    </row>
    <row r="47" spans="1:15" x14ac:dyDescent="0.35">
      <c r="A47" s="69"/>
      <c r="B47" s="70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6"/>
    </row>
    <row r="48" spans="1:15" ht="14.4" customHeight="1" x14ac:dyDescent="0.35">
      <c r="A48" s="16" t="s">
        <v>46</v>
      </c>
      <c r="B48" s="20" t="e">
        <f>IRR(B50:L50)</f>
        <v>#NUM!</v>
      </c>
      <c r="C48" s="19" t="e">
        <f>IF(B48&gt;= B18, "Feasible", "Not Feasibile")</f>
        <v>#NUM!</v>
      </c>
      <c r="D48" s="18"/>
      <c r="E48" s="15" t="s">
        <v>52</v>
      </c>
      <c r="F48" s="15"/>
      <c r="G48" s="15"/>
      <c r="H48" s="18"/>
      <c r="I48" s="18"/>
      <c r="J48" s="18"/>
      <c r="K48" s="18"/>
      <c r="L48" s="18"/>
      <c r="M48" s="26"/>
      <c r="N48" s="26"/>
      <c r="O48" s="26"/>
    </row>
    <row r="49" spans="1:15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6"/>
      <c r="N49" s="26"/>
      <c r="O49" s="26"/>
    </row>
    <row r="50" spans="1:15" ht="15.5" x14ac:dyDescent="0.35">
      <c r="A50" s="71" t="s">
        <v>51</v>
      </c>
      <c r="B50" s="72">
        <f t="shared" ref="B50" si="11">B43</f>
        <v>-7500000</v>
      </c>
      <c r="C50" s="72">
        <f>C43</f>
        <v>-73000</v>
      </c>
      <c r="D50" s="72">
        <f t="shared" ref="D50:K50" si="12">D43</f>
        <v>-73000</v>
      </c>
      <c r="E50" s="72">
        <f t="shared" si="12"/>
        <v>-73000</v>
      </c>
      <c r="F50" s="72">
        <f t="shared" si="12"/>
        <v>-498000</v>
      </c>
      <c r="G50" s="72">
        <f t="shared" si="12"/>
        <v>-498000</v>
      </c>
      <c r="H50" s="72">
        <f t="shared" si="12"/>
        <v>-498000</v>
      </c>
      <c r="I50" s="72">
        <f t="shared" si="12"/>
        <v>-498000</v>
      </c>
      <c r="J50" s="72">
        <f t="shared" si="12"/>
        <v>-498000</v>
      </c>
      <c r="K50" s="72">
        <f t="shared" si="12"/>
        <v>-498000</v>
      </c>
      <c r="L50" s="72">
        <f>L43+M43</f>
        <v>-83000</v>
      </c>
      <c r="M50" s="26"/>
      <c r="N50" s="26"/>
      <c r="O50" s="26"/>
    </row>
    <row r="51" spans="1:15" x14ac:dyDescent="0.3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 x14ac:dyDescent="0.3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spans="1:15" x14ac:dyDescent="0.3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spans="1:15" x14ac:dyDescent="0.3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spans="1:15" x14ac:dyDescent="0.3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spans="1:15" x14ac:dyDescent="0.3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5" x14ac:dyDescent="0.3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5" x14ac:dyDescent="0.35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1:15" x14ac:dyDescent="0.3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spans="1:15" x14ac:dyDescent="0.3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</sheetData>
  <mergeCells count="3">
    <mergeCell ref="D3:F3"/>
    <mergeCell ref="H3:J3"/>
    <mergeCell ref="I4:J4"/>
  </mergeCells>
  <conditionalFormatting sqref="A48">
    <cfRule type="expression" dxfId="0" priority="1" stopIfTrue="1">
      <formula>IF(RiskSelectedNameCell1=CELL("address",$A$48),TRUE)</formula>
    </cfRule>
  </conditionalFormatting>
  <pageMargins left="0.7" right="0.7" top="0.75" bottom="0.75" header="0.3" footer="0.3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L16"/>
  <sheetViews>
    <sheetView zoomScale="130" zoomScaleNormal="130" workbookViewId="0"/>
  </sheetViews>
  <sheetFormatPr defaultRowHeight="14.5" x14ac:dyDescent="0.35"/>
  <cols>
    <col min="1" max="1" width="11.08984375" customWidth="1"/>
    <col min="2" max="2" width="14.1796875" customWidth="1"/>
    <col min="3" max="3" width="13.7265625" customWidth="1"/>
    <col min="4" max="4" width="3.90625" customWidth="1"/>
    <col min="5" max="5" width="15.90625" customWidth="1"/>
    <col min="6" max="6" width="13.453125" customWidth="1"/>
    <col min="7" max="7" width="12.90625" customWidth="1"/>
  </cols>
  <sheetData>
    <row r="1" spans="1:12" ht="18" x14ac:dyDescent="0.35">
      <c r="A1" s="21" t="s">
        <v>100</v>
      </c>
    </row>
    <row r="2" spans="1:12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23"/>
      <c r="L2" s="23"/>
    </row>
    <row r="3" spans="1:12" ht="15.5" x14ac:dyDescent="0.35">
      <c r="A3" s="92" t="s">
        <v>24</v>
      </c>
      <c r="B3" s="93"/>
      <c r="C3" s="94"/>
      <c r="D3" s="1"/>
      <c r="E3" s="92" t="s">
        <v>37</v>
      </c>
      <c r="F3" s="93"/>
      <c r="G3" s="94"/>
      <c r="H3" s="23"/>
      <c r="I3" s="23"/>
      <c r="J3" s="23"/>
      <c r="K3" s="23"/>
      <c r="L3" s="23"/>
    </row>
    <row r="4" spans="1:12" ht="15.5" x14ac:dyDescent="0.35">
      <c r="A4" s="2" t="s">
        <v>19</v>
      </c>
      <c r="B4" s="2" t="s">
        <v>20</v>
      </c>
      <c r="C4" s="2" t="s">
        <v>21</v>
      </c>
      <c r="D4" s="13"/>
      <c r="E4" s="3" t="s">
        <v>38</v>
      </c>
      <c r="F4" s="95" t="s">
        <v>39</v>
      </c>
      <c r="G4" s="96"/>
      <c r="H4" s="23"/>
      <c r="I4" s="23"/>
      <c r="J4" s="23"/>
      <c r="K4" s="23"/>
      <c r="L4" s="23"/>
    </row>
    <row r="5" spans="1:12" x14ac:dyDescent="0.35">
      <c r="A5" s="9">
        <v>500000</v>
      </c>
      <c r="B5" s="9">
        <v>550000</v>
      </c>
      <c r="C5" s="9">
        <v>600000</v>
      </c>
      <c r="D5" s="13"/>
      <c r="E5" s="4" t="s">
        <v>44</v>
      </c>
      <c r="F5" s="5">
        <v>500000</v>
      </c>
      <c r="G5" s="5">
        <v>600000</v>
      </c>
      <c r="H5" s="23"/>
      <c r="I5" s="23"/>
      <c r="J5" s="23"/>
      <c r="K5" s="23"/>
      <c r="L5" s="23"/>
    </row>
    <row r="6" spans="1:12" x14ac:dyDescent="0.35">
      <c r="A6" s="10">
        <v>10</v>
      </c>
      <c r="B6" s="10">
        <v>12</v>
      </c>
      <c r="C6" s="10">
        <v>14</v>
      </c>
      <c r="D6" s="13"/>
      <c r="E6" s="4" t="s">
        <v>45</v>
      </c>
      <c r="F6" s="6">
        <v>12</v>
      </c>
      <c r="G6" s="7">
        <v>1</v>
      </c>
      <c r="H6" s="23"/>
      <c r="I6" s="23"/>
      <c r="J6" s="23"/>
      <c r="K6" s="23"/>
      <c r="L6" s="23"/>
    </row>
    <row r="7" spans="1:12" x14ac:dyDescent="0.35">
      <c r="A7" s="10">
        <v>2.1</v>
      </c>
      <c r="B7" s="10">
        <v>2.2000000000000002</v>
      </c>
      <c r="C7" s="10">
        <v>2.2999999999999998</v>
      </c>
      <c r="D7" s="13"/>
      <c r="E7" s="4" t="s">
        <v>45</v>
      </c>
      <c r="F7" s="6">
        <v>2.2000000000000002</v>
      </c>
      <c r="G7" s="7">
        <v>0.05</v>
      </c>
      <c r="H7" s="23"/>
      <c r="I7" s="23"/>
      <c r="J7" s="23"/>
      <c r="K7" s="23"/>
      <c r="L7" s="23"/>
    </row>
    <row r="8" spans="1:12" x14ac:dyDescent="0.35">
      <c r="A8" s="10">
        <v>1.25</v>
      </c>
      <c r="B8" s="10">
        <v>1.5</v>
      </c>
      <c r="C8" s="10">
        <v>1.75</v>
      </c>
      <c r="D8" s="13"/>
      <c r="E8" s="4" t="s">
        <v>45</v>
      </c>
      <c r="F8" s="6">
        <v>1.5</v>
      </c>
      <c r="G8" s="7">
        <v>0.125</v>
      </c>
      <c r="H8" s="23"/>
      <c r="I8" s="23"/>
      <c r="J8" s="23"/>
      <c r="K8" s="23"/>
      <c r="L8" s="23"/>
    </row>
    <row r="9" spans="1:12" x14ac:dyDescent="0.35">
      <c r="A9" s="11">
        <v>2000000</v>
      </c>
      <c r="B9" s="11">
        <v>2250000</v>
      </c>
      <c r="C9" s="11">
        <v>2500000</v>
      </c>
      <c r="D9" s="13"/>
      <c r="E9" s="4" t="s">
        <v>36</v>
      </c>
      <c r="F9" s="8">
        <v>2000000</v>
      </c>
      <c r="G9" s="8">
        <v>2500000</v>
      </c>
      <c r="H9" s="23"/>
      <c r="I9" s="23"/>
      <c r="J9" s="23"/>
      <c r="K9" s="23"/>
      <c r="L9" s="23"/>
    </row>
    <row r="10" spans="1:12" x14ac:dyDescent="0.35">
      <c r="A10" s="11">
        <v>425000</v>
      </c>
      <c r="B10" s="11">
        <v>450000</v>
      </c>
      <c r="C10" s="11">
        <v>475000</v>
      </c>
      <c r="D10" s="13"/>
      <c r="E10" s="13"/>
      <c r="F10" s="13"/>
      <c r="G10" s="13"/>
      <c r="H10" s="23"/>
      <c r="I10" s="23"/>
      <c r="J10" s="23"/>
      <c r="K10" s="23"/>
      <c r="L10" s="23"/>
    </row>
    <row r="11" spans="1:12" x14ac:dyDescent="0.35">
      <c r="A11" s="11">
        <v>130000</v>
      </c>
      <c r="B11" s="11">
        <v>150000</v>
      </c>
      <c r="C11" s="11">
        <v>170000</v>
      </c>
      <c r="D11" s="13"/>
      <c r="E11" s="13"/>
      <c r="F11" s="13"/>
      <c r="G11" s="13"/>
      <c r="H11" s="23"/>
      <c r="I11" s="23"/>
      <c r="J11" s="23"/>
      <c r="K11" s="23"/>
      <c r="L11" s="23"/>
    </row>
    <row r="12" spans="1:12" x14ac:dyDescent="0.35">
      <c r="A12" s="11">
        <v>7400000</v>
      </c>
      <c r="B12" s="11">
        <v>7500000</v>
      </c>
      <c r="C12" s="11">
        <v>7600000</v>
      </c>
      <c r="D12" s="13"/>
      <c r="E12" s="13"/>
      <c r="F12" s="13"/>
      <c r="G12" s="13"/>
      <c r="H12" s="23"/>
      <c r="I12" s="23"/>
      <c r="J12" s="23"/>
      <c r="K12" s="23"/>
      <c r="L12" s="23"/>
    </row>
    <row r="13" spans="1:12" x14ac:dyDescent="0.35">
      <c r="A13" s="11">
        <v>475000</v>
      </c>
      <c r="B13" s="11">
        <v>500000</v>
      </c>
      <c r="C13" s="11">
        <v>525000</v>
      </c>
      <c r="D13" s="13"/>
      <c r="E13" s="13"/>
      <c r="F13" s="13"/>
      <c r="G13" s="13"/>
      <c r="H13" s="23"/>
      <c r="I13" s="23"/>
      <c r="J13" s="23"/>
      <c r="K13" s="23"/>
      <c r="L13" s="23"/>
    </row>
    <row r="14" spans="1:12" x14ac:dyDescent="0.35">
      <c r="A14" s="13"/>
      <c r="B14" s="13"/>
      <c r="C14" s="13"/>
      <c r="D14" s="13"/>
      <c r="E14" s="13"/>
      <c r="F14" s="13"/>
      <c r="G14" s="13"/>
      <c r="H14" s="23"/>
      <c r="I14" s="23"/>
      <c r="J14" s="23"/>
      <c r="K14" s="23"/>
      <c r="L14" s="23"/>
    </row>
    <row r="15" spans="1:12" x14ac:dyDescent="0.3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</sheetData>
  <mergeCells count="3">
    <mergeCell ref="A3:C3"/>
    <mergeCell ref="E3:G3"/>
    <mergeCell ref="F4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RiskSerializationData8</vt:lpstr>
      <vt:lpstr>1 Base Model</vt:lpstr>
      <vt:lpstr>2 Sensit Model</vt:lpstr>
      <vt:lpstr>3 Prob Model</vt:lpstr>
      <vt:lpstr>other data</vt:lpstr>
      <vt:lpstr>RiskSerializationData8!BrowseRecords</vt:lpstr>
      <vt:lpstr>RiskSerializationData8!DistributionRecords</vt:lpstr>
      <vt:lpstr>RiskSerializationData8!SerializationHeader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2024-03-08T13:01:08Z</dcterms:modified>
</cp:coreProperties>
</file>