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 defaultThemeVersion="124226"/>
  <xr:revisionPtr revIDLastSave="0" documentId="13_ncr:1_{666CC6AD-E5BB-4A2A-B44E-622EA8A17CF9}" xr6:coauthVersionLast="36" xr6:coauthVersionMax="36" xr10:uidLastSave="{00000000-0000-0000-0000-000000000000}"/>
  <bookViews>
    <workbookView xWindow="240" yWindow="110" windowWidth="14810" windowHeight="8020" xr2:uid="{00000000-000D-0000-FFFF-FFFF00000000}"/>
  </bookViews>
  <sheets>
    <sheet name="Ratings System (Algebra method)" sheetId="8" r:id="rId1"/>
    <sheet name="Evaluation" sheetId="9" r:id="rId2"/>
    <sheet name="Sensitivity Analysis" sheetId="11" r:id="rId3"/>
  </sheets>
  <definedNames>
    <definedName name="solver_adj" localSheetId="0" hidden="1">'Ratings System (Algebra method)'!$G$62:$G$66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'Ratings System (Algebra method)'!$J$72:$J$75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'Ratings System (Algebra method)'!#REF!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91029" iterate="1" iterateCount="500" iterateDelta="1.0000000000000001E-5"/>
</workbook>
</file>

<file path=xl/calcChain.xml><?xml version="1.0" encoding="utf-8"?>
<calcChain xmlns="http://schemas.openxmlformats.org/spreadsheetml/2006/main">
  <c r="D7" i="11" l="1"/>
  <c r="E8" i="11"/>
  <c r="F9" i="11"/>
  <c r="G10" i="11"/>
  <c r="D68" i="8" l="1"/>
  <c r="F68" i="8" s="1"/>
  <c r="G68" i="8" s="1"/>
  <c r="F76" i="8"/>
  <c r="F75" i="8"/>
  <c r="E75" i="8"/>
  <c r="F74" i="8"/>
  <c r="E74" i="8"/>
  <c r="D74" i="8"/>
  <c r="F73" i="8"/>
  <c r="E73" i="8"/>
  <c r="D73" i="8"/>
  <c r="C73" i="8"/>
  <c r="F72" i="8"/>
  <c r="E72" i="8"/>
  <c r="D72" i="8"/>
  <c r="C72" i="8"/>
  <c r="B72" i="8"/>
  <c r="E66" i="8"/>
  <c r="E76" i="8" s="1"/>
  <c r="D66" i="8"/>
  <c r="D76" i="8" s="1"/>
  <c r="C66" i="8"/>
  <c r="C76" i="8" s="1"/>
  <c r="B66" i="8"/>
  <c r="B76" i="8" s="1"/>
  <c r="D65" i="8"/>
  <c r="D75" i="8" s="1"/>
  <c r="C65" i="8"/>
  <c r="C75" i="8" s="1"/>
  <c r="B65" i="8"/>
  <c r="C64" i="8"/>
  <c r="C74" i="8" s="1"/>
  <c r="B64" i="8"/>
  <c r="B74" i="8" s="1"/>
  <c r="B63" i="8"/>
  <c r="B73" i="8" s="1"/>
  <c r="C49" i="8"/>
  <c r="E49" i="8" s="1"/>
  <c r="F49" i="8" s="1"/>
  <c r="E56" i="8"/>
  <c r="D55" i="8"/>
  <c r="D54" i="8"/>
  <c r="C54" i="8"/>
  <c r="E53" i="8"/>
  <c r="D53" i="8"/>
  <c r="C53" i="8"/>
  <c r="B53" i="8"/>
  <c r="D47" i="8"/>
  <c r="D56" i="8" s="1"/>
  <c r="B47" i="8"/>
  <c r="B56" i="8" s="1"/>
  <c r="E55" i="8"/>
  <c r="C46" i="8"/>
  <c r="B46" i="8"/>
  <c r="B55" i="8" s="1"/>
  <c r="E54" i="8"/>
  <c r="B45" i="8"/>
  <c r="B54" i="8" s="1"/>
  <c r="D30" i="8"/>
  <c r="F30" i="8" s="1"/>
  <c r="G30" i="8" s="1"/>
  <c r="F38" i="8"/>
  <c r="F37" i="8"/>
  <c r="E37" i="8"/>
  <c r="F36" i="8"/>
  <c r="E36" i="8"/>
  <c r="D36" i="8"/>
  <c r="F35" i="8"/>
  <c r="E35" i="8"/>
  <c r="D35" i="8"/>
  <c r="C35" i="8"/>
  <c r="F34" i="8"/>
  <c r="E34" i="8"/>
  <c r="D34" i="8"/>
  <c r="C34" i="8"/>
  <c r="B34" i="8"/>
  <c r="E28" i="8"/>
  <c r="E38" i="8" s="1"/>
  <c r="D28" i="8"/>
  <c r="D38" i="8" s="1"/>
  <c r="C28" i="8"/>
  <c r="C38" i="8" s="1"/>
  <c r="B28" i="8"/>
  <c r="B38" i="8" s="1"/>
  <c r="D27" i="8"/>
  <c r="D37" i="8" s="1"/>
  <c r="C27" i="8"/>
  <c r="C37" i="8" s="1"/>
  <c r="B27" i="8"/>
  <c r="B37" i="8" s="1"/>
  <c r="C26" i="8"/>
  <c r="C36" i="8" s="1"/>
  <c r="B26" i="8"/>
  <c r="B25" i="8"/>
  <c r="C87" i="8"/>
  <c r="E87" i="8" s="1"/>
  <c r="F87" i="8" s="1"/>
  <c r="E94" i="8"/>
  <c r="D93" i="8"/>
  <c r="D92" i="8"/>
  <c r="C92" i="8"/>
  <c r="E91" i="8"/>
  <c r="D91" i="8"/>
  <c r="C91" i="8"/>
  <c r="B91" i="8"/>
  <c r="D85" i="8"/>
  <c r="D94" i="8" s="1"/>
  <c r="C85" i="8"/>
  <c r="C94" i="8" s="1"/>
  <c r="B85" i="8"/>
  <c r="B94" i="8" s="1"/>
  <c r="E93" i="8"/>
  <c r="C84" i="8"/>
  <c r="C93" i="8" s="1"/>
  <c r="B84" i="8"/>
  <c r="B93" i="8" s="1"/>
  <c r="E92" i="8"/>
  <c r="B83" i="8"/>
  <c r="C11" i="8"/>
  <c r="E11" i="8" s="1"/>
  <c r="F11" i="8" s="1"/>
  <c r="E18" i="8"/>
  <c r="D17" i="8"/>
  <c r="D16" i="8"/>
  <c r="C16" i="8"/>
  <c r="E15" i="8"/>
  <c r="D15" i="8"/>
  <c r="C15" i="8"/>
  <c r="B15" i="8"/>
  <c r="B9" i="8"/>
  <c r="B18" i="8" s="1"/>
  <c r="E8" i="8"/>
  <c r="E17" i="8" s="1"/>
  <c r="C8" i="8"/>
  <c r="B8" i="8"/>
  <c r="B17" i="8" s="1"/>
  <c r="E7" i="8"/>
  <c r="E16" i="8" s="1"/>
  <c r="B7" i="8"/>
  <c r="B16" i="8" s="1"/>
  <c r="B75" i="8" l="1"/>
  <c r="G62" i="8" s="1" a="1"/>
  <c r="C47" i="8"/>
  <c r="C56" i="8" s="1"/>
  <c r="C55" i="8"/>
  <c r="F44" i="8" s="1" a="1"/>
  <c r="B35" i="8"/>
  <c r="B36" i="8"/>
  <c r="B92" i="8"/>
  <c r="D9" i="8"/>
  <c r="D18" i="8" s="1"/>
  <c r="C9" i="8"/>
  <c r="C18" i="8" s="1"/>
  <c r="C17" i="8"/>
  <c r="E89" i="8" l="1"/>
  <c r="F82" i="8" a="1"/>
  <c r="G66" i="8"/>
  <c r="G62" i="8"/>
  <c r="H62" i="8" s="1"/>
  <c r="H6" i="9" s="1"/>
  <c r="H14" i="9" s="1"/>
  <c r="E17" i="11" s="1"/>
  <c r="G63" i="8"/>
  <c r="G64" i="8"/>
  <c r="G65" i="8"/>
  <c r="H65" i="8" s="1"/>
  <c r="H9" i="9" s="1"/>
  <c r="H15" i="9" s="1"/>
  <c r="E18" i="11" s="1"/>
  <c r="F47" i="8"/>
  <c r="F46" i="8"/>
  <c r="F44" i="8"/>
  <c r="F45" i="8"/>
  <c r="G24" i="8" a="1"/>
  <c r="G27" i="8" s="1"/>
  <c r="F6" i="8" a="1"/>
  <c r="F9" i="8" s="1"/>
  <c r="F70" i="8"/>
  <c r="E13" i="8"/>
  <c r="E51" i="8"/>
  <c r="F32" i="8"/>
  <c r="F84" i="8" l="1"/>
  <c r="F82" i="8"/>
  <c r="F85" i="8"/>
  <c r="F83" i="8"/>
  <c r="G83" i="8" s="1"/>
  <c r="J7" i="9" s="1"/>
  <c r="H64" i="8"/>
  <c r="H8" i="9" s="1"/>
  <c r="H13" i="9" s="1"/>
  <c r="E16" i="11" s="1"/>
  <c r="H63" i="8"/>
  <c r="H7" i="9" s="1"/>
  <c r="H17" i="9" s="1"/>
  <c r="E20" i="11" s="1"/>
  <c r="G45" i="8"/>
  <c r="F7" i="9" s="1"/>
  <c r="F16" i="9" s="1"/>
  <c r="D19" i="11" s="1"/>
  <c r="H66" i="8"/>
  <c r="H10" i="9" s="1"/>
  <c r="H16" i="9" s="1"/>
  <c r="E19" i="11" s="1"/>
  <c r="G26" i="8"/>
  <c r="G25" i="8"/>
  <c r="G24" i="8"/>
  <c r="G44" i="8"/>
  <c r="F6" i="9" s="1"/>
  <c r="F13" i="9" s="1"/>
  <c r="D16" i="11" s="1"/>
  <c r="G28" i="8"/>
  <c r="G46" i="8"/>
  <c r="F8" i="9" s="1"/>
  <c r="G47" i="8"/>
  <c r="F9" i="9" s="1"/>
  <c r="F15" i="9" s="1"/>
  <c r="D18" i="11" s="1"/>
  <c r="F6" i="8"/>
  <c r="C7" i="11" s="1"/>
  <c r="F8" i="8"/>
  <c r="H4" i="9" s="1"/>
  <c r="F7" i="8"/>
  <c r="C8" i="11" s="1"/>
  <c r="C10" i="11"/>
  <c r="J4" i="9"/>
  <c r="J14" i="9" l="1"/>
  <c r="F17" i="11" s="1"/>
  <c r="J17" i="9"/>
  <c r="F20" i="11" s="1"/>
  <c r="G82" i="8"/>
  <c r="J6" i="9" s="1"/>
  <c r="J16" i="9" s="1"/>
  <c r="F19" i="11" s="1"/>
  <c r="G85" i="8"/>
  <c r="J9" i="9" s="1"/>
  <c r="J15" i="9" s="1"/>
  <c r="F18" i="11" s="1"/>
  <c r="G84" i="8"/>
  <c r="J8" i="9" s="1"/>
  <c r="J13" i="9" s="1"/>
  <c r="F16" i="11" s="1"/>
  <c r="H25" i="8"/>
  <c r="D7" i="9" s="1"/>
  <c r="D16" i="9" s="1"/>
  <c r="C19" i="11" s="1"/>
  <c r="H28" i="8"/>
  <c r="D10" i="9" s="1"/>
  <c r="C9" i="11"/>
  <c r="H24" i="8"/>
  <c r="D6" i="9" s="1"/>
  <c r="D17" i="9" s="1"/>
  <c r="C20" i="11" s="1"/>
  <c r="H26" i="8"/>
  <c r="D8" i="9" s="1"/>
  <c r="D14" i="9" s="1"/>
  <c r="C17" i="11" s="1"/>
  <c r="H27" i="8"/>
  <c r="D9" i="9" s="1"/>
  <c r="D15" i="9" s="1"/>
  <c r="C18" i="11" s="1"/>
  <c r="F4" i="9"/>
  <c r="D4" i="9"/>
  <c r="F14" i="9"/>
  <c r="D17" i="11" s="1"/>
  <c r="F17" i="9"/>
  <c r="D20" i="11" s="1"/>
  <c r="D13" i="9" l="1"/>
  <c r="C16" i="11" s="1"/>
  <c r="G16" i="11" s="1" a="1"/>
  <c r="G20" i="11" s="1"/>
  <c r="E9" i="11"/>
  <c r="E10" i="11"/>
  <c r="E7" i="11"/>
  <c r="C11" i="11"/>
  <c r="G8" i="11"/>
  <c r="G9" i="11"/>
  <c r="K15" i="9"/>
  <c r="K16" i="9"/>
  <c r="G7" i="11"/>
  <c r="K14" i="9"/>
  <c r="K17" i="9"/>
  <c r="D8" i="11"/>
  <c r="D9" i="11"/>
  <c r="D10" i="11"/>
  <c r="K13" i="9" l="1"/>
  <c r="E11" i="11"/>
  <c r="C51" i="11" a="1"/>
  <c r="G51" i="11" s="1"/>
  <c r="F8" i="11"/>
  <c r="F7" i="11"/>
  <c r="F10" i="11"/>
  <c r="G11" i="11"/>
  <c r="C103" i="11" a="1"/>
  <c r="G103" i="11" s="1"/>
  <c r="G18" i="11"/>
  <c r="G17" i="11"/>
  <c r="G19" i="11"/>
  <c r="G16" i="11"/>
  <c r="D11" i="11"/>
  <c r="C25" i="11" a="1"/>
  <c r="C25" i="11" s="1"/>
  <c r="E51" i="11" l="1"/>
  <c r="F51" i="11"/>
  <c r="C51" i="11"/>
  <c r="D51" i="11"/>
  <c r="C77" i="11" a="1"/>
  <c r="F11" i="11"/>
  <c r="F103" i="11"/>
  <c r="D103" i="11"/>
  <c r="C103" i="11"/>
  <c r="E103" i="11"/>
  <c r="E25" i="11"/>
  <c r="G25" i="11"/>
  <c r="D25" i="11"/>
  <c r="F25" i="11"/>
  <c r="G77" i="11" l="1"/>
  <c r="E77" i="11"/>
  <c r="F77" i="11"/>
  <c r="C77" i="11"/>
  <c r="D77" i="11"/>
</calcChain>
</file>

<file path=xl/sharedStrings.xml><?xml version="1.0" encoding="utf-8"?>
<sst xmlns="http://schemas.openxmlformats.org/spreadsheetml/2006/main" count="208" uniqueCount="59">
  <si>
    <t>w</t>
  </si>
  <si>
    <r>
      <t xml:space="preserve">A - </t>
    </r>
    <r>
      <rPr>
        <sz val="10"/>
        <color theme="1"/>
        <rFont val="Symbol"/>
        <family val="1"/>
        <charset val="2"/>
      </rPr>
      <t>l</t>
    </r>
    <r>
      <rPr>
        <b/>
        <sz val="10"/>
        <color theme="1"/>
        <rFont val="Times New Roman"/>
        <family val="1"/>
      </rPr>
      <t xml:space="preserve"> I</t>
    </r>
  </si>
  <si>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Times New Roman"/>
        <family val="1"/>
      </rPr>
      <t xml:space="preserve"> =</t>
    </r>
  </si>
  <si>
    <r>
      <t>det(</t>
    </r>
    <r>
      <rPr>
        <b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-</t>
    </r>
    <r>
      <rPr>
        <sz val="10"/>
        <color theme="1"/>
        <rFont val="Symbol"/>
        <family val="1"/>
        <charset val="2"/>
      </rPr>
      <t>l</t>
    </r>
    <r>
      <rPr>
        <b/>
        <sz val="10"/>
        <color theme="1"/>
        <rFont val="Times New Roman"/>
        <family val="1"/>
      </rPr>
      <t>I</t>
    </r>
    <r>
      <rPr>
        <sz val="10"/>
        <color theme="1"/>
        <rFont val="Times New Roman"/>
        <family val="1"/>
      </rPr>
      <t>)=</t>
    </r>
  </si>
  <si>
    <t>CI =</t>
  </si>
  <si>
    <t>CR =</t>
  </si>
  <si>
    <t>Education</t>
  </si>
  <si>
    <t>Experience</t>
  </si>
  <si>
    <t>Dependability</t>
  </si>
  <si>
    <t>Quality</t>
  </si>
  <si>
    <t>Goal</t>
  </si>
  <si>
    <t>Exceptional</t>
  </si>
  <si>
    <t>Good</t>
  </si>
  <si>
    <t>Satisfactory</t>
  </si>
  <si>
    <t>Poor</t>
  </si>
  <si>
    <t>Excellent</t>
  </si>
  <si>
    <t>Meet Requirement</t>
  </si>
  <si>
    <t>Need Improvement</t>
  </si>
  <si>
    <t>Unsatisfactory</t>
  </si>
  <si>
    <t>Meet Req</t>
  </si>
  <si>
    <t>Need Improv</t>
  </si>
  <si>
    <t>Postgraduate</t>
  </si>
  <si>
    <t>Bachelor</t>
  </si>
  <si>
    <t>Diploma</t>
  </si>
  <si>
    <t>Below Dip</t>
  </si>
  <si>
    <t>&gt; 10 years</t>
  </si>
  <si>
    <t>5 - 10 years</t>
  </si>
  <si>
    <t>3 - 5 years</t>
  </si>
  <si>
    <t>1 - 3 years</t>
  </si>
  <si>
    <t>&lt; 1 year</t>
  </si>
  <si>
    <r>
      <rPr>
        <b/>
        <sz val="10"/>
        <color theme="1"/>
        <rFont val="Times New Roman"/>
        <family val="1"/>
      </rPr>
      <t>Ideal</t>
    </r>
    <r>
      <rPr>
        <b/>
        <i/>
        <sz val="10"/>
        <color theme="1"/>
        <rFont val="Times New Roman"/>
        <family val="1"/>
      </rPr>
      <t xml:space="preserve"> w</t>
    </r>
  </si>
  <si>
    <t>Goal: Value to Company</t>
  </si>
  <si>
    <t>Quality of Work</t>
  </si>
  <si>
    <t>John Lim</t>
  </si>
  <si>
    <t>Tan Ah Huay</t>
  </si>
  <si>
    <t>Chow Ah Beng</t>
  </si>
  <si>
    <t>Mary Lau</t>
  </si>
  <si>
    <t>Harry Lee</t>
  </si>
  <si>
    <t>Bachelor degree</t>
  </si>
  <si>
    <t>Rating</t>
  </si>
  <si>
    <t>Score</t>
  </si>
  <si>
    <t>Candidate</t>
  </si>
  <si>
    <t>Rating for Quality</t>
  </si>
  <si>
    <t>Rating for Education</t>
  </si>
  <si>
    <t>Rating for Experience</t>
  </si>
  <si>
    <t>Rating for Dependabilty</t>
  </si>
  <si>
    <t>Overall Rating</t>
  </si>
  <si>
    <t>Summary of Criteria Weights and Ratings Scores</t>
  </si>
  <si>
    <t>Criterion</t>
  </si>
  <si>
    <t>Criterion Base Weight</t>
  </si>
  <si>
    <t>Criterion's weight when the weight of this criterion is varied</t>
  </si>
  <si>
    <t>chksum</t>
  </si>
  <si>
    <t>Alternative's local wegiht under this criterion</t>
  </si>
  <si>
    <t>Alternative</t>
  </si>
  <si>
    <t>Overall Weight</t>
  </si>
  <si>
    <t>Sensitivty Analysis: Rainbow Diagrams</t>
  </si>
  <si>
    <t>AHP Ratings Approach: Application to Employees Evaluation</t>
  </si>
  <si>
    <t>RHS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</si>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</sst>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???/???"/>
    <numFmt numFmtId="165" formatCode="0.00000"/>
    <numFmt numFmtId="166" formatCode="0.000"/>
    <numFmt numFmtId="167" formatCode="0.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b/>
      <sz val="11"/>
      <color theme="1"/>
      <name val="Arial"/>
      <family val="2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quotePrefix="1" applyFont="1"/>
    <xf numFmtId="0" fontId="2" fillId="8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66" fontId="2" fillId="5" borderId="1" xfId="0" applyNumberFormat="1" applyFont="1" applyFill="1" applyBorder="1" applyAlignment="1">
      <alignment horizontal="center" vertical="center"/>
    </xf>
    <xf numFmtId="0" fontId="2" fillId="8" borderId="3" xfId="0" applyNumberFormat="1" applyFont="1" applyFill="1" applyBorder="1" applyAlignment="1">
      <alignment horizontal="center" vertical="center"/>
    </xf>
    <xf numFmtId="164" fontId="2" fillId="8" borderId="3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7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165" fontId="2" fillId="2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7" fontId="2" fillId="7" borderId="1" xfId="0" applyNumberFormat="1" applyFont="1" applyFill="1" applyBorder="1" applyAlignment="1">
      <alignment horizontal="center"/>
    </xf>
    <xf numFmtId="167" fontId="2" fillId="6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65" fontId="1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/>
    <xf numFmtId="165" fontId="2" fillId="12" borderId="1" xfId="0" applyNumberFormat="1" applyFont="1" applyFill="1" applyBorder="1" applyAlignment="1">
      <alignment horizontal="center"/>
    </xf>
    <xf numFmtId="0" fontId="0" fillId="13" borderId="1" xfId="0" applyFill="1" applyBorder="1"/>
    <xf numFmtId="0" fontId="5" fillId="14" borderId="1" xfId="0" applyFont="1" applyFill="1" applyBorder="1" applyAlignment="1">
      <alignment horizontal="left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165" fontId="11" fillId="10" borderId="1" xfId="0" applyNumberFormat="1" applyFont="1" applyFill="1" applyBorder="1" applyAlignment="1">
      <alignment horizontal="center"/>
    </xf>
    <xf numFmtId="165" fontId="11" fillId="12" borderId="1" xfId="0" applyNumberFormat="1" applyFont="1" applyFill="1" applyBorder="1" applyAlignment="1">
      <alignment horizontal="center"/>
    </xf>
    <xf numFmtId="165" fontId="8" fillId="10" borderId="1" xfId="0" applyNumberFormat="1" applyFont="1" applyFill="1" applyBorder="1" applyAlignment="1">
      <alignment horizontal="center"/>
    </xf>
    <xf numFmtId="165" fontId="8" fillId="12" borderId="1" xfId="0" applyNumberFormat="1" applyFont="1" applyFill="1" applyBorder="1" applyAlignment="1">
      <alignment horizontal="center"/>
    </xf>
    <xf numFmtId="0" fontId="11" fillId="10" borderId="1" xfId="0" applyFont="1" applyFill="1" applyBorder="1"/>
    <xf numFmtId="0" fontId="11" fillId="12" borderId="1" xfId="0" applyFont="1" applyFill="1" applyBorder="1"/>
    <xf numFmtId="0" fontId="8" fillId="14" borderId="1" xfId="0" applyFont="1" applyFill="1" applyBorder="1" applyAlignment="1">
      <alignment horizontal="left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1" fillId="0" borderId="0" xfId="0" applyFont="1"/>
    <xf numFmtId="0" fontId="8" fillId="6" borderId="0" xfId="0" applyFont="1" applyFill="1"/>
    <xf numFmtId="0" fontId="13" fillId="0" borderId="0" xfId="0" applyFont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0" fontId="13" fillId="5" borderId="6" xfId="0" applyFont="1" applyFill="1" applyBorder="1"/>
    <xf numFmtId="0" fontId="14" fillId="5" borderId="7" xfId="0" applyFont="1" applyFill="1" applyBorder="1" applyAlignment="1">
      <alignment horizontal="center"/>
    </xf>
    <xf numFmtId="0" fontId="12" fillId="0" borderId="0" xfId="0" applyFont="1"/>
    <xf numFmtId="167" fontId="13" fillId="0" borderId="0" xfId="0" applyNumberFormat="1" applyFont="1" applyAlignment="1">
      <alignment horizontal="center"/>
    </xf>
    <xf numFmtId="168" fontId="13" fillId="0" borderId="0" xfId="0" applyNumberFormat="1" applyFont="1" applyBorder="1" applyAlignment="1">
      <alignment horizontal="center"/>
    </xf>
    <xf numFmtId="0" fontId="13" fillId="0" borderId="0" xfId="0" applyFont="1" applyBorder="1"/>
    <xf numFmtId="165" fontId="2" fillId="5" borderId="7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15" borderId="1" xfId="0" applyNumberFormat="1" applyFont="1" applyFill="1" applyBorder="1" applyAlignment="1">
      <alignment horizontal="center" vertical="center"/>
    </xf>
    <xf numFmtId="167" fontId="2" fillId="15" borderId="7" xfId="0" applyNumberFormat="1" applyFont="1" applyFill="1" applyBorder="1" applyAlignment="1">
      <alignment horizontal="center" vertical="center"/>
    </xf>
    <xf numFmtId="167" fontId="5" fillId="12" borderId="7" xfId="0" applyNumberFormat="1" applyFont="1" applyFill="1" applyBorder="1" applyAlignment="1">
      <alignment horizontal="center" vertical="center"/>
    </xf>
    <xf numFmtId="167" fontId="5" fillId="12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7" fontId="2" fillId="7" borderId="1" xfId="0" applyNumberFormat="1" applyFont="1" applyFill="1" applyBorder="1" applyAlignment="1">
      <alignment horizontal="center" vertical="center"/>
    </xf>
    <xf numFmtId="168" fontId="2" fillId="15" borderId="1" xfId="0" applyNumberFormat="1" applyFont="1" applyFill="1" applyBorder="1" applyAlignment="1">
      <alignment horizontal="center" vertical="center"/>
    </xf>
    <xf numFmtId="167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165" fontId="2" fillId="7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7" fontId="2" fillId="6" borderId="1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5" fontId="2" fillId="15" borderId="1" xfId="0" quotePrefix="1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/>
    </xf>
    <xf numFmtId="0" fontId="16" fillId="7" borderId="5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2" fillId="16" borderId="0" xfId="0" applyFont="1" applyFill="1"/>
    <xf numFmtId="0" fontId="4" fillId="16" borderId="0" xfId="0" applyFont="1" applyFill="1"/>
    <xf numFmtId="0" fontId="12" fillId="16" borderId="0" xfId="0" applyFont="1" applyFill="1" applyAlignment="1">
      <alignment vertical="center"/>
    </xf>
    <xf numFmtId="0" fontId="13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99"/>
      <color rgb="FFFFFFCC"/>
      <color rgb="FFCCECFF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09317585301837E-2"/>
          <c:y val="4.3999399945191302E-2"/>
          <c:w val="0.89777596550431193"/>
          <c:h val="0.749313365376282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Analysis'!$C$24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Analysis'!$C$26:$C$36</c:f>
              <c:numCache>
                <c:formatCode>0.0000</c:formatCode>
                <c:ptCount val="11"/>
                <c:pt idx="0">
                  <c:v>0.43838136243904918</c:v>
                </c:pt>
                <c:pt idx="1">
                  <c:v>0.47334295269338011</c:v>
                </c:pt>
                <c:pt idx="2">
                  <c:v>0.50830454294771121</c:v>
                </c:pt>
                <c:pt idx="3">
                  <c:v>0.54326613320204198</c:v>
                </c:pt>
                <c:pt idx="4">
                  <c:v>0.57822772345637308</c:v>
                </c:pt>
                <c:pt idx="5">
                  <c:v>0.61318931371070406</c:v>
                </c:pt>
                <c:pt idx="6">
                  <c:v>0.64815090396503505</c:v>
                </c:pt>
                <c:pt idx="7">
                  <c:v>0.68311249421936604</c:v>
                </c:pt>
                <c:pt idx="8">
                  <c:v>0.71807408447369692</c:v>
                </c:pt>
                <c:pt idx="9">
                  <c:v>0.75303567472802801</c:v>
                </c:pt>
                <c:pt idx="10">
                  <c:v>0.78799726498235889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4-4C50-939D-466687CCFDD4}"/>
            </c:ext>
          </c:extLst>
        </c:ser>
        <c:ser>
          <c:idx val="1"/>
          <c:order val="1"/>
          <c:tx>
            <c:strRef>
              <c:f>'Sensitivity Analysis'!$D$24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Analysis'!$D$26:$D$36</c:f>
              <c:numCache>
                <c:formatCode>0.0000</c:formatCode>
                <c:ptCount val="11"/>
                <c:pt idx="0">
                  <c:v>0.44413539461914175</c:v>
                </c:pt>
                <c:pt idx="1">
                  <c:v>0.43151453476860002</c:v>
                </c:pt>
                <c:pt idx="2">
                  <c:v>0.41889367491805829</c:v>
                </c:pt>
                <c:pt idx="3">
                  <c:v>0.40627281506751656</c:v>
                </c:pt>
                <c:pt idx="4">
                  <c:v>0.39365195521697482</c:v>
                </c:pt>
                <c:pt idx="5">
                  <c:v>0.38103109536643309</c:v>
                </c:pt>
                <c:pt idx="6">
                  <c:v>0.36841023551589142</c:v>
                </c:pt>
                <c:pt idx="7">
                  <c:v>0.35578937566534968</c:v>
                </c:pt>
                <c:pt idx="8">
                  <c:v>0.34316851581480801</c:v>
                </c:pt>
                <c:pt idx="9">
                  <c:v>0.33054765596426627</c:v>
                </c:pt>
                <c:pt idx="10">
                  <c:v>0.31792679611372454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4-4C50-939D-466687CCFDD4}"/>
            </c:ext>
          </c:extLst>
        </c:ser>
        <c:ser>
          <c:idx val="2"/>
          <c:order val="2"/>
          <c:tx>
            <c:strRef>
              <c:f>'Sensitivity Analysis'!$E$24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Analysis'!$E$26:$E$36</c:f>
              <c:numCache>
                <c:formatCode>0.0000</c:formatCode>
                <c:ptCount val="11"/>
                <c:pt idx="0">
                  <c:v>0.10511435464981868</c:v>
                </c:pt>
                <c:pt idx="1">
                  <c:v>0.10860871371403719</c:v>
                </c:pt>
                <c:pt idx="2">
                  <c:v>0.11210307277825571</c:v>
                </c:pt>
                <c:pt idx="3">
                  <c:v>0.11559743184247417</c:v>
                </c:pt>
                <c:pt idx="4">
                  <c:v>0.1190917909066927</c:v>
                </c:pt>
                <c:pt idx="5">
                  <c:v>0.1225861499709112</c:v>
                </c:pt>
                <c:pt idx="6">
                  <c:v>0.12608050903512968</c:v>
                </c:pt>
                <c:pt idx="7">
                  <c:v>0.12957486809934821</c:v>
                </c:pt>
                <c:pt idx="8">
                  <c:v>0.13306922716356673</c:v>
                </c:pt>
                <c:pt idx="9">
                  <c:v>0.13656358622778522</c:v>
                </c:pt>
                <c:pt idx="10">
                  <c:v>0.14005794529200372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54-4C50-939D-466687CCFDD4}"/>
            </c:ext>
          </c:extLst>
        </c:ser>
        <c:ser>
          <c:idx val="3"/>
          <c:order val="3"/>
          <c:tx>
            <c:strRef>
              <c:f>'Sensitivity Analysis'!$F$24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Analysis'!$F$26:$F$36</c:f>
              <c:numCache>
                <c:formatCode>0.0000</c:formatCode>
                <c:ptCount val="11"/>
                <c:pt idx="0">
                  <c:v>0.74646952091028029</c:v>
                </c:pt>
                <c:pt idx="1">
                  <c:v>0.75062229531748814</c:v>
                </c:pt>
                <c:pt idx="2">
                  <c:v>0.75477506972469599</c:v>
                </c:pt>
                <c:pt idx="3">
                  <c:v>0.75892784413190384</c:v>
                </c:pt>
                <c:pt idx="4">
                  <c:v>0.76308061853911169</c:v>
                </c:pt>
                <c:pt idx="5">
                  <c:v>0.76723339294631954</c:v>
                </c:pt>
                <c:pt idx="6">
                  <c:v>0.7713861673535275</c:v>
                </c:pt>
                <c:pt idx="7">
                  <c:v>0.77553894176073535</c:v>
                </c:pt>
                <c:pt idx="8">
                  <c:v>0.77969171616794308</c:v>
                </c:pt>
                <c:pt idx="9">
                  <c:v>0.78384449057515104</c:v>
                </c:pt>
                <c:pt idx="10">
                  <c:v>0.78799726498235889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54-4C50-939D-466687CCFDD4}"/>
            </c:ext>
          </c:extLst>
        </c:ser>
        <c:ser>
          <c:idx val="4"/>
          <c:order val="4"/>
          <c:tx>
            <c:strRef>
              <c:f>'Sensitivity Analysis'!$G$24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Analysis'!$G$26:$G$36</c:f>
              <c:numCache>
                <c:formatCode>0.0000</c:formatCode>
                <c:ptCount val="11"/>
                <c:pt idx="0">
                  <c:v>0.41549407015798123</c:v>
                </c:pt>
                <c:pt idx="1">
                  <c:v>0.47394466314218314</c:v>
                </c:pt>
                <c:pt idx="2">
                  <c:v>0.53239525612638505</c:v>
                </c:pt>
                <c:pt idx="3">
                  <c:v>0.5908458491105868</c:v>
                </c:pt>
                <c:pt idx="4">
                  <c:v>0.64929644209478876</c:v>
                </c:pt>
                <c:pt idx="5">
                  <c:v>0.70774703507899051</c:v>
                </c:pt>
                <c:pt idx="6">
                  <c:v>0.76619762806319247</c:v>
                </c:pt>
                <c:pt idx="7">
                  <c:v>0.82464822104739421</c:v>
                </c:pt>
                <c:pt idx="8">
                  <c:v>0.88309881403159629</c:v>
                </c:pt>
                <c:pt idx="9">
                  <c:v>0.94154940701579803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54-4C50-939D-466687CC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of Criterion Quality of Work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Analysis'!$C$50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Analysis'!$C$52:$C$62</c:f>
              <c:numCache>
                <c:formatCode>0.0000</c:formatCode>
                <c:ptCount val="11"/>
                <c:pt idx="0">
                  <c:v>0.5874399539159989</c:v>
                </c:pt>
                <c:pt idx="1">
                  <c:v>0.62869595852439897</c:v>
                </c:pt>
                <c:pt idx="2">
                  <c:v>0.66995196313279903</c:v>
                </c:pt>
                <c:pt idx="3">
                  <c:v>0.7112079677411991</c:v>
                </c:pt>
                <c:pt idx="4">
                  <c:v>0.75246397234959939</c:v>
                </c:pt>
                <c:pt idx="5">
                  <c:v>0.79371997695799945</c:v>
                </c:pt>
                <c:pt idx="6">
                  <c:v>0.83497598156639952</c:v>
                </c:pt>
                <c:pt idx="7">
                  <c:v>0.87623198617479969</c:v>
                </c:pt>
                <c:pt idx="8">
                  <c:v>0.91748799078319987</c:v>
                </c:pt>
                <c:pt idx="9">
                  <c:v>0.95874399539159993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54-4A7C-885C-44FE1C37DF46}"/>
            </c:ext>
          </c:extLst>
        </c:ser>
        <c:ser>
          <c:idx val="1"/>
          <c:order val="1"/>
          <c:tx>
            <c:strRef>
              <c:f>'Sensitivity Analysis'!$D$50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Analysis'!$D$52:$D$62</c:f>
              <c:numCache>
                <c:formatCode>0.0000</c:formatCode>
                <c:ptCount val="11"/>
                <c:pt idx="0">
                  <c:v>0.39687341268688525</c:v>
                </c:pt>
                <c:pt idx="1">
                  <c:v>0.37640860491855271</c:v>
                </c:pt>
                <c:pt idx="2">
                  <c:v>0.35594379715022023</c:v>
                </c:pt>
                <c:pt idx="3">
                  <c:v>0.33547898938188769</c:v>
                </c:pt>
                <c:pt idx="4">
                  <c:v>0.31501418161355521</c:v>
                </c:pt>
                <c:pt idx="5">
                  <c:v>0.29454937384522273</c:v>
                </c:pt>
                <c:pt idx="6">
                  <c:v>0.27408456607689025</c:v>
                </c:pt>
                <c:pt idx="7">
                  <c:v>0.25361975830855771</c:v>
                </c:pt>
                <c:pt idx="8">
                  <c:v>0.23315495054022517</c:v>
                </c:pt>
                <c:pt idx="9">
                  <c:v>0.21269014277189272</c:v>
                </c:pt>
                <c:pt idx="10">
                  <c:v>0.1922253350035602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54-4A7C-885C-44FE1C37DF46}"/>
            </c:ext>
          </c:extLst>
        </c:ser>
        <c:ser>
          <c:idx val="2"/>
          <c:order val="2"/>
          <c:tx>
            <c:strRef>
              <c:f>'Sensitivity Analysis'!$E$50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Analysis'!$E$52:$E$62</c:f>
              <c:numCache>
                <c:formatCode>0.0000</c:formatCode>
                <c:ptCount val="11"/>
                <c:pt idx="0">
                  <c:v>0.13101418829992581</c:v>
                </c:pt>
                <c:pt idx="1">
                  <c:v>0.12577489817820175</c:v>
                </c:pt>
                <c:pt idx="2">
                  <c:v>0.1205356080564777</c:v>
                </c:pt>
                <c:pt idx="3">
                  <c:v>0.11529631793475362</c:v>
                </c:pt>
                <c:pt idx="4">
                  <c:v>0.11005702781302956</c:v>
                </c:pt>
                <c:pt idx="5">
                  <c:v>0.10481773769130551</c:v>
                </c:pt>
                <c:pt idx="6">
                  <c:v>9.9578447569581452E-2</c:v>
                </c:pt>
                <c:pt idx="7">
                  <c:v>9.4339157447857397E-2</c:v>
                </c:pt>
                <c:pt idx="8">
                  <c:v>8.9099867326133328E-2</c:v>
                </c:pt>
                <c:pt idx="9">
                  <c:v>8.3860577204409273E-2</c:v>
                </c:pt>
                <c:pt idx="10">
                  <c:v>7.8621287082685204E-2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54-4A7C-885C-44FE1C37DF46}"/>
            </c:ext>
          </c:extLst>
        </c:ser>
        <c:ser>
          <c:idx val="3"/>
          <c:order val="3"/>
          <c:tx>
            <c:strRef>
              <c:f>'Sensitivity Analysis'!$F$50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Analysis'!$F$52:$F$62</c:f>
              <c:numCache>
                <c:formatCode>0.0000</c:formatCode>
                <c:ptCount val="11"/>
                <c:pt idx="0">
                  <c:v>0.8094736024393141</c:v>
                </c:pt>
                <c:pt idx="1">
                  <c:v>0.77582330457304205</c:v>
                </c:pt>
                <c:pt idx="2">
                  <c:v>0.74217300670677022</c:v>
                </c:pt>
                <c:pt idx="3">
                  <c:v>0.70852270884049806</c:v>
                </c:pt>
                <c:pt idx="4">
                  <c:v>0.67487241097422612</c:v>
                </c:pt>
                <c:pt idx="5">
                  <c:v>0.64122211310795407</c:v>
                </c:pt>
                <c:pt idx="6">
                  <c:v>0.60757181524168213</c:v>
                </c:pt>
                <c:pt idx="7">
                  <c:v>0.5739215173754102</c:v>
                </c:pt>
                <c:pt idx="8">
                  <c:v>0.54027121950913815</c:v>
                </c:pt>
                <c:pt idx="9">
                  <c:v>0.50662092164286621</c:v>
                </c:pt>
                <c:pt idx="10">
                  <c:v>0.47297062377659416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54-4A7C-885C-44FE1C37DF46}"/>
            </c:ext>
          </c:extLst>
        </c:ser>
        <c:ser>
          <c:idx val="4"/>
          <c:order val="4"/>
          <c:tx>
            <c:strRef>
              <c:f>'Sensitivity Analysis'!$G$50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Analysis'!$G$52:$G$62</c:f>
              <c:numCache>
                <c:formatCode>0.0000</c:formatCode>
                <c:ptCount val="11"/>
                <c:pt idx="0">
                  <c:v>0.81944634716181497</c:v>
                </c:pt>
                <c:pt idx="1">
                  <c:v>0.75672424594598953</c:v>
                </c:pt>
                <c:pt idx="2">
                  <c:v>0.69400214473016386</c:v>
                </c:pt>
                <c:pt idx="3">
                  <c:v>0.63128004351433853</c:v>
                </c:pt>
                <c:pt idx="4">
                  <c:v>0.56855794229851309</c:v>
                </c:pt>
                <c:pt idx="5">
                  <c:v>0.50583584108268753</c:v>
                </c:pt>
                <c:pt idx="6">
                  <c:v>0.44311373986686209</c:v>
                </c:pt>
                <c:pt idx="7">
                  <c:v>0.38039163865103665</c:v>
                </c:pt>
                <c:pt idx="8">
                  <c:v>0.31766953743521115</c:v>
                </c:pt>
                <c:pt idx="9">
                  <c:v>0.25494743621938565</c:v>
                </c:pt>
                <c:pt idx="10">
                  <c:v>0.1922253350035602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54-4A7C-885C-44FE1C37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 of Criterion Education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Analysis'!$C$76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Analysis'!$C$78:$C$88</c:f>
              <c:numCache>
                <c:formatCode>0.0000</c:formatCode>
                <c:ptCount val="11"/>
                <c:pt idx="0">
                  <c:v>0.65021206442561785</c:v>
                </c:pt>
                <c:pt idx="1">
                  <c:v>0.62435618154806849</c:v>
                </c:pt>
                <c:pt idx="2">
                  <c:v>0.59850029867051902</c:v>
                </c:pt>
                <c:pt idx="3">
                  <c:v>0.57264441579296954</c:v>
                </c:pt>
                <c:pt idx="4">
                  <c:v>0.54678853291542007</c:v>
                </c:pt>
                <c:pt idx="5">
                  <c:v>0.52093265003787059</c:v>
                </c:pt>
                <c:pt idx="6">
                  <c:v>0.49507676716032123</c:v>
                </c:pt>
                <c:pt idx="7">
                  <c:v>0.46922088428277176</c:v>
                </c:pt>
                <c:pt idx="8">
                  <c:v>0.44336500140522234</c:v>
                </c:pt>
                <c:pt idx="9">
                  <c:v>0.41750911852767281</c:v>
                </c:pt>
                <c:pt idx="10">
                  <c:v>0.39165323565012339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B-430A-BAE3-A1DDCEC93C8C}"/>
            </c:ext>
          </c:extLst>
        </c:ser>
        <c:ser>
          <c:idx val="1"/>
          <c:order val="1"/>
          <c:tx>
            <c:strRef>
              <c:f>'Sensitivity Analysis'!$D$76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Analysis'!$D$78:$D$88</c:f>
              <c:numCache>
                <c:formatCode>0.0000</c:formatCode>
                <c:ptCount val="11"/>
                <c:pt idx="0">
                  <c:v>0.33612366491422058</c:v>
                </c:pt>
                <c:pt idx="1">
                  <c:v>0.40251129842279859</c:v>
                </c:pt>
                <c:pt idx="2">
                  <c:v>0.46889893193137649</c:v>
                </c:pt>
                <c:pt idx="3">
                  <c:v>0.53528656543995445</c:v>
                </c:pt>
                <c:pt idx="4">
                  <c:v>0.60167419894853236</c:v>
                </c:pt>
                <c:pt idx="5">
                  <c:v>0.66806183245711026</c:v>
                </c:pt>
                <c:pt idx="6">
                  <c:v>0.73444946596568816</c:v>
                </c:pt>
                <c:pt idx="7">
                  <c:v>0.80083709947426618</c:v>
                </c:pt>
                <c:pt idx="8">
                  <c:v>0.86722473298284419</c:v>
                </c:pt>
                <c:pt idx="9">
                  <c:v>0.9336123664914221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B-430A-BAE3-A1DDCEC93C8C}"/>
            </c:ext>
          </c:extLst>
        </c:ser>
        <c:ser>
          <c:idx val="2"/>
          <c:order val="2"/>
          <c:tx>
            <c:strRef>
              <c:f>'Sensitivity Analysis'!$E$76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Analysis'!$E$78:$E$88</c:f>
              <c:numCache>
                <c:formatCode>0.0000</c:formatCode>
                <c:ptCount val="11"/>
                <c:pt idx="0">
                  <c:v>0.11741560023409184</c:v>
                </c:pt>
                <c:pt idx="1">
                  <c:v>0.1308769974654779</c:v>
                </c:pt>
                <c:pt idx="2">
                  <c:v>0.14433839469686394</c:v>
                </c:pt>
                <c:pt idx="3">
                  <c:v>0.15779979192824997</c:v>
                </c:pt>
                <c:pt idx="4">
                  <c:v>0.17126118915963603</c:v>
                </c:pt>
                <c:pt idx="5">
                  <c:v>0.18472258639102207</c:v>
                </c:pt>
                <c:pt idx="6">
                  <c:v>0.19818398362240813</c:v>
                </c:pt>
                <c:pt idx="7">
                  <c:v>0.21164538085379417</c:v>
                </c:pt>
                <c:pt idx="8">
                  <c:v>0.22510677808518023</c:v>
                </c:pt>
                <c:pt idx="9">
                  <c:v>0.23856817531656627</c:v>
                </c:pt>
                <c:pt idx="10">
                  <c:v>0.25202957254795233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B-430A-BAE3-A1DDCEC93C8C}"/>
            </c:ext>
          </c:extLst>
        </c:ser>
        <c:ser>
          <c:idx val="3"/>
          <c:order val="3"/>
          <c:tx>
            <c:strRef>
              <c:f>'Sensitivity Analysis'!$F$76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Analysis'!$F$78:$F$88</c:f>
              <c:numCache>
                <c:formatCode>0.0000</c:formatCode>
                <c:ptCount val="11"/>
                <c:pt idx="0">
                  <c:v>0.80765442415698852</c:v>
                </c:pt>
                <c:pt idx="1">
                  <c:v>0.73942431268713749</c:v>
                </c:pt>
                <c:pt idx="2">
                  <c:v>0.67119420121728635</c:v>
                </c:pt>
                <c:pt idx="3">
                  <c:v>0.60296408974743509</c:v>
                </c:pt>
                <c:pt idx="4">
                  <c:v>0.53473397827758407</c:v>
                </c:pt>
                <c:pt idx="5">
                  <c:v>0.46650386680773293</c:v>
                </c:pt>
                <c:pt idx="6">
                  <c:v>0.39827375533788179</c:v>
                </c:pt>
                <c:pt idx="7">
                  <c:v>0.3300436438680307</c:v>
                </c:pt>
                <c:pt idx="8">
                  <c:v>0.2618135323981795</c:v>
                </c:pt>
                <c:pt idx="9">
                  <c:v>0.19358342092832842</c:v>
                </c:pt>
                <c:pt idx="10">
                  <c:v>0.12535330945847731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DB-430A-BAE3-A1DDCEC93C8C}"/>
            </c:ext>
          </c:extLst>
        </c:ser>
        <c:ser>
          <c:idx val="4"/>
          <c:order val="4"/>
          <c:tx>
            <c:strRef>
              <c:f>'Sensitivity Analysis'!$G$76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Analysis'!$G$78:$G$88</c:f>
              <c:numCache>
                <c:formatCode>0.0000</c:formatCode>
                <c:ptCount val="11"/>
                <c:pt idx="0">
                  <c:v>0.74405381917181601</c:v>
                </c:pt>
                <c:pt idx="1">
                  <c:v>0.74711319935967413</c:v>
                </c:pt>
                <c:pt idx="2">
                  <c:v>0.75017257954753214</c:v>
                </c:pt>
                <c:pt idx="3">
                  <c:v>0.75323195973539014</c:v>
                </c:pt>
                <c:pt idx="4">
                  <c:v>0.75629133992324815</c:v>
                </c:pt>
                <c:pt idx="5">
                  <c:v>0.75935072011110616</c:v>
                </c:pt>
                <c:pt idx="6">
                  <c:v>0.76241010029896417</c:v>
                </c:pt>
                <c:pt idx="7">
                  <c:v>0.76546948048682206</c:v>
                </c:pt>
                <c:pt idx="8">
                  <c:v>0.76852886067468018</c:v>
                </c:pt>
                <c:pt idx="9">
                  <c:v>0.77158824086253819</c:v>
                </c:pt>
                <c:pt idx="10">
                  <c:v>0.7746476210503962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DB-430A-BAE3-A1DDCEC93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 of Criterion Experience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Analysis'!$C$102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Analysis'!$C$104:$C$114</c:f>
              <c:numCache>
                <c:formatCode>0.0000</c:formatCode>
                <c:ptCount val="11"/>
                <c:pt idx="0">
                  <c:v>0.79206225980220357</c:v>
                </c:pt>
                <c:pt idx="1">
                  <c:v>0.73251076127264869</c:v>
                </c:pt>
                <c:pt idx="2">
                  <c:v>0.67295926274309359</c:v>
                </c:pt>
                <c:pt idx="3">
                  <c:v>0.61340776421353849</c:v>
                </c:pt>
                <c:pt idx="4">
                  <c:v>0.55385626568398361</c:v>
                </c:pt>
                <c:pt idx="5">
                  <c:v>0.49430476715442856</c:v>
                </c:pt>
                <c:pt idx="6">
                  <c:v>0.43475326862487351</c:v>
                </c:pt>
                <c:pt idx="7">
                  <c:v>0.37520177009531852</c:v>
                </c:pt>
                <c:pt idx="8">
                  <c:v>0.31565027156576353</c:v>
                </c:pt>
                <c:pt idx="9">
                  <c:v>0.25609877303620854</c:v>
                </c:pt>
                <c:pt idx="10">
                  <c:v>0.19654727450665352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F-4B60-B489-7B263A08C8F5}"/>
            </c:ext>
          </c:extLst>
        </c:ser>
        <c:ser>
          <c:idx val="1"/>
          <c:order val="1"/>
          <c:tx>
            <c:strRef>
              <c:f>'Sensitivity Analysis'!$D$102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Analysis'!$D$104:$D$114</c:f>
              <c:numCache>
                <c:formatCode>0.0000</c:formatCode>
                <c:ptCount val="11"/>
                <c:pt idx="0">
                  <c:v>0.34901697402821502</c:v>
                </c:pt>
                <c:pt idx="1">
                  <c:v>0.35809756529290682</c:v>
                </c:pt>
                <c:pt idx="2">
                  <c:v>0.36717815655759861</c:v>
                </c:pt>
                <c:pt idx="3">
                  <c:v>0.3762587478222903</c:v>
                </c:pt>
                <c:pt idx="4">
                  <c:v>0.38533933908698209</c:v>
                </c:pt>
                <c:pt idx="5">
                  <c:v>0.39441993035167389</c:v>
                </c:pt>
                <c:pt idx="6">
                  <c:v>0.40350052161636568</c:v>
                </c:pt>
                <c:pt idx="7">
                  <c:v>0.41258111288105742</c:v>
                </c:pt>
                <c:pt idx="8">
                  <c:v>0.42166170414574922</c:v>
                </c:pt>
                <c:pt idx="9">
                  <c:v>0.43074229541044101</c:v>
                </c:pt>
                <c:pt idx="10">
                  <c:v>0.43982288667513275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F-4B60-B489-7B263A08C8F5}"/>
            </c:ext>
          </c:extLst>
        </c:ser>
        <c:ser>
          <c:idx val="2"/>
          <c:order val="2"/>
          <c:tx>
            <c:strRef>
              <c:f>'Sensitivity Analysis'!$E$102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Analysis'!$E$104:$E$114</c:f>
              <c:numCache>
                <c:formatCode>0.0000</c:formatCode>
                <c:ptCount val="11"/>
                <c:pt idx="0">
                  <c:v>0.13866371408735675</c:v>
                </c:pt>
                <c:pt idx="1">
                  <c:v>0.13339832473763058</c:v>
                </c:pt>
                <c:pt idx="2">
                  <c:v>0.12813293538790441</c:v>
                </c:pt>
                <c:pt idx="3">
                  <c:v>0.12286754603817823</c:v>
                </c:pt>
                <c:pt idx="4">
                  <c:v>0.11760215668845206</c:v>
                </c:pt>
                <c:pt idx="5">
                  <c:v>0.1123367673387259</c:v>
                </c:pt>
                <c:pt idx="6">
                  <c:v>0.10707137798899974</c:v>
                </c:pt>
                <c:pt idx="7">
                  <c:v>0.10180598863927356</c:v>
                </c:pt>
                <c:pt idx="8">
                  <c:v>9.6540599289547377E-2</c:v>
                </c:pt>
                <c:pt idx="9">
                  <c:v>9.1275209939821217E-2</c:v>
                </c:pt>
                <c:pt idx="10">
                  <c:v>8.6009820590095043E-2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4F-4B60-B489-7B263A08C8F5}"/>
            </c:ext>
          </c:extLst>
        </c:ser>
        <c:ser>
          <c:idx val="3"/>
          <c:order val="3"/>
          <c:tx>
            <c:strRef>
              <c:f>'Sensitivity Analysis'!$F$102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Analysis'!$F$104:$F$114</c:f>
              <c:numCache>
                <c:formatCode>0.0000</c:formatCode>
                <c:ptCount val="11"/>
                <c:pt idx="0">
                  <c:v>0.68817117967773023</c:v>
                </c:pt>
                <c:pt idx="1">
                  <c:v>0.71935406170995719</c:v>
                </c:pt>
                <c:pt idx="2">
                  <c:v>0.75053694374218405</c:v>
                </c:pt>
                <c:pt idx="3">
                  <c:v>0.78171982577441113</c:v>
                </c:pt>
                <c:pt idx="4">
                  <c:v>0.8129027078066382</c:v>
                </c:pt>
                <c:pt idx="5">
                  <c:v>0.84408558983886506</c:v>
                </c:pt>
                <c:pt idx="6">
                  <c:v>0.87526847187109202</c:v>
                </c:pt>
                <c:pt idx="7">
                  <c:v>0.90645135390331899</c:v>
                </c:pt>
                <c:pt idx="8">
                  <c:v>0.93763423593554607</c:v>
                </c:pt>
                <c:pt idx="9">
                  <c:v>0.96881711796777303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4F-4B60-B489-7B263A08C8F5}"/>
            </c:ext>
          </c:extLst>
        </c:ser>
        <c:ser>
          <c:idx val="4"/>
          <c:order val="4"/>
          <c:tx>
            <c:strRef>
              <c:f>'Sensitivity Analysis'!$G$102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Analysis'!$G$104:$G$114</c:f>
              <c:numCache>
                <c:formatCode>0.0000</c:formatCode>
                <c:ptCount val="11"/>
                <c:pt idx="0">
                  <c:v>0.85446482991032235</c:v>
                </c:pt>
                <c:pt idx="1">
                  <c:v>0.81300063558680347</c:v>
                </c:pt>
                <c:pt idx="2">
                  <c:v>0.77153644126328436</c:v>
                </c:pt>
                <c:pt idx="3">
                  <c:v>0.73007224693976536</c:v>
                </c:pt>
                <c:pt idx="4">
                  <c:v>0.68860805261624647</c:v>
                </c:pt>
                <c:pt idx="5">
                  <c:v>0.64714385829272758</c:v>
                </c:pt>
                <c:pt idx="6">
                  <c:v>0.60567966396920858</c:v>
                </c:pt>
                <c:pt idx="7">
                  <c:v>0.56421546964568958</c:v>
                </c:pt>
                <c:pt idx="8">
                  <c:v>0.52275127532217058</c:v>
                </c:pt>
                <c:pt idx="9">
                  <c:v>0.4812870809986517</c:v>
                </c:pt>
                <c:pt idx="10">
                  <c:v>0.43982288667513275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4F-4B60-B489-7B263A08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 of Criterion Dependability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244366</xdr:colOff>
      <xdr:row>20</xdr:row>
      <xdr:rowOff>141890</xdr:rowOff>
    </xdr:from>
    <xdr:to>
      <xdr:col>15</xdr:col>
      <xdr:colOff>402022</xdr:colOff>
      <xdr:row>46</xdr:row>
      <xdr:rowOff>72258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262757</xdr:colOff>
      <xdr:row>47</xdr:row>
      <xdr:rowOff>36786</xdr:rowOff>
    </xdr:from>
    <xdr:to>
      <xdr:col>15</xdr:col>
      <xdr:colOff>420412</xdr:colOff>
      <xdr:row>72</xdr:row>
      <xdr:rowOff>80141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291662</xdr:colOff>
      <xdr:row>73</xdr:row>
      <xdr:rowOff>137948</xdr:rowOff>
    </xdr:from>
    <xdr:to>
      <xdr:col>15</xdr:col>
      <xdr:colOff>449317</xdr:colOff>
      <xdr:row>99</xdr:row>
      <xdr:rowOff>17079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379687</xdr:colOff>
      <xdr:row>100</xdr:row>
      <xdr:rowOff>30218</xdr:rowOff>
    </xdr:from>
    <xdr:to>
      <xdr:col>15</xdr:col>
      <xdr:colOff>537342</xdr:colOff>
      <xdr:row>125</xdr:row>
      <xdr:rowOff>51238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zoomScaleNormal="100" workbookViewId="0"/>
  </sheetViews>
  <sheetFormatPr defaultRowHeight="14.5" x14ac:dyDescent="0.35"/>
  <cols>
    <col min="1" max="1" width="15.54296875" customWidth="1"/>
    <col min="2" max="2" width="11.54296875" customWidth="1"/>
    <col min="3" max="3" width="10.90625" customWidth="1"/>
    <col min="4" max="4" width="11.54296875" customWidth="1"/>
    <col min="5" max="5" width="12.453125" customWidth="1"/>
    <col min="6" max="6" width="12.90625" customWidth="1"/>
    <col min="7" max="7" width="12.08984375" customWidth="1"/>
    <col min="8" max="8" width="12.90625" customWidth="1"/>
    <col min="9" max="9" width="13.08984375" customWidth="1"/>
    <col min="10" max="10" width="10.453125" customWidth="1"/>
    <col min="11" max="11" width="18.54296875" customWidth="1"/>
    <col min="12" max="12" width="11.08984375" customWidth="1"/>
    <col min="13" max="13" width="11.90625" customWidth="1"/>
  </cols>
  <sheetData>
    <row r="1" spans="1:15" ht="21" customHeight="1" x14ac:dyDescent="0.35">
      <c r="A1" s="110" t="s">
        <v>56</v>
      </c>
      <c r="B1" s="110"/>
      <c r="C1" s="110"/>
      <c r="D1" s="110"/>
      <c r="E1" s="110"/>
      <c r="F1" s="111"/>
      <c r="G1" s="4"/>
      <c r="H1" s="4"/>
      <c r="I1" s="4"/>
      <c r="J1" s="4"/>
      <c r="K1" s="4"/>
      <c r="L1" s="4"/>
      <c r="M1" s="4"/>
      <c r="N1" s="4"/>
      <c r="O1" s="4"/>
    </row>
    <row r="2" spans="1:15" ht="15.5" x14ac:dyDescent="0.35">
      <c r="A2" s="55"/>
      <c r="B2" s="55"/>
      <c r="C2" s="55"/>
      <c r="D2" s="55"/>
      <c r="E2" s="5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5" x14ac:dyDescent="0.35">
      <c r="A3" s="56" t="s">
        <v>31</v>
      </c>
      <c r="B3" s="56"/>
      <c r="C3" s="56"/>
      <c r="D3" s="56"/>
      <c r="E3" s="56"/>
      <c r="F3" s="56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O4" s="4"/>
    </row>
    <row r="5" spans="1:15" ht="15.75" customHeight="1" x14ac:dyDescent="0.35">
      <c r="A5" s="25" t="s">
        <v>10</v>
      </c>
      <c r="B5" s="27" t="s">
        <v>9</v>
      </c>
      <c r="C5" s="22" t="s">
        <v>6</v>
      </c>
      <c r="D5" s="22" t="s">
        <v>7</v>
      </c>
      <c r="E5" s="22" t="s">
        <v>8</v>
      </c>
      <c r="F5" s="18" t="s">
        <v>0</v>
      </c>
    </row>
    <row r="6" spans="1:15" x14ac:dyDescent="0.35">
      <c r="A6" s="23" t="s">
        <v>32</v>
      </c>
      <c r="B6" s="20">
        <v>1</v>
      </c>
      <c r="C6" s="2">
        <v>5</v>
      </c>
      <c r="D6" s="2">
        <v>7</v>
      </c>
      <c r="E6" s="2">
        <v>3</v>
      </c>
      <c r="F6" s="17">
        <f t="array" ref="F6:F9">MMULT(MINVERSE(B16:E19), F16:F19)</f>
        <v>0.56500905379904653</v>
      </c>
    </row>
    <row r="7" spans="1:15" x14ac:dyDescent="0.35">
      <c r="A7" s="23" t="s">
        <v>6</v>
      </c>
      <c r="B7" s="21">
        <f>1/C6</f>
        <v>0.2</v>
      </c>
      <c r="C7" s="15">
        <v>1</v>
      </c>
      <c r="D7" s="2">
        <v>3</v>
      </c>
      <c r="E7" s="3">
        <f>1/3</f>
        <v>0.33333333333333331</v>
      </c>
      <c r="F7" s="17">
        <v>0.11750425004139869</v>
      </c>
    </row>
    <row r="8" spans="1:15" x14ac:dyDescent="0.35">
      <c r="A8" s="23" t="s">
        <v>7</v>
      </c>
      <c r="B8" s="21">
        <f>1/D6</f>
        <v>0.14285714285714285</v>
      </c>
      <c r="C8" s="16">
        <f>1/D7</f>
        <v>0.33333333333333331</v>
      </c>
      <c r="D8" s="15">
        <v>1</v>
      </c>
      <c r="E8" s="3">
        <f>1/5</f>
        <v>0.2</v>
      </c>
      <c r="F8" s="17">
        <v>5.5285490598680966E-2</v>
      </c>
    </row>
    <row r="9" spans="1:15" ht="15.75" customHeight="1" x14ac:dyDescent="0.35">
      <c r="A9" s="23" t="s">
        <v>8</v>
      </c>
      <c r="B9" s="21">
        <f>1/E6</f>
        <v>0.33333333333333331</v>
      </c>
      <c r="C9" s="15">
        <f>1/E7</f>
        <v>3</v>
      </c>
      <c r="D9" s="15">
        <f>1/E8</f>
        <v>5</v>
      </c>
      <c r="E9" s="15">
        <v>1</v>
      </c>
      <c r="F9" s="17">
        <v>0.26220120556087378</v>
      </c>
    </row>
    <row r="10" spans="1:15" x14ac:dyDescent="0.35">
      <c r="A10" s="4"/>
      <c r="B10" s="5"/>
      <c r="C10" s="6"/>
      <c r="D10" s="84" t="s">
        <v>2</v>
      </c>
      <c r="E10" s="86">
        <v>4.1169824434472604</v>
      </c>
      <c r="F10" s="4"/>
    </row>
    <row r="11" spans="1:15" x14ac:dyDescent="0.35">
      <c r="A11" s="4"/>
      <c r="B11" s="83" t="s">
        <v>4</v>
      </c>
      <c r="C11" s="17">
        <f>(E10 - 4)/3</f>
        <v>3.8994147815753465E-2</v>
      </c>
      <c r="D11" s="83" t="s">
        <v>5</v>
      </c>
      <c r="E11" s="17">
        <f>C11/0.9</f>
        <v>4.3326830906392735E-2</v>
      </c>
      <c r="F11" s="4" t="str">
        <f>IF(E11&lt;= 0.1, "&lt; 0.1", "&gt; 0.1")</f>
        <v>&lt; 0.1</v>
      </c>
    </row>
    <row r="12" spans="1:15" x14ac:dyDescent="0.35">
      <c r="A12" s="4"/>
      <c r="B12" s="5"/>
      <c r="C12" s="6"/>
      <c r="D12" s="5"/>
      <c r="E12" s="5"/>
      <c r="F12" s="4"/>
    </row>
    <row r="13" spans="1:15" x14ac:dyDescent="0.35">
      <c r="A13" s="4"/>
      <c r="B13" s="5"/>
      <c r="C13" s="6"/>
      <c r="D13" s="28" t="s">
        <v>3</v>
      </c>
      <c r="E13" s="31">
        <f>MDETERM(B15:E18)</f>
        <v>-1.5650360792123745E-13</v>
      </c>
      <c r="F13" s="4"/>
    </row>
    <row r="14" spans="1:15" ht="14" customHeight="1" x14ac:dyDescent="0.35">
      <c r="A14" s="4"/>
      <c r="B14" s="91" t="s">
        <v>1</v>
      </c>
      <c r="C14" s="91"/>
      <c r="D14" s="91"/>
      <c r="E14" s="91"/>
      <c r="F14" s="88" t="s">
        <v>57</v>
      </c>
      <c r="H14" s="11"/>
    </row>
    <row r="15" spans="1:15" x14ac:dyDescent="0.35">
      <c r="A15" s="4"/>
      <c r="B15" s="19">
        <f>B6 - E10</f>
        <v>-3.1169824434472604</v>
      </c>
      <c r="C15" s="13">
        <f>C6</f>
        <v>5</v>
      </c>
      <c r="D15" s="13">
        <f>D6</f>
        <v>7</v>
      </c>
      <c r="E15" s="13">
        <f>E6</f>
        <v>3</v>
      </c>
      <c r="F15" s="80" t="s">
        <v>58</v>
      </c>
      <c r="H15" s="4"/>
    </row>
    <row r="16" spans="1:15" x14ac:dyDescent="0.35">
      <c r="A16" s="4"/>
      <c r="B16" s="13">
        <f>B7</f>
        <v>0.2</v>
      </c>
      <c r="C16" s="19">
        <f>C7 - E10</f>
        <v>-3.1169824434472604</v>
      </c>
      <c r="D16" s="13">
        <f>D7</f>
        <v>3</v>
      </c>
      <c r="E16" s="19">
        <f>E7</f>
        <v>0.33333333333333331</v>
      </c>
      <c r="F16" s="89">
        <v>0</v>
      </c>
      <c r="H16" s="4"/>
    </row>
    <row r="17" spans="1:11" x14ac:dyDescent="0.35">
      <c r="A17" s="4"/>
      <c r="B17" s="19">
        <f>B8</f>
        <v>0.14285714285714285</v>
      </c>
      <c r="C17" s="19">
        <f>C8</f>
        <v>0.33333333333333331</v>
      </c>
      <c r="D17" s="19">
        <f>D8 - E10</f>
        <v>-3.1169824434472604</v>
      </c>
      <c r="E17" s="13">
        <f>E8</f>
        <v>0.2</v>
      </c>
      <c r="F17" s="89">
        <v>0</v>
      </c>
      <c r="H17" s="4"/>
    </row>
    <row r="18" spans="1:11" x14ac:dyDescent="0.35">
      <c r="A18" s="4"/>
      <c r="B18" s="19">
        <f>B9</f>
        <v>0.33333333333333331</v>
      </c>
      <c r="C18" s="13">
        <f>C9</f>
        <v>3</v>
      </c>
      <c r="D18" s="13">
        <f>D9</f>
        <v>5</v>
      </c>
      <c r="E18" s="19">
        <f>E9 - E10</f>
        <v>-3.1169824434472604</v>
      </c>
      <c r="F18" s="89">
        <v>0</v>
      </c>
      <c r="H18" s="4"/>
    </row>
    <row r="19" spans="1:11" x14ac:dyDescent="0.35">
      <c r="A19" s="1"/>
      <c r="B19" s="81">
        <v>1</v>
      </c>
      <c r="C19" s="81">
        <v>1</v>
      </c>
      <c r="D19" s="81">
        <v>1</v>
      </c>
      <c r="E19" s="81">
        <v>1</v>
      </c>
      <c r="F19" s="81">
        <v>1</v>
      </c>
      <c r="H19" s="4"/>
    </row>
    <row r="20" spans="1:11" x14ac:dyDescent="0.35">
      <c r="A20" s="1"/>
      <c r="B20" s="1"/>
      <c r="C20" s="1"/>
      <c r="D20" s="1"/>
      <c r="E20" s="1"/>
      <c r="F20" s="1"/>
      <c r="G20" s="1"/>
      <c r="H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x14ac:dyDescent="0.35">
      <c r="A23" s="25" t="s">
        <v>9</v>
      </c>
      <c r="B23" s="22" t="s">
        <v>15</v>
      </c>
      <c r="C23" s="22" t="s">
        <v>12</v>
      </c>
      <c r="D23" s="22" t="s">
        <v>19</v>
      </c>
      <c r="E23" s="22" t="s">
        <v>20</v>
      </c>
      <c r="F23" s="22" t="s">
        <v>18</v>
      </c>
      <c r="G23" s="18" t="s">
        <v>0</v>
      </c>
      <c r="H23" s="18" t="s">
        <v>30</v>
      </c>
    </row>
    <row r="24" spans="1:11" x14ac:dyDescent="0.35">
      <c r="A24" s="23" t="s">
        <v>15</v>
      </c>
      <c r="B24" s="15">
        <v>1</v>
      </c>
      <c r="C24" s="2">
        <v>1</v>
      </c>
      <c r="D24" s="2">
        <v>5</v>
      </c>
      <c r="E24" s="2">
        <v>7</v>
      </c>
      <c r="F24" s="2">
        <v>9</v>
      </c>
      <c r="G24" s="17">
        <f t="array" ref="G24:G28">MMULT(MINVERSE(B35:F39), G35:G39)</f>
        <v>0.42874707683362973</v>
      </c>
      <c r="H24" s="17">
        <f>G24/MAX(G24:G28)</f>
        <v>1</v>
      </c>
      <c r="J24" s="4"/>
    </row>
    <row r="25" spans="1:11" x14ac:dyDescent="0.35">
      <c r="A25" s="23" t="s">
        <v>12</v>
      </c>
      <c r="B25" s="15">
        <f>1/C24</f>
        <v>1</v>
      </c>
      <c r="C25" s="15">
        <v>1</v>
      </c>
      <c r="D25" s="2">
        <v>3</v>
      </c>
      <c r="E25" s="2">
        <v>5</v>
      </c>
      <c r="F25" s="2">
        <v>7</v>
      </c>
      <c r="G25" s="17">
        <v>0.33785152391408152</v>
      </c>
      <c r="H25" s="17">
        <f>G25/MAX(G24:G28)</f>
        <v>0.78799726498235889</v>
      </c>
    </row>
    <row r="26" spans="1:11" ht="18" customHeight="1" x14ac:dyDescent="0.35">
      <c r="A26" s="23" t="s">
        <v>16</v>
      </c>
      <c r="B26" s="16">
        <f>1/D24</f>
        <v>0.2</v>
      </c>
      <c r="C26" s="16">
        <f>1/D25</f>
        <v>0.33333333333333331</v>
      </c>
      <c r="D26" s="15">
        <v>1</v>
      </c>
      <c r="E26" s="2">
        <v>3</v>
      </c>
      <c r="F26" s="2">
        <v>5</v>
      </c>
      <c r="G26" s="17">
        <v>0.13631018448084078</v>
      </c>
      <c r="H26" s="17">
        <f>G26/MAX(G24:G28)</f>
        <v>0.31792679611372454</v>
      </c>
    </row>
    <row r="27" spans="1:11" ht="15" customHeight="1" x14ac:dyDescent="0.35">
      <c r="A27" s="23" t="s">
        <v>17</v>
      </c>
      <c r="B27" s="16">
        <f>1/E24</f>
        <v>0.14285714285714285</v>
      </c>
      <c r="C27" s="16">
        <f>1/E25</f>
        <v>0.2</v>
      </c>
      <c r="D27" s="16">
        <f>1/E26</f>
        <v>0.33333333333333331</v>
      </c>
      <c r="E27" s="15">
        <v>1</v>
      </c>
      <c r="F27" s="2">
        <v>2</v>
      </c>
      <c r="G27" s="17">
        <v>6.0049434631271027E-2</v>
      </c>
      <c r="H27" s="17">
        <f>G27/MAX(G24:G28)</f>
        <v>0.14005794529200372</v>
      </c>
    </row>
    <row r="28" spans="1:11" x14ac:dyDescent="0.35">
      <c r="A28" s="23" t="s">
        <v>18</v>
      </c>
      <c r="B28" s="16">
        <f>1/F24</f>
        <v>0.1111111111111111</v>
      </c>
      <c r="C28" s="16">
        <f>1/F25</f>
        <v>0.14285714285714285</v>
      </c>
      <c r="D28" s="16">
        <f>1/F26</f>
        <v>0.2</v>
      </c>
      <c r="E28" s="16">
        <f>1/F27</f>
        <v>0.5</v>
      </c>
      <c r="F28" s="15">
        <v>1</v>
      </c>
      <c r="G28" s="17">
        <v>3.704178014017722E-2</v>
      </c>
      <c r="H28" s="17">
        <f>G28/MAX(G24:G28)</f>
        <v>8.6395411517991169E-2</v>
      </c>
    </row>
    <row r="29" spans="1:11" x14ac:dyDescent="0.35">
      <c r="A29" s="4"/>
      <c r="B29" s="5"/>
      <c r="C29" s="6"/>
      <c r="D29" s="5"/>
      <c r="E29" s="84" t="s">
        <v>2</v>
      </c>
      <c r="F29" s="33">
        <v>5.1355955664390365</v>
      </c>
      <c r="G29" s="4"/>
    </row>
    <row r="30" spans="1:11" x14ac:dyDescent="0.35">
      <c r="A30" s="4"/>
      <c r="B30" s="5"/>
      <c r="C30" s="83" t="s">
        <v>4</v>
      </c>
      <c r="D30" s="17">
        <f>(F29 - 5)/4</f>
        <v>3.3898891609759119E-2</v>
      </c>
      <c r="E30" s="83" t="s">
        <v>5</v>
      </c>
      <c r="F30" s="17">
        <f>D30/1.12</f>
        <v>3.0266867508713494E-2</v>
      </c>
      <c r="G30" s="4" t="str">
        <f>IF(F30&lt;= 0.1, "&lt; 0.1", "&gt; 0.1")</f>
        <v>&lt; 0.1</v>
      </c>
    </row>
    <row r="31" spans="1:11" x14ac:dyDescent="0.35">
      <c r="A31" s="4"/>
      <c r="B31" s="5"/>
      <c r="C31" s="6"/>
      <c r="D31" s="5"/>
      <c r="G31" s="4"/>
    </row>
    <row r="32" spans="1:11" x14ac:dyDescent="0.35">
      <c r="A32" s="4"/>
      <c r="B32" s="5"/>
      <c r="C32" s="6"/>
      <c r="D32" s="5"/>
      <c r="E32" s="83" t="s">
        <v>3</v>
      </c>
      <c r="F32" s="87">
        <f>MDETERM(B34:F38)</f>
        <v>-2.6950738829384854E-8</v>
      </c>
      <c r="G32" s="4"/>
    </row>
    <row r="33" spans="1:15" x14ac:dyDescent="0.35">
      <c r="A33" s="4"/>
      <c r="B33" s="95" t="s">
        <v>1</v>
      </c>
      <c r="C33" s="95"/>
      <c r="D33" s="95"/>
      <c r="E33" s="95"/>
      <c r="F33" s="95"/>
      <c r="G33" s="88" t="s">
        <v>57</v>
      </c>
    </row>
    <row r="34" spans="1:15" x14ac:dyDescent="0.35">
      <c r="A34" s="4"/>
      <c r="B34" s="19">
        <f>B24 - F29</f>
        <v>-4.1355955664390365</v>
      </c>
      <c r="C34" s="13">
        <f>C24</f>
        <v>1</v>
      </c>
      <c r="D34" s="13">
        <f>D24</f>
        <v>5</v>
      </c>
      <c r="E34" s="13">
        <f>E24</f>
        <v>7</v>
      </c>
      <c r="F34" s="13">
        <f>F24</f>
        <v>9</v>
      </c>
      <c r="G34" s="80" t="s">
        <v>58</v>
      </c>
    </row>
    <row r="35" spans="1:15" x14ac:dyDescent="0.35">
      <c r="A35" s="4"/>
      <c r="B35" s="19">
        <f>B25</f>
        <v>1</v>
      </c>
      <c r="C35" s="19">
        <f>C25 - F29</f>
        <v>-4.1355955664390365</v>
      </c>
      <c r="D35" s="13">
        <f>D25</f>
        <v>3</v>
      </c>
      <c r="E35" s="13">
        <f>E25</f>
        <v>5</v>
      </c>
      <c r="F35" s="13">
        <f>F25</f>
        <v>7</v>
      </c>
      <c r="G35" s="89">
        <v>0</v>
      </c>
    </row>
    <row r="36" spans="1:15" x14ac:dyDescent="0.35">
      <c r="A36" s="4"/>
      <c r="B36" s="19">
        <f>B26</f>
        <v>0.2</v>
      </c>
      <c r="C36" s="19">
        <f>C26</f>
        <v>0.33333333333333331</v>
      </c>
      <c r="D36" s="19">
        <f>D26 - F29</f>
        <v>-4.1355955664390365</v>
      </c>
      <c r="E36" s="19">
        <f>E26</f>
        <v>3</v>
      </c>
      <c r="F36" s="13">
        <f>F26</f>
        <v>5</v>
      </c>
      <c r="G36" s="89">
        <v>0</v>
      </c>
    </row>
    <row r="37" spans="1:15" x14ac:dyDescent="0.35">
      <c r="A37" s="4"/>
      <c r="B37" s="19">
        <f>B27</f>
        <v>0.14285714285714285</v>
      </c>
      <c r="C37" s="19">
        <f>C27</f>
        <v>0.2</v>
      </c>
      <c r="D37" s="19">
        <f>D27</f>
        <v>0.33333333333333331</v>
      </c>
      <c r="E37" s="19">
        <f>E27 - F29</f>
        <v>-4.1355955664390365</v>
      </c>
      <c r="F37" s="13">
        <f>F27</f>
        <v>2</v>
      </c>
      <c r="G37" s="89">
        <v>0</v>
      </c>
    </row>
    <row r="38" spans="1:15" x14ac:dyDescent="0.35">
      <c r="A38" s="4"/>
      <c r="B38" s="19">
        <f>B28</f>
        <v>0.1111111111111111</v>
      </c>
      <c r="C38" s="19">
        <f>C28</f>
        <v>0.14285714285714285</v>
      </c>
      <c r="D38" s="19">
        <f>D28</f>
        <v>0.2</v>
      </c>
      <c r="E38" s="19">
        <f>E28</f>
        <v>0.5</v>
      </c>
      <c r="F38" s="19">
        <f>F28 - F29</f>
        <v>-4.1355955664390365</v>
      </c>
      <c r="G38" s="89">
        <v>0</v>
      </c>
    </row>
    <row r="39" spans="1:15" x14ac:dyDescent="0.35">
      <c r="A39" s="1"/>
      <c r="B39" s="81">
        <v>1</v>
      </c>
      <c r="C39" s="81">
        <v>1</v>
      </c>
      <c r="D39" s="81">
        <v>1</v>
      </c>
      <c r="E39" s="81">
        <v>1</v>
      </c>
      <c r="F39" s="81">
        <v>1</v>
      </c>
      <c r="G39" s="81">
        <v>1</v>
      </c>
    </row>
    <row r="40" spans="1:15" x14ac:dyDescent="0.35">
      <c r="A40" s="1"/>
      <c r="B40" s="7"/>
      <c r="C40" s="8"/>
      <c r="D40" s="7"/>
      <c r="E40" s="7"/>
      <c r="F40" s="7"/>
      <c r="G40" s="9"/>
      <c r="H40" s="4"/>
      <c r="I40" s="4"/>
      <c r="J40" s="4"/>
      <c r="K40" s="4"/>
      <c r="L40" s="1"/>
      <c r="M40" s="1"/>
      <c r="N40" s="1"/>
      <c r="O40" s="1"/>
    </row>
    <row r="43" spans="1:15" ht="15" x14ac:dyDescent="0.35">
      <c r="A43" s="25" t="s">
        <v>6</v>
      </c>
      <c r="B43" s="22" t="s">
        <v>21</v>
      </c>
      <c r="C43" s="22" t="s">
        <v>22</v>
      </c>
      <c r="D43" s="22" t="s">
        <v>23</v>
      </c>
      <c r="E43" s="22" t="s">
        <v>24</v>
      </c>
      <c r="F43" s="18" t="s">
        <v>0</v>
      </c>
      <c r="G43" s="18" t="s">
        <v>30</v>
      </c>
    </row>
    <row r="44" spans="1:15" x14ac:dyDescent="0.35">
      <c r="A44" s="23" t="s">
        <v>21</v>
      </c>
      <c r="B44" s="20">
        <v>1</v>
      </c>
      <c r="C44" s="2">
        <v>3</v>
      </c>
      <c r="D44" s="2">
        <v>5</v>
      </c>
      <c r="E44" s="2">
        <v>9</v>
      </c>
      <c r="F44" s="17">
        <f t="array" ref="F44:F47">MMULT(MINVERSE(B54:E57), F54:F57)</f>
        <v>0.57345458784312042</v>
      </c>
      <c r="G44" s="17">
        <f>F44/MAX(F44:F47)</f>
        <v>1</v>
      </c>
    </row>
    <row r="45" spans="1:15" x14ac:dyDescent="0.35">
      <c r="A45" s="23" t="s">
        <v>22</v>
      </c>
      <c r="B45" s="21">
        <f>1/C44</f>
        <v>0.33333333333333331</v>
      </c>
      <c r="C45" s="15">
        <v>1</v>
      </c>
      <c r="D45" s="2">
        <v>3</v>
      </c>
      <c r="E45" s="2">
        <v>7</v>
      </c>
      <c r="F45" s="17">
        <v>0.27122717411971037</v>
      </c>
      <c r="G45" s="17">
        <f>F45/MAX(F44:F47)</f>
        <v>0.47297062377659416</v>
      </c>
    </row>
    <row r="46" spans="1:15" x14ac:dyDescent="0.35">
      <c r="A46" s="23" t="s">
        <v>23</v>
      </c>
      <c r="B46" s="21">
        <f>1/D44</f>
        <v>0.2</v>
      </c>
      <c r="C46" s="16">
        <f>1/D45</f>
        <v>0.33333333333333331</v>
      </c>
      <c r="D46" s="15">
        <v>1</v>
      </c>
      <c r="E46" s="2">
        <v>3</v>
      </c>
      <c r="F46" s="17">
        <v>0.11023250025747236</v>
      </c>
      <c r="G46" s="17">
        <f>F46/MAX(F44:F47)</f>
        <v>0.1922253350035602</v>
      </c>
    </row>
    <row r="47" spans="1:15" x14ac:dyDescent="0.35">
      <c r="A47" s="23" t="s">
        <v>24</v>
      </c>
      <c r="B47" s="21">
        <f>1/E44</f>
        <v>0.1111111111111111</v>
      </c>
      <c r="C47" s="16">
        <f>1/E45</f>
        <v>0.14285714285714285</v>
      </c>
      <c r="D47" s="16">
        <f>1/E46</f>
        <v>0.33333333333333331</v>
      </c>
      <c r="E47" s="15">
        <v>1</v>
      </c>
      <c r="F47" s="17">
        <v>4.5085737779696891E-2</v>
      </c>
      <c r="G47" s="17">
        <f>F47/MAX(F44:F47)</f>
        <v>7.8621287082685204E-2</v>
      </c>
    </row>
    <row r="48" spans="1:15" x14ac:dyDescent="0.35">
      <c r="A48" s="4"/>
      <c r="B48" s="5"/>
      <c r="C48" s="6"/>
      <c r="D48" s="10" t="s">
        <v>2</v>
      </c>
      <c r="E48" s="90">
        <v>4.0876301286157783</v>
      </c>
      <c r="F48" s="4"/>
    </row>
    <row r="49" spans="1:13" x14ac:dyDescent="0.35">
      <c r="A49" s="4"/>
      <c r="B49" s="83" t="s">
        <v>4</v>
      </c>
      <c r="C49" s="30">
        <f>(E48 - 4)/3</f>
        <v>2.9210042871926117E-2</v>
      </c>
      <c r="D49" s="83" t="s">
        <v>5</v>
      </c>
      <c r="E49" s="82">
        <f>C49/0.9</f>
        <v>3.2455603191029019E-2</v>
      </c>
      <c r="F49" s="4" t="str">
        <f>IF(E49&lt;= 0.1, "&lt; 0.1", "&gt; 0.1")</f>
        <v>&lt; 0.1</v>
      </c>
    </row>
    <row r="50" spans="1:13" x14ac:dyDescent="0.35">
      <c r="A50" s="4"/>
      <c r="B50" s="5"/>
      <c r="C50" s="6"/>
      <c r="D50" s="5"/>
      <c r="E50" s="5"/>
      <c r="F50" s="4"/>
    </row>
    <row r="51" spans="1:13" x14ac:dyDescent="0.35">
      <c r="A51" s="4"/>
      <c r="B51" s="5"/>
      <c r="C51" s="6"/>
      <c r="D51" s="10" t="s">
        <v>3</v>
      </c>
      <c r="E51" s="29">
        <f>MDETERM(B53:E56)</f>
        <v>-2.6729005011058239E-8</v>
      </c>
      <c r="F51" s="4"/>
    </row>
    <row r="52" spans="1:13" x14ac:dyDescent="0.35">
      <c r="A52" s="4"/>
      <c r="B52" s="91" t="s">
        <v>1</v>
      </c>
      <c r="C52" s="91"/>
      <c r="D52" s="91"/>
      <c r="E52" s="91"/>
      <c r="F52" s="88" t="s">
        <v>57</v>
      </c>
      <c r="H52" s="11"/>
      <c r="K52" s="11"/>
    </row>
    <row r="53" spans="1:13" x14ac:dyDescent="0.35">
      <c r="A53" s="4"/>
      <c r="B53" s="19">
        <f>B44 - E48</f>
        <v>-3.0876301286157783</v>
      </c>
      <c r="C53" s="13">
        <f>C44</f>
        <v>3</v>
      </c>
      <c r="D53" s="13">
        <f>D44</f>
        <v>5</v>
      </c>
      <c r="E53" s="13">
        <f>E44</f>
        <v>9</v>
      </c>
      <c r="F53" s="80" t="s">
        <v>58</v>
      </c>
      <c r="H53" s="4"/>
      <c r="K53" s="14"/>
    </row>
    <row r="54" spans="1:13" x14ac:dyDescent="0.35">
      <c r="A54" s="4"/>
      <c r="B54" s="13">
        <f>B45</f>
        <v>0.33333333333333331</v>
      </c>
      <c r="C54" s="19">
        <f>C45 - E48</f>
        <v>-3.0876301286157783</v>
      </c>
      <c r="D54" s="13">
        <f>D45</f>
        <v>3</v>
      </c>
      <c r="E54" s="19">
        <f>E45</f>
        <v>7</v>
      </c>
      <c r="F54" s="89">
        <v>0</v>
      </c>
      <c r="H54" s="4"/>
      <c r="K54" s="4"/>
    </row>
    <row r="55" spans="1:13" x14ac:dyDescent="0.35">
      <c r="A55" s="4"/>
      <c r="B55" s="19">
        <f>B46</f>
        <v>0.2</v>
      </c>
      <c r="C55" s="19">
        <f>C46</f>
        <v>0.33333333333333331</v>
      </c>
      <c r="D55" s="19">
        <f>D46 - E48</f>
        <v>-3.0876301286157783</v>
      </c>
      <c r="E55" s="13">
        <f>E46</f>
        <v>3</v>
      </c>
      <c r="F55" s="89">
        <v>0</v>
      </c>
      <c r="H55" s="4"/>
      <c r="K55" s="4"/>
    </row>
    <row r="56" spans="1:13" x14ac:dyDescent="0.35">
      <c r="A56" s="4"/>
      <c r="B56" s="19">
        <f>B47</f>
        <v>0.1111111111111111</v>
      </c>
      <c r="C56" s="13">
        <f>C47</f>
        <v>0.14285714285714285</v>
      </c>
      <c r="D56" s="13">
        <f>D47</f>
        <v>0.33333333333333331</v>
      </c>
      <c r="E56" s="19">
        <f>E47 - E48</f>
        <v>-3.0876301286157783</v>
      </c>
      <c r="F56" s="89">
        <v>0</v>
      </c>
      <c r="H56" s="4"/>
      <c r="K56" s="4"/>
    </row>
    <row r="57" spans="1:13" x14ac:dyDescent="0.35">
      <c r="A57" s="1"/>
      <c r="B57" s="81">
        <v>1</v>
      </c>
      <c r="C57" s="81">
        <v>1</v>
      </c>
      <c r="D57" s="81">
        <v>1</v>
      </c>
      <c r="E57" s="81">
        <v>1</v>
      </c>
      <c r="F57" s="81">
        <v>1</v>
      </c>
      <c r="H57" s="4"/>
      <c r="K57" s="4"/>
    </row>
    <row r="58" spans="1:13" x14ac:dyDescent="0.35">
      <c r="A58" s="1"/>
      <c r="B58" s="4"/>
      <c r="C58" s="4"/>
      <c r="F58" s="4"/>
      <c r="G58" s="4"/>
      <c r="H58" s="4"/>
      <c r="K58" s="4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 ht="18.75" customHeight="1" x14ac:dyDescent="0.35">
      <c r="A61" s="25" t="s">
        <v>7</v>
      </c>
      <c r="B61" s="22" t="s">
        <v>25</v>
      </c>
      <c r="C61" s="22" t="s">
        <v>26</v>
      </c>
      <c r="D61" s="22" t="s">
        <v>27</v>
      </c>
      <c r="E61" s="22" t="s">
        <v>28</v>
      </c>
      <c r="F61" s="22" t="s">
        <v>29</v>
      </c>
      <c r="G61" s="18" t="s">
        <v>0</v>
      </c>
      <c r="H61" s="18" t="s">
        <v>30</v>
      </c>
      <c r="L61" s="1"/>
      <c r="M61" s="1"/>
    </row>
    <row r="62" spans="1:13" x14ac:dyDescent="0.35">
      <c r="A62" s="23" t="s">
        <v>25</v>
      </c>
      <c r="B62" s="15">
        <v>1</v>
      </c>
      <c r="C62" s="2">
        <v>1</v>
      </c>
      <c r="D62" s="2">
        <v>3</v>
      </c>
      <c r="E62" s="2">
        <v>5</v>
      </c>
      <c r="F62" s="2">
        <v>7</v>
      </c>
      <c r="G62" s="17">
        <f t="array" ref="G62:G66">MMULT(MINVERSE(B73:F77), G73:G77)</f>
        <v>0.39313063364879552</v>
      </c>
      <c r="H62" s="17">
        <f>G62:G66/MAX(G62)</f>
        <v>1</v>
      </c>
      <c r="J62" s="4"/>
      <c r="L62" s="1"/>
      <c r="M62" s="1"/>
    </row>
    <row r="63" spans="1:13" x14ac:dyDescent="0.35">
      <c r="A63" s="23" t="s">
        <v>26</v>
      </c>
      <c r="B63" s="15">
        <f>1/C62</f>
        <v>1</v>
      </c>
      <c r="C63" s="15">
        <v>1</v>
      </c>
      <c r="D63" s="2">
        <v>2</v>
      </c>
      <c r="E63" s="2">
        <v>3</v>
      </c>
      <c r="F63" s="2">
        <v>5</v>
      </c>
      <c r="G63" s="17">
        <v>0.30453771011807429</v>
      </c>
      <c r="H63" s="17">
        <f>G63/MAX(G62:G66)</f>
        <v>0.7746476210503962</v>
      </c>
      <c r="L63" s="1"/>
      <c r="M63" s="1"/>
    </row>
    <row r="64" spans="1:13" x14ac:dyDescent="0.35">
      <c r="A64" s="23" t="s">
        <v>27</v>
      </c>
      <c r="B64" s="16">
        <f>1/D62</f>
        <v>0.33333333333333331</v>
      </c>
      <c r="C64" s="16">
        <f>1/D63</f>
        <v>0.5</v>
      </c>
      <c r="D64" s="15">
        <v>1</v>
      </c>
      <c r="E64" s="2">
        <v>2</v>
      </c>
      <c r="F64" s="2">
        <v>3</v>
      </c>
      <c r="G64" s="17">
        <v>0.15397088470173403</v>
      </c>
      <c r="H64" s="17">
        <f>G64/MAX(G62:G66)</f>
        <v>0.39165323565012339</v>
      </c>
      <c r="L64" s="1"/>
      <c r="M64" s="1"/>
    </row>
    <row r="65" spans="1:13" x14ac:dyDescent="0.35">
      <c r="A65" s="23" t="s">
        <v>28</v>
      </c>
      <c r="B65" s="16">
        <f>1/E62</f>
        <v>0.2</v>
      </c>
      <c r="C65" s="16">
        <f>1/E63</f>
        <v>0.33333333333333331</v>
      </c>
      <c r="D65" s="16">
        <f>1/E64</f>
        <v>0.5</v>
      </c>
      <c r="E65" s="15">
        <v>1</v>
      </c>
      <c r="F65" s="2">
        <v>3</v>
      </c>
      <c r="G65" s="17">
        <v>9.9080545554011579E-2</v>
      </c>
      <c r="H65" s="17">
        <f>G65/MAX(G62:G66)</f>
        <v>0.25202957254795233</v>
      </c>
      <c r="L65" s="1"/>
      <c r="M65" s="1"/>
    </row>
    <row r="66" spans="1:13" x14ac:dyDescent="0.35">
      <c r="A66" s="23" t="s">
        <v>29</v>
      </c>
      <c r="B66" s="16">
        <f>1/F62</f>
        <v>0.14285714285714285</v>
      </c>
      <c r="C66" s="16">
        <f>1/F63</f>
        <v>0.2</v>
      </c>
      <c r="D66" s="16">
        <f>1/F64</f>
        <v>0.33333333333333331</v>
      </c>
      <c r="E66" s="16">
        <f>1/F65</f>
        <v>0.33333333333333331</v>
      </c>
      <c r="F66" s="15">
        <v>1</v>
      </c>
      <c r="G66" s="17">
        <v>4.9280225977384733E-2</v>
      </c>
      <c r="H66" s="17">
        <f>G66/MAX(G62:G66)</f>
        <v>0.12535330945847731</v>
      </c>
      <c r="L66" s="1"/>
      <c r="M66" s="1"/>
    </row>
    <row r="67" spans="1:13" x14ac:dyDescent="0.35">
      <c r="A67" s="4"/>
      <c r="B67" s="5"/>
      <c r="C67" s="6"/>
      <c r="D67" s="5"/>
      <c r="E67" s="84" t="s">
        <v>2</v>
      </c>
      <c r="F67" s="86">
        <v>5.0872283735194088</v>
      </c>
      <c r="G67" s="4"/>
      <c r="L67" s="1"/>
      <c r="M67" s="1"/>
    </row>
    <row r="68" spans="1:13" x14ac:dyDescent="0.35">
      <c r="A68" s="4"/>
      <c r="B68" s="5"/>
      <c r="C68" s="85" t="s">
        <v>4</v>
      </c>
      <c r="D68" s="17">
        <f>(F67 - 5)/4</f>
        <v>2.1807093379852205E-2</v>
      </c>
      <c r="E68" s="85" t="s">
        <v>5</v>
      </c>
      <c r="F68" s="17">
        <f>D68/1.12</f>
        <v>1.9470619089153752E-2</v>
      </c>
      <c r="G68" s="4" t="str">
        <f>IF(F68&lt;= 0.1, "&lt; 0.1", "&gt; 0.1")</f>
        <v>&lt; 0.1</v>
      </c>
      <c r="L68" s="1"/>
      <c r="M68" s="1"/>
    </row>
    <row r="69" spans="1:13" x14ac:dyDescent="0.35">
      <c r="A69" s="4"/>
      <c r="B69" s="5"/>
      <c r="C69" s="6"/>
      <c r="D69" s="5"/>
      <c r="G69" s="4"/>
      <c r="L69" s="1"/>
      <c r="M69" s="1"/>
    </row>
    <row r="70" spans="1:13" x14ac:dyDescent="0.35">
      <c r="A70" s="4"/>
      <c r="B70" s="5"/>
      <c r="C70" s="6"/>
      <c r="D70" s="5"/>
      <c r="E70" s="83" t="s">
        <v>3</v>
      </c>
      <c r="F70" s="29">
        <f>MDETERM(B72:F76)</f>
        <v>-2.2894629061390241E-6</v>
      </c>
      <c r="G70" s="4"/>
      <c r="L70" s="1"/>
      <c r="M70" s="1"/>
    </row>
    <row r="71" spans="1:13" x14ac:dyDescent="0.35">
      <c r="A71" s="4"/>
      <c r="B71" s="92" t="s">
        <v>1</v>
      </c>
      <c r="C71" s="93"/>
      <c r="D71" s="93"/>
      <c r="E71" s="93"/>
      <c r="F71" s="94"/>
      <c r="G71" s="12" t="s">
        <v>57</v>
      </c>
      <c r="I71" s="11"/>
    </row>
    <row r="72" spans="1:13" x14ac:dyDescent="0.35">
      <c r="A72" s="4"/>
      <c r="B72" s="19">
        <f>B62 - F67</f>
        <v>-4.0872283735194088</v>
      </c>
      <c r="C72" s="13">
        <f>C62</f>
        <v>1</v>
      </c>
      <c r="D72" s="13">
        <f>D62</f>
        <v>3</v>
      </c>
      <c r="E72" s="13">
        <f>E62</f>
        <v>5</v>
      </c>
      <c r="F72" s="13">
        <f>F62</f>
        <v>7</v>
      </c>
      <c r="G72" s="80" t="s">
        <v>58</v>
      </c>
      <c r="I72" s="4"/>
    </row>
    <row r="73" spans="1:13" x14ac:dyDescent="0.35">
      <c r="A73" s="4"/>
      <c r="B73" s="19">
        <f>B63</f>
        <v>1</v>
      </c>
      <c r="C73" s="19">
        <f>C63 - F67</f>
        <v>-4.0872283735194088</v>
      </c>
      <c r="D73" s="13">
        <f>D63</f>
        <v>2</v>
      </c>
      <c r="E73" s="13">
        <f>E63</f>
        <v>3</v>
      </c>
      <c r="F73" s="13">
        <f t="shared" ref="F73:F75" si="0">F63</f>
        <v>5</v>
      </c>
      <c r="G73" s="89">
        <v>0</v>
      </c>
      <c r="I73" s="4"/>
    </row>
    <row r="74" spans="1:13" x14ac:dyDescent="0.35">
      <c r="A74" s="4"/>
      <c r="B74" s="19">
        <f>B64</f>
        <v>0.33333333333333331</v>
      </c>
      <c r="C74" s="19">
        <f>C64</f>
        <v>0.5</v>
      </c>
      <c r="D74" s="19">
        <f>D64 - F67</f>
        <v>-4.0872283735194088</v>
      </c>
      <c r="E74" s="19">
        <f>E64</f>
        <v>2</v>
      </c>
      <c r="F74" s="13">
        <f t="shared" si="0"/>
        <v>3</v>
      </c>
      <c r="G74" s="89">
        <v>0</v>
      </c>
      <c r="I74" s="4"/>
    </row>
    <row r="75" spans="1:13" x14ac:dyDescent="0.35">
      <c r="A75" s="4"/>
      <c r="B75" s="19">
        <f>B65</f>
        <v>0.2</v>
      </c>
      <c r="C75" s="19">
        <f>C65</f>
        <v>0.33333333333333331</v>
      </c>
      <c r="D75" s="19">
        <f>D65</f>
        <v>0.5</v>
      </c>
      <c r="E75" s="19">
        <f>E65 - F67</f>
        <v>-4.0872283735194088</v>
      </c>
      <c r="F75" s="13">
        <f t="shared" si="0"/>
        <v>3</v>
      </c>
      <c r="G75" s="89">
        <v>0</v>
      </c>
      <c r="I75" s="4"/>
    </row>
    <row r="76" spans="1:13" x14ac:dyDescent="0.35">
      <c r="A76" s="4"/>
      <c r="B76" s="19">
        <f>B66</f>
        <v>0.14285714285714285</v>
      </c>
      <c r="C76" s="19">
        <f>C66</f>
        <v>0.2</v>
      </c>
      <c r="D76" s="19">
        <f>D66</f>
        <v>0.33333333333333331</v>
      </c>
      <c r="E76" s="19">
        <f>E66</f>
        <v>0.33333333333333331</v>
      </c>
      <c r="F76" s="19">
        <f>F66 - F67</f>
        <v>-4.0872283735194088</v>
      </c>
      <c r="G76" s="89">
        <v>0</v>
      </c>
      <c r="I76" s="4"/>
    </row>
    <row r="77" spans="1:13" x14ac:dyDescent="0.35">
      <c r="B77" s="81">
        <v>1</v>
      </c>
      <c r="C77" s="81">
        <v>1</v>
      </c>
      <c r="D77" s="81">
        <v>1</v>
      </c>
      <c r="E77" s="81">
        <v>1</v>
      </c>
      <c r="F77" s="81">
        <v>1</v>
      </c>
      <c r="G77" s="81">
        <v>1</v>
      </c>
      <c r="I77" s="4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81" spans="1:7" ht="15" x14ac:dyDescent="0.35">
      <c r="A81" s="25" t="s">
        <v>8</v>
      </c>
      <c r="B81" s="24" t="s">
        <v>11</v>
      </c>
      <c r="C81" s="24" t="s">
        <v>12</v>
      </c>
      <c r="D81" s="24" t="s">
        <v>13</v>
      </c>
      <c r="E81" s="24" t="s">
        <v>14</v>
      </c>
      <c r="F81" s="18" t="s">
        <v>0</v>
      </c>
      <c r="G81" s="18" t="s">
        <v>30</v>
      </c>
    </row>
    <row r="82" spans="1:7" x14ac:dyDescent="0.35">
      <c r="A82" s="26" t="s">
        <v>11</v>
      </c>
      <c r="B82" s="20">
        <v>1</v>
      </c>
      <c r="C82" s="2">
        <v>3</v>
      </c>
      <c r="D82" s="2">
        <v>5</v>
      </c>
      <c r="E82" s="2">
        <v>9</v>
      </c>
      <c r="F82" s="17">
        <f t="array" ref="F82:F85">MMULT(MINVERSE(B92:E95), F92:F95)</f>
        <v>0.58059197771867965</v>
      </c>
      <c r="G82" s="17">
        <f>F82/MAX(F82:F85)</f>
        <v>1</v>
      </c>
    </row>
    <row r="83" spans="1:7" x14ac:dyDescent="0.35">
      <c r="A83" s="26" t="s">
        <v>12</v>
      </c>
      <c r="B83" s="21">
        <f>1/C82</f>
        <v>0.33333333333333331</v>
      </c>
      <c r="C83" s="15">
        <v>1</v>
      </c>
      <c r="D83" s="2">
        <v>3</v>
      </c>
      <c r="E83" s="2">
        <v>5</v>
      </c>
      <c r="F83" s="17">
        <v>0.25535763962065405</v>
      </c>
      <c r="G83" s="17">
        <f>F83/MAX(F82:F85)</f>
        <v>0.43982288667513275</v>
      </c>
    </row>
    <row r="84" spans="1:7" x14ac:dyDescent="0.35">
      <c r="A84" s="26" t="s">
        <v>13</v>
      </c>
      <c r="B84" s="21">
        <f>1/D82</f>
        <v>0.2</v>
      </c>
      <c r="C84" s="16">
        <f>1/D83</f>
        <v>0.33333333333333331</v>
      </c>
      <c r="D84" s="15">
        <v>1</v>
      </c>
      <c r="E84" s="2">
        <v>3</v>
      </c>
      <c r="F84" s="17">
        <v>0.11411377082103419</v>
      </c>
      <c r="G84" s="17">
        <f>F84/MAX(F82:F85)</f>
        <v>0.19654727450665352</v>
      </c>
    </row>
    <row r="85" spans="1:7" x14ac:dyDescent="0.35">
      <c r="A85" s="26" t="s">
        <v>14</v>
      </c>
      <c r="B85" s="21">
        <f>1/E82</f>
        <v>0.1111111111111111</v>
      </c>
      <c r="C85" s="16">
        <f>1/E83</f>
        <v>0.2</v>
      </c>
      <c r="D85" s="16">
        <f>1/E84</f>
        <v>0.33333333333333331</v>
      </c>
      <c r="E85" s="15">
        <v>1</v>
      </c>
      <c r="F85" s="17">
        <v>4.9936611839632099E-2</v>
      </c>
      <c r="G85" s="17">
        <f>F85/MAX(F82:F85)</f>
        <v>8.6009820590095043E-2</v>
      </c>
    </row>
    <row r="86" spans="1:7" x14ac:dyDescent="0.35">
      <c r="A86" s="4"/>
      <c r="B86" s="5"/>
      <c r="C86" s="6"/>
      <c r="D86" s="10" t="s">
        <v>2</v>
      </c>
      <c r="E86" s="86">
        <v>4.0762934371879469</v>
      </c>
      <c r="F86" s="4"/>
    </row>
    <row r="87" spans="1:7" x14ac:dyDescent="0.35">
      <c r="A87" s="4"/>
      <c r="B87" s="85" t="s">
        <v>4</v>
      </c>
      <c r="C87" s="32">
        <f>(E86 - 4)/3</f>
        <v>2.5431145729315634E-2</v>
      </c>
      <c r="D87" s="85" t="s">
        <v>5</v>
      </c>
      <c r="E87" s="32">
        <f>C87/0.9</f>
        <v>2.8256828588128481E-2</v>
      </c>
      <c r="F87" s="4" t="str">
        <f>IF(E87&lt;= 0.1, "&lt; 0.1", "&gt; 0.1")</f>
        <v>&lt; 0.1</v>
      </c>
    </row>
    <row r="88" spans="1:7" x14ac:dyDescent="0.35">
      <c r="A88" s="4"/>
      <c r="B88" s="5"/>
      <c r="C88" s="6"/>
      <c r="D88" s="5"/>
      <c r="E88" s="5"/>
      <c r="F88" s="4"/>
    </row>
    <row r="89" spans="1:7" x14ac:dyDescent="0.35">
      <c r="A89" s="4"/>
      <c r="B89" s="5"/>
      <c r="C89" s="6"/>
      <c r="D89" s="10" t="s">
        <v>3</v>
      </c>
      <c r="E89" s="87">
        <f>MDETERM(B91:E94)</f>
        <v>3.3861949069973831E-7</v>
      </c>
      <c r="F89" s="4"/>
    </row>
    <row r="90" spans="1:7" x14ac:dyDescent="0.35">
      <c r="A90" s="4"/>
      <c r="B90" s="92" t="s">
        <v>1</v>
      </c>
      <c r="C90" s="93"/>
      <c r="D90" s="93"/>
      <c r="E90" s="94"/>
      <c r="F90" s="88" t="s">
        <v>57</v>
      </c>
    </row>
    <row r="91" spans="1:7" x14ac:dyDescent="0.35">
      <c r="A91" s="4"/>
      <c r="B91" s="19">
        <f>B82 - E86</f>
        <v>-3.0762934371879469</v>
      </c>
      <c r="C91" s="13">
        <f>C82</f>
        <v>3</v>
      </c>
      <c r="D91" s="13">
        <f>D82</f>
        <v>5</v>
      </c>
      <c r="E91" s="13">
        <f>E82</f>
        <v>9</v>
      </c>
      <c r="F91" s="80" t="s">
        <v>58</v>
      </c>
    </row>
    <row r="92" spans="1:7" x14ac:dyDescent="0.35">
      <c r="A92" s="4"/>
      <c r="B92" s="13">
        <f>B83</f>
        <v>0.33333333333333331</v>
      </c>
      <c r="C92" s="19">
        <f>C83 - E86</f>
        <v>-3.0762934371879469</v>
      </c>
      <c r="D92" s="13">
        <f>D83</f>
        <v>3</v>
      </c>
      <c r="E92" s="19">
        <f>E83</f>
        <v>5</v>
      </c>
      <c r="F92" s="89">
        <v>0</v>
      </c>
    </row>
    <row r="93" spans="1:7" x14ac:dyDescent="0.35">
      <c r="A93" s="4"/>
      <c r="B93" s="19">
        <f>B84</f>
        <v>0.2</v>
      </c>
      <c r="C93" s="19">
        <f>C84</f>
        <v>0.33333333333333331</v>
      </c>
      <c r="D93" s="19">
        <f>D84 - E86</f>
        <v>-3.0762934371879469</v>
      </c>
      <c r="E93" s="13">
        <f>E84</f>
        <v>3</v>
      </c>
      <c r="F93" s="89">
        <v>0</v>
      </c>
    </row>
    <row r="94" spans="1:7" x14ac:dyDescent="0.35">
      <c r="A94" s="4"/>
      <c r="B94" s="19">
        <f>B85</f>
        <v>0.1111111111111111</v>
      </c>
      <c r="C94" s="13">
        <f>C85</f>
        <v>0.2</v>
      </c>
      <c r="D94" s="13">
        <f>D85</f>
        <v>0.33333333333333331</v>
      </c>
      <c r="E94" s="19">
        <f>E85 - E86</f>
        <v>-3.0762934371879469</v>
      </c>
      <c r="F94" s="89">
        <v>0</v>
      </c>
    </row>
    <row r="95" spans="1:7" x14ac:dyDescent="0.35">
      <c r="A95" s="1"/>
      <c r="B95" s="81">
        <v>1</v>
      </c>
      <c r="C95" s="81">
        <v>1</v>
      </c>
      <c r="D95" s="81">
        <v>1</v>
      </c>
      <c r="E95" s="81">
        <v>1</v>
      </c>
      <c r="F95" s="81">
        <v>1</v>
      </c>
    </row>
  </sheetData>
  <mergeCells count="5">
    <mergeCell ref="B14:E14"/>
    <mergeCell ref="B90:E90"/>
    <mergeCell ref="B33:F33"/>
    <mergeCell ref="B52:E52"/>
    <mergeCell ref="B71:F7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Normal="100" workbookViewId="0">
      <selection sqref="A1:L1"/>
    </sheetView>
  </sheetViews>
  <sheetFormatPr defaultRowHeight="14.5" x14ac:dyDescent="0.35"/>
  <cols>
    <col min="1" max="1" width="4.36328125" customWidth="1"/>
    <col min="2" max="2" width="17.08984375" customWidth="1"/>
    <col min="3" max="3" width="18.453125" customWidth="1"/>
    <col min="4" max="4" width="11.36328125" customWidth="1"/>
    <col min="5" max="5" width="17.6328125" customWidth="1"/>
    <col min="6" max="6" width="11.6328125" customWidth="1"/>
    <col min="7" max="7" width="15.90625" customWidth="1"/>
    <col min="8" max="8" width="11.6328125" customWidth="1"/>
    <col min="9" max="9" width="13" customWidth="1"/>
    <col min="10" max="10" width="14" customWidth="1"/>
    <col min="11" max="11" width="17.453125" customWidth="1"/>
  </cols>
  <sheetData>
    <row r="1" spans="1:12" ht="15.5" x14ac:dyDescent="0.35">
      <c r="A1" s="110" t="s">
        <v>56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2"/>
    </row>
    <row r="3" spans="1:12" x14ac:dyDescent="0.35">
      <c r="C3" s="97" t="s">
        <v>47</v>
      </c>
      <c r="D3" s="98"/>
      <c r="E3" s="98"/>
      <c r="F3" s="98"/>
      <c r="G3" s="98"/>
      <c r="H3" s="98"/>
      <c r="I3" s="98"/>
      <c r="J3" s="99"/>
    </row>
    <row r="4" spans="1:12" ht="31" x14ac:dyDescent="0.35">
      <c r="C4" s="45" t="s">
        <v>32</v>
      </c>
      <c r="D4" s="43">
        <f>'Ratings System (Algebra method)'!F6</f>
        <v>0.56500905379904653</v>
      </c>
      <c r="E4" s="45" t="s">
        <v>6</v>
      </c>
      <c r="F4" s="43">
        <f>'Ratings System (Algebra method)'!F7</f>
        <v>0.11750425004139869</v>
      </c>
      <c r="G4" s="45" t="s">
        <v>7</v>
      </c>
      <c r="H4" s="43">
        <f>'Ratings System (Algebra method)'!F8</f>
        <v>5.5285490598680966E-2</v>
      </c>
      <c r="I4" s="45" t="s">
        <v>8</v>
      </c>
      <c r="J4" s="43">
        <f>'Ratings System (Algebra method)'!F9</f>
        <v>0.26220120556087378</v>
      </c>
    </row>
    <row r="5" spans="1:12" ht="16.5" customHeight="1" x14ac:dyDescent="0.35">
      <c r="C5" s="44" t="s">
        <v>39</v>
      </c>
      <c r="D5" s="44" t="s">
        <v>40</v>
      </c>
      <c r="E5" s="44" t="s">
        <v>39</v>
      </c>
      <c r="F5" s="44" t="s">
        <v>40</v>
      </c>
      <c r="G5" s="44" t="s">
        <v>39</v>
      </c>
      <c r="H5" s="44" t="s">
        <v>40</v>
      </c>
      <c r="I5" s="44" t="s">
        <v>39</v>
      </c>
      <c r="J5" s="44" t="s">
        <v>40</v>
      </c>
    </row>
    <row r="6" spans="1:12" x14ac:dyDescent="0.35">
      <c r="C6" s="23" t="s">
        <v>15</v>
      </c>
      <c r="D6" s="34">
        <f>'Ratings System (Algebra method)'!H24</f>
        <v>1</v>
      </c>
      <c r="E6" s="23" t="s">
        <v>21</v>
      </c>
      <c r="F6" s="34">
        <f>'Ratings System (Algebra method)'!G44</f>
        <v>1</v>
      </c>
      <c r="G6" s="23" t="s">
        <v>25</v>
      </c>
      <c r="H6" s="34">
        <f>'Ratings System (Algebra method)'!H62</f>
        <v>1</v>
      </c>
      <c r="I6" s="23" t="s">
        <v>11</v>
      </c>
      <c r="J6" s="34">
        <f>'Ratings System (Algebra method)'!G82</f>
        <v>1</v>
      </c>
    </row>
    <row r="7" spans="1:12" x14ac:dyDescent="0.35">
      <c r="C7" s="23" t="s">
        <v>12</v>
      </c>
      <c r="D7" s="35">
        <f>'Ratings System (Algebra method)'!H25</f>
        <v>0.78799726498235889</v>
      </c>
      <c r="E7" s="23" t="s">
        <v>38</v>
      </c>
      <c r="F7" s="35">
        <f>'Ratings System (Algebra method)'!G45</f>
        <v>0.47297062377659416</v>
      </c>
      <c r="G7" s="23" t="s">
        <v>26</v>
      </c>
      <c r="H7" s="35">
        <f>'Ratings System (Algebra method)'!H63</f>
        <v>0.7746476210503962</v>
      </c>
      <c r="I7" s="23" t="s">
        <v>12</v>
      </c>
      <c r="J7" s="35">
        <f>'Ratings System (Algebra method)'!G83</f>
        <v>0.43982288667513275</v>
      </c>
    </row>
    <row r="8" spans="1:12" x14ac:dyDescent="0.35">
      <c r="C8" s="23" t="s">
        <v>16</v>
      </c>
      <c r="D8" s="35">
        <f>'Ratings System (Algebra method)'!H26</f>
        <v>0.31792679611372454</v>
      </c>
      <c r="E8" s="23" t="s">
        <v>23</v>
      </c>
      <c r="F8" s="35">
        <f>'Ratings System (Algebra method)'!G46</f>
        <v>0.1922253350035602</v>
      </c>
      <c r="G8" s="23" t="s">
        <v>27</v>
      </c>
      <c r="H8" s="35">
        <f>'Ratings System (Algebra method)'!H64</f>
        <v>0.39165323565012339</v>
      </c>
      <c r="I8" s="23" t="s">
        <v>13</v>
      </c>
      <c r="J8" s="35">
        <f>'Ratings System (Algebra method)'!G84</f>
        <v>0.19654727450665352</v>
      </c>
    </row>
    <row r="9" spans="1:12" x14ac:dyDescent="0.35">
      <c r="C9" s="23" t="s">
        <v>17</v>
      </c>
      <c r="D9" s="35">
        <f>'Ratings System (Algebra method)'!H27</f>
        <v>0.14005794529200372</v>
      </c>
      <c r="E9" s="23" t="s">
        <v>24</v>
      </c>
      <c r="F9" s="35">
        <f>'Ratings System (Algebra method)'!G47</f>
        <v>7.8621287082685204E-2</v>
      </c>
      <c r="G9" s="23" t="s">
        <v>28</v>
      </c>
      <c r="H9" s="35">
        <f>'Ratings System (Algebra method)'!H65</f>
        <v>0.25202957254795233</v>
      </c>
      <c r="I9" s="23" t="s">
        <v>14</v>
      </c>
      <c r="J9" s="35">
        <f>'Ratings System (Algebra method)'!G85</f>
        <v>8.6009820590095043E-2</v>
      </c>
    </row>
    <row r="10" spans="1:12" x14ac:dyDescent="0.35">
      <c r="C10" s="23" t="s">
        <v>18</v>
      </c>
      <c r="D10" s="35">
        <f>'Ratings System (Algebra method)'!H28</f>
        <v>8.6395411517991169E-2</v>
      </c>
      <c r="E10" s="46"/>
      <c r="F10" s="46"/>
      <c r="G10" s="23" t="s">
        <v>29</v>
      </c>
      <c r="H10" s="35">
        <f>'Ratings System (Algebra method)'!H66</f>
        <v>0.12535330945847731</v>
      </c>
      <c r="I10" s="46"/>
      <c r="J10" s="46"/>
    </row>
    <row r="12" spans="1:12" ht="19.5" customHeight="1" x14ac:dyDescent="0.35">
      <c r="A12" s="42"/>
      <c r="B12" s="53" t="s">
        <v>41</v>
      </c>
      <c r="C12" s="96" t="s">
        <v>42</v>
      </c>
      <c r="D12" s="96"/>
      <c r="E12" s="96" t="s">
        <v>43</v>
      </c>
      <c r="F12" s="96"/>
      <c r="G12" s="96" t="s">
        <v>44</v>
      </c>
      <c r="H12" s="96"/>
      <c r="I12" s="96" t="s">
        <v>45</v>
      </c>
      <c r="J12" s="96"/>
      <c r="K12" s="54" t="s">
        <v>46</v>
      </c>
    </row>
    <row r="13" spans="1:12" ht="15.5" x14ac:dyDescent="0.35">
      <c r="A13" s="36">
        <v>1</v>
      </c>
      <c r="B13" s="51" t="s">
        <v>33</v>
      </c>
      <c r="C13" s="37" t="s">
        <v>12</v>
      </c>
      <c r="D13" s="47">
        <f ca="1">OFFSET($C$5, MATCH(C13, $C$6:$C$10,0), 1)</f>
        <v>0.78799726498235889</v>
      </c>
      <c r="E13" s="37" t="s">
        <v>21</v>
      </c>
      <c r="F13" s="47">
        <f ca="1">OFFSET($E$5, MATCH(E13, $E$6:$E$9, 0), 1)</f>
        <v>1</v>
      </c>
      <c r="G13" s="37" t="s">
        <v>27</v>
      </c>
      <c r="H13" s="47">
        <f ca="1">OFFSET($G$5, MATCH(G13, $G$6:$G$10, 0), 1)</f>
        <v>0.39165323565012339</v>
      </c>
      <c r="I13" s="37" t="s">
        <v>13</v>
      </c>
      <c r="J13" s="47">
        <f ca="1">OFFSET($I$5, MATCH(I13, $I$6:$I$9, 0), 1)</f>
        <v>0.19654727450665352</v>
      </c>
      <c r="K13" s="49">
        <f ca="1">$D$4*D13 + $F$4*F13 +$H$4*H13 +$J$4*J13</f>
        <v>0.63591751272814423</v>
      </c>
    </row>
    <row r="14" spans="1:12" ht="15.5" x14ac:dyDescent="0.35">
      <c r="A14" s="38">
        <v>2</v>
      </c>
      <c r="B14" s="52" t="s">
        <v>34</v>
      </c>
      <c r="C14" s="39" t="s">
        <v>16</v>
      </c>
      <c r="D14" s="48">
        <f t="shared" ref="D14:D17" ca="1" si="0">OFFSET($C$5, MATCH(C14, $C$6:$C$10,0), 1)</f>
        <v>0.31792679611372454</v>
      </c>
      <c r="E14" s="39" t="s">
        <v>23</v>
      </c>
      <c r="F14" s="48">
        <f t="shared" ref="F14:F17" ca="1" si="1">OFFSET($E$5, MATCH(E14, $E$6:$E$9, 0), 1)</f>
        <v>0.1922253350035602</v>
      </c>
      <c r="G14" s="39" t="s">
        <v>25</v>
      </c>
      <c r="H14" s="48">
        <f t="shared" ref="H14:H17" ca="1" si="2">OFFSET($G$5, MATCH(G14, $G$6:$G$10, 0), 1)</f>
        <v>1</v>
      </c>
      <c r="I14" s="39" t="s">
        <v>12</v>
      </c>
      <c r="J14" s="48">
        <f t="shared" ref="J14:J17" ca="1" si="3">OFFSET($I$5, MATCH(I14, $I$6:$I$9, 0), 1)</f>
        <v>0.43982288667513275</v>
      </c>
      <c r="K14" s="50">
        <f t="shared" ref="K14:K17" ca="1" si="4">$D$4*D14 + $F$4*F14 +$H$4*H14 +$J$4*J14</f>
        <v>0.37282639379629218</v>
      </c>
    </row>
    <row r="15" spans="1:12" ht="15.5" x14ac:dyDescent="0.35">
      <c r="A15" s="36">
        <v>3</v>
      </c>
      <c r="B15" s="51" t="s">
        <v>35</v>
      </c>
      <c r="C15" s="37" t="s">
        <v>17</v>
      </c>
      <c r="D15" s="47">
        <f t="shared" ca="1" si="0"/>
        <v>0.14005794529200372</v>
      </c>
      <c r="E15" s="37" t="s">
        <v>24</v>
      </c>
      <c r="F15" s="47">
        <f t="shared" ca="1" si="1"/>
        <v>7.8621287082685204E-2</v>
      </c>
      <c r="G15" s="37" t="s">
        <v>28</v>
      </c>
      <c r="H15" s="47">
        <f t="shared" ca="1" si="2"/>
        <v>0.25202957254795233</v>
      </c>
      <c r="I15" s="37" t="s">
        <v>14</v>
      </c>
      <c r="J15" s="47">
        <f t="shared" ca="1" si="3"/>
        <v>8.6009820590095043E-2</v>
      </c>
      <c r="K15" s="49">
        <f t="shared" ca="1" si="4"/>
        <v>0.12485779973490087</v>
      </c>
    </row>
    <row r="16" spans="1:12" ht="15.5" x14ac:dyDescent="0.35">
      <c r="A16" s="38">
        <v>4</v>
      </c>
      <c r="B16" s="52" t="s">
        <v>36</v>
      </c>
      <c r="C16" s="39" t="s">
        <v>12</v>
      </c>
      <c r="D16" s="48">
        <f t="shared" ca="1" si="0"/>
        <v>0.78799726498235889</v>
      </c>
      <c r="E16" s="39" t="s">
        <v>38</v>
      </c>
      <c r="F16" s="48">
        <f t="shared" ca="1" si="1"/>
        <v>0.47297062377659416</v>
      </c>
      <c r="G16" s="39" t="s">
        <v>29</v>
      </c>
      <c r="H16" s="48">
        <f t="shared" ca="1" si="2"/>
        <v>0.12535330945847731</v>
      </c>
      <c r="I16" s="39" t="s">
        <v>11</v>
      </c>
      <c r="J16" s="48">
        <f t="shared" ca="1" si="3"/>
        <v>1</v>
      </c>
      <c r="K16" s="50">
        <f t="shared" ca="1" si="4"/>
        <v>0.7699330722948543</v>
      </c>
    </row>
    <row r="17" spans="1:11" ht="15.5" x14ac:dyDescent="0.35">
      <c r="A17" s="36">
        <v>5</v>
      </c>
      <c r="B17" s="51" t="s">
        <v>37</v>
      </c>
      <c r="C17" s="37" t="s">
        <v>15</v>
      </c>
      <c r="D17" s="47">
        <f t="shared" ca="1" si="0"/>
        <v>1</v>
      </c>
      <c r="E17" s="37" t="s">
        <v>23</v>
      </c>
      <c r="F17" s="47">
        <f t="shared" ca="1" si="1"/>
        <v>0.1922253350035602</v>
      </c>
      <c r="G17" s="37" t="s">
        <v>26</v>
      </c>
      <c r="H17" s="47">
        <f t="shared" ca="1" si="2"/>
        <v>0.7746476210503962</v>
      </c>
      <c r="I17" s="37" t="s">
        <v>12</v>
      </c>
      <c r="J17" s="47">
        <f t="shared" ca="1" si="3"/>
        <v>0.43982288667513275</v>
      </c>
      <c r="K17" s="49">
        <f t="shared" ca="1" si="4"/>
        <v>0.74574521251795223</v>
      </c>
    </row>
    <row r="18" spans="1:11" ht="15.5" x14ac:dyDescent="0.35">
      <c r="A18" s="38">
        <v>6</v>
      </c>
      <c r="B18" s="39"/>
      <c r="C18" s="39"/>
      <c r="D18" s="48"/>
      <c r="E18" s="39"/>
      <c r="F18" s="40"/>
      <c r="G18" s="39"/>
      <c r="H18" s="40"/>
      <c r="I18" s="39"/>
      <c r="J18" s="40"/>
      <c r="K18" s="39"/>
    </row>
    <row r="19" spans="1:11" ht="15.5" x14ac:dyDescent="0.35">
      <c r="A19" s="36">
        <v>7</v>
      </c>
      <c r="B19" s="41"/>
      <c r="C19" s="37"/>
      <c r="D19" s="47"/>
      <c r="E19" s="37"/>
      <c r="F19" s="41"/>
      <c r="G19" s="37"/>
      <c r="H19" s="41"/>
      <c r="I19" s="37"/>
      <c r="J19" s="41"/>
      <c r="K19" s="41"/>
    </row>
  </sheetData>
  <mergeCells count="5">
    <mergeCell ref="C12:D12"/>
    <mergeCell ref="E12:F12"/>
    <mergeCell ref="G12:H12"/>
    <mergeCell ref="I12:J12"/>
    <mergeCell ref="C3:J3"/>
  </mergeCells>
  <dataValidations count="4">
    <dataValidation type="list" allowBlank="1" showInputMessage="1" showErrorMessage="1" sqref="C13:C19" xr:uid="{00000000-0002-0000-0100-000000000000}">
      <formula1>$C$6:$C$10</formula1>
    </dataValidation>
    <dataValidation type="list" allowBlank="1" showInputMessage="1" showErrorMessage="1" sqref="E13:E19" xr:uid="{00000000-0002-0000-0100-000001000000}">
      <formula1>$E$6:$E$9</formula1>
    </dataValidation>
    <dataValidation type="list" allowBlank="1" showInputMessage="1" showErrorMessage="1" sqref="G13:G19" xr:uid="{00000000-0002-0000-0100-000002000000}">
      <formula1>$G$6:$G$10</formula1>
    </dataValidation>
    <dataValidation type="list" allowBlank="1" showInputMessage="1" showErrorMessage="1" sqref="I13:I19" xr:uid="{00000000-0002-0000-0100-000003000000}">
      <formula1>$I$6:$I$9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"/>
  <sheetViews>
    <sheetView zoomScaleNormal="100" workbookViewId="0">
      <selection sqref="A1:K2"/>
    </sheetView>
  </sheetViews>
  <sheetFormatPr defaultColWidth="8.90625" defaultRowHeight="12.5" x14ac:dyDescent="0.25"/>
  <cols>
    <col min="1" max="1" width="3.453125" style="57" customWidth="1"/>
    <col min="2" max="2" width="15" style="57" customWidth="1"/>
    <col min="3" max="3" width="10.90625" style="57" customWidth="1"/>
    <col min="4" max="4" width="11.6328125" style="57" customWidth="1"/>
    <col min="5" max="5" width="12.90625" style="57" customWidth="1"/>
    <col min="6" max="6" width="11.453125" style="57" customWidth="1"/>
    <col min="7" max="7" width="14.08984375" style="57" customWidth="1"/>
    <col min="8" max="8" width="11.08984375" style="57" customWidth="1"/>
    <col min="9" max="9" width="10.90625" style="57" customWidth="1"/>
    <col min="10" max="10" width="10.08984375" style="57" customWidth="1"/>
    <col min="11" max="11" width="10" style="57" bestFit="1" customWidth="1"/>
    <col min="12" max="16384" width="8.90625" style="57"/>
  </cols>
  <sheetData>
    <row r="1" spans="1:11" ht="15.5" x14ac:dyDescent="0.25">
      <c r="A1" s="110" t="s">
        <v>56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 ht="15.75" customHeight="1" x14ac:dyDescent="0.25">
      <c r="A2" s="113" t="s">
        <v>55</v>
      </c>
      <c r="B2" s="113"/>
      <c r="C2" s="113"/>
      <c r="D2" s="113"/>
      <c r="E2" s="113"/>
      <c r="F2" s="113"/>
      <c r="G2" s="113"/>
      <c r="H2" s="113"/>
      <c r="I2" s="113"/>
      <c r="J2" s="114"/>
      <c r="K2" s="114"/>
    </row>
    <row r="5" spans="1:11" ht="19.399999999999999" customHeight="1" x14ac:dyDescent="0.25">
      <c r="B5" s="100" t="s">
        <v>48</v>
      </c>
      <c r="C5" s="100" t="s">
        <v>49</v>
      </c>
      <c r="D5" s="102" t="s">
        <v>50</v>
      </c>
      <c r="E5" s="103"/>
      <c r="F5" s="103"/>
      <c r="G5" s="104"/>
    </row>
    <row r="6" spans="1:11" ht="15" customHeight="1" x14ac:dyDescent="0.25">
      <c r="B6" s="101"/>
      <c r="C6" s="101"/>
      <c r="D6" s="22" t="s">
        <v>9</v>
      </c>
      <c r="E6" s="22" t="s">
        <v>6</v>
      </c>
      <c r="F6" s="22" t="s">
        <v>7</v>
      </c>
      <c r="G6" s="22" t="s">
        <v>8</v>
      </c>
      <c r="K6" s="58"/>
    </row>
    <row r="7" spans="1:11" ht="17.25" customHeight="1" x14ac:dyDescent="0.25">
      <c r="A7" s="59"/>
      <c r="B7" s="23" t="s">
        <v>32</v>
      </c>
      <c r="C7" s="70">
        <f>'Ratings System (Algebra method)'!F6</f>
        <v>0.56500905379904653</v>
      </c>
      <c r="D7" s="71">
        <f>C7</f>
        <v>0.56500905379904653</v>
      </c>
      <c r="E7" s="72">
        <f>(1-$E$8)*C7/SUM($C$7, $C$9:$C$10)</f>
        <v>0.56500905379904653</v>
      </c>
      <c r="F7" s="72">
        <f>(1-$F$9)*C7/SUM($C$7:$C$8, $C$10)</f>
        <v>0.56500905379904653</v>
      </c>
      <c r="G7" s="72">
        <f>(1-$G$10)*C7/ SUM($C$7:$C$9)</f>
        <v>0.56500905379904665</v>
      </c>
    </row>
    <row r="8" spans="1:11" ht="13" x14ac:dyDescent="0.25">
      <c r="A8" s="59"/>
      <c r="B8" s="23" t="s">
        <v>6</v>
      </c>
      <c r="C8" s="70">
        <f>'Ratings System (Algebra method)'!F7</f>
        <v>0.11750425004139869</v>
      </c>
      <c r="D8" s="72">
        <f>(1-$D$7)*C8/SUM($C$8:$C$10)</f>
        <v>0.11750425004139869</v>
      </c>
      <c r="E8" s="71">
        <f>C8</f>
        <v>0.11750425004139869</v>
      </c>
      <c r="F8" s="72">
        <f>(1-$F$9)*C8/SUM($C$7:$C$8, $C$10)</f>
        <v>0.11750425004139871</v>
      </c>
      <c r="G8" s="72">
        <f t="shared" ref="G8:G9" si="0">(1-$G$10)*C8/ SUM($C$7:$C$9)</f>
        <v>0.11750425004139872</v>
      </c>
    </row>
    <row r="9" spans="1:11" ht="13" x14ac:dyDescent="0.25">
      <c r="A9" s="59"/>
      <c r="B9" s="23" t="s">
        <v>7</v>
      </c>
      <c r="C9" s="70">
        <f>'Ratings System (Algebra method)'!F8</f>
        <v>5.5285490598680966E-2</v>
      </c>
      <c r="D9" s="72">
        <f t="shared" ref="D9:D10" si="1">(1-$D$7)*C9/SUM($C$8:$C$10)</f>
        <v>5.5285490598680972E-2</v>
      </c>
      <c r="E9" s="72">
        <f t="shared" ref="E9:E10" si="2">(1-$E$8)*C9/SUM($C$7, $C$9:$C$10)</f>
        <v>5.5285490598680966E-2</v>
      </c>
      <c r="F9" s="71">
        <f>C9</f>
        <v>5.5285490598680966E-2</v>
      </c>
      <c r="G9" s="72">
        <f t="shared" si="0"/>
        <v>5.5285490598680972E-2</v>
      </c>
    </row>
    <row r="10" spans="1:11" ht="17.25" customHeight="1" x14ac:dyDescent="0.25">
      <c r="A10" s="59"/>
      <c r="B10" s="23" t="s">
        <v>8</v>
      </c>
      <c r="C10" s="70">
        <f>'Ratings System (Algebra method)'!F9</f>
        <v>0.26220120556087378</v>
      </c>
      <c r="D10" s="72">
        <f t="shared" si="1"/>
        <v>0.26220120556087378</v>
      </c>
      <c r="E10" s="72">
        <f t="shared" si="2"/>
        <v>0.26220120556087378</v>
      </c>
      <c r="F10" s="72">
        <f>(1-$F$9)*C10/SUM($C$7:$C$8, $C$10)</f>
        <v>0.26220120556087384</v>
      </c>
      <c r="G10" s="71">
        <f>C10</f>
        <v>0.26220120556087378</v>
      </c>
    </row>
    <row r="11" spans="1:11" x14ac:dyDescent="0.25">
      <c r="B11" s="60" t="s">
        <v>51</v>
      </c>
      <c r="C11" s="61">
        <f>SUM(C7:C10)</f>
        <v>0.99999999999999989</v>
      </c>
      <c r="D11" s="61">
        <f>SUM(D7:D10)</f>
        <v>0.99999999999999989</v>
      </c>
      <c r="E11" s="61">
        <f>SUM(E7:E10)</f>
        <v>0.99999999999999989</v>
      </c>
      <c r="F11" s="61">
        <f>SUM(F7:F10)</f>
        <v>1</v>
      </c>
      <c r="G11" s="61">
        <f>SUM(G7:G10)</f>
        <v>1</v>
      </c>
    </row>
    <row r="12" spans="1:11" x14ac:dyDescent="0.25">
      <c r="C12" s="62"/>
      <c r="D12" s="63"/>
      <c r="E12" s="63"/>
      <c r="F12" s="63"/>
      <c r="G12" s="63"/>
      <c r="H12" s="63"/>
      <c r="I12" s="63"/>
    </row>
    <row r="14" spans="1:11" ht="15" customHeight="1" x14ac:dyDescent="0.25">
      <c r="B14" s="64"/>
      <c r="C14" s="105" t="s">
        <v>52</v>
      </c>
      <c r="D14" s="106"/>
      <c r="E14" s="106"/>
      <c r="F14" s="107"/>
      <c r="G14" s="108" t="s">
        <v>54</v>
      </c>
    </row>
    <row r="15" spans="1:11" ht="15.75" customHeight="1" x14ac:dyDescent="0.25">
      <c r="B15" s="65" t="s">
        <v>53</v>
      </c>
      <c r="C15" s="22" t="s">
        <v>9</v>
      </c>
      <c r="D15" s="22" t="s">
        <v>6</v>
      </c>
      <c r="E15" s="22" t="s">
        <v>7</v>
      </c>
      <c r="F15" s="22" t="s">
        <v>8</v>
      </c>
      <c r="G15" s="109"/>
    </row>
    <row r="16" spans="1:11" ht="13" x14ac:dyDescent="0.3">
      <c r="B16" s="37" t="s">
        <v>33</v>
      </c>
      <c r="C16" s="73">
        <f ca="1">Evaluation!D13</f>
        <v>0.78799726498235889</v>
      </c>
      <c r="D16" s="73">
        <f ca="1">Evaluation!F13</f>
        <v>1</v>
      </c>
      <c r="E16" s="73">
        <f ca="1">Evaluation!H13</f>
        <v>0.39165323565012339</v>
      </c>
      <c r="F16" s="73">
        <f ca="1">Evaluation!J13</f>
        <v>0.19654727450665352</v>
      </c>
      <c r="G16" s="74">
        <f t="array" aca="1" ref="G16:G20" ca="1">MMULT(C16:F20, C7:C10)</f>
        <v>0.63591751272814423</v>
      </c>
      <c r="H16" s="66"/>
    </row>
    <row r="17" spans="2:7" ht="13" x14ac:dyDescent="0.3">
      <c r="B17" s="37" t="s">
        <v>34</v>
      </c>
      <c r="C17" s="73">
        <f ca="1">Evaluation!D14</f>
        <v>0.31792679611372454</v>
      </c>
      <c r="D17" s="73">
        <f ca="1">Evaluation!F14</f>
        <v>0.1922253350035602</v>
      </c>
      <c r="E17" s="73">
        <f ca="1">Evaluation!H14</f>
        <v>1</v>
      </c>
      <c r="F17" s="73">
        <f ca="1">Evaluation!J14</f>
        <v>0.43982288667513275</v>
      </c>
      <c r="G17" s="75">
        <f ca="1"/>
        <v>0.37282639379629218</v>
      </c>
    </row>
    <row r="18" spans="2:7" ht="13" x14ac:dyDescent="0.3">
      <c r="B18" s="37" t="s">
        <v>35</v>
      </c>
      <c r="C18" s="73">
        <f ca="1">Evaluation!D15</f>
        <v>0.14005794529200372</v>
      </c>
      <c r="D18" s="73">
        <f ca="1">Evaluation!F15</f>
        <v>7.8621287082685204E-2</v>
      </c>
      <c r="E18" s="73">
        <f ca="1">Evaluation!H15</f>
        <v>0.25202957254795233</v>
      </c>
      <c r="F18" s="73">
        <f ca="1">Evaluation!J15</f>
        <v>8.6009820590095043E-2</v>
      </c>
      <c r="G18" s="75">
        <f ca="1"/>
        <v>0.12485779973490087</v>
      </c>
    </row>
    <row r="19" spans="2:7" ht="13" x14ac:dyDescent="0.3">
      <c r="B19" s="37" t="s">
        <v>36</v>
      </c>
      <c r="C19" s="73">
        <f ca="1">Evaluation!D16</f>
        <v>0.78799726498235889</v>
      </c>
      <c r="D19" s="73">
        <f ca="1">Evaluation!F16</f>
        <v>0.47297062377659416</v>
      </c>
      <c r="E19" s="73">
        <f ca="1">Evaluation!H16</f>
        <v>0.12535330945847731</v>
      </c>
      <c r="F19" s="73">
        <f ca="1">Evaluation!J16</f>
        <v>1</v>
      </c>
      <c r="G19" s="75">
        <f ca="1"/>
        <v>0.7699330722948543</v>
      </c>
    </row>
    <row r="20" spans="2:7" ht="13" x14ac:dyDescent="0.3">
      <c r="B20" s="37" t="s">
        <v>37</v>
      </c>
      <c r="C20" s="73">
        <f ca="1">Evaluation!D17</f>
        <v>1</v>
      </c>
      <c r="D20" s="73">
        <f ca="1">Evaluation!F17</f>
        <v>0.1922253350035602</v>
      </c>
      <c r="E20" s="73">
        <f ca="1">Evaluation!H17</f>
        <v>0.7746476210503962</v>
      </c>
      <c r="F20" s="73">
        <f ca="1">Evaluation!J17</f>
        <v>0.43982288667513275</v>
      </c>
      <c r="G20" s="75">
        <f ca="1"/>
        <v>0.74574521251795223</v>
      </c>
    </row>
    <row r="23" spans="2:7" x14ac:dyDescent="0.25">
      <c r="B23" s="67"/>
    </row>
    <row r="24" spans="2:7" ht="13" x14ac:dyDescent="0.3">
      <c r="B24" s="22" t="s">
        <v>32</v>
      </c>
      <c r="C24" s="30" t="s">
        <v>33</v>
      </c>
      <c r="D24" s="30" t="s">
        <v>34</v>
      </c>
      <c r="E24" s="30" t="s">
        <v>35</v>
      </c>
      <c r="F24" s="30" t="s">
        <v>36</v>
      </c>
      <c r="G24" s="30" t="s">
        <v>37</v>
      </c>
    </row>
    <row r="25" spans="2:7" ht="13" x14ac:dyDescent="0.25">
      <c r="B25" s="76"/>
      <c r="C25" s="77">
        <f t="array" aca="1" ref="C25:G25" ca="1">TRANSPOSE(MMULT(C16:F20, D7:D10))</f>
        <v>0.63591751272814423</v>
      </c>
      <c r="D25" s="77">
        <f ca="1"/>
        <v>0.37282639379629218</v>
      </c>
      <c r="E25" s="77">
        <f ca="1"/>
        <v>0.12485779973490087</v>
      </c>
      <c r="F25" s="77">
        <f ca="1"/>
        <v>0.7699330722948543</v>
      </c>
      <c r="G25" s="77">
        <f ca="1"/>
        <v>0.74574521251795223</v>
      </c>
    </row>
    <row r="26" spans="2:7" ht="13" x14ac:dyDescent="0.25">
      <c r="B26" s="78">
        <v>0</v>
      </c>
      <c r="C26" s="79">
        <f t="dataTable" ref="C26:G36" dt2D="0" dtr="0" r1="D7" ca="1"/>
        <v>0.43838136243904918</v>
      </c>
      <c r="D26" s="79">
        <v>0.44413539461914175</v>
      </c>
      <c r="E26" s="79">
        <v>0.10511435464981868</v>
      </c>
      <c r="F26" s="79">
        <v>0.74646952091028029</v>
      </c>
      <c r="G26" s="79">
        <v>0.41549407015798123</v>
      </c>
    </row>
    <row r="27" spans="2:7" ht="13" x14ac:dyDescent="0.25">
      <c r="B27" s="78">
        <v>0.1</v>
      </c>
      <c r="C27" s="79">
        <v>0.47334295269338011</v>
      </c>
      <c r="D27" s="79">
        <v>0.43151453476860002</v>
      </c>
      <c r="E27" s="79">
        <v>0.10860871371403719</v>
      </c>
      <c r="F27" s="79">
        <v>0.75062229531748814</v>
      </c>
      <c r="G27" s="79">
        <v>0.47394466314218314</v>
      </c>
    </row>
    <row r="28" spans="2:7" ht="13" x14ac:dyDescent="0.25">
      <c r="B28" s="78">
        <v>0.2</v>
      </c>
      <c r="C28" s="79">
        <v>0.50830454294771121</v>
      </c>
      <c r="D28" s="79">
        <v>0.41889367491805829</v>
      </c>
      <c r="E28" s="79">
        <v>0.11210307277825571</v>
      </c>
      <c r="F28" s="79">
        <v>0.75477506972469599</v>
      </c>
      <c r="G28" s="79">
        <v>0.53239525612638505</v>
      </c>
    </row>
    <row r="29" spans="2:7" ht="13" x14ac:dyDescent="0.25">
      <c r="B29" s="78">
        <v>0.3</v>
      </c>
      <c r="C29" s="79">
        <v>0.54326613320204198</v>
      </c>
      <c r="D29" s="79">
        <v>0.40627281506751656</v>
      </c>
      <c r="E29" s="79">
        <v>0.11559743184247417</v>
      </c>
      <c r="F29" s="79">
        <v>0.75892784413190384</v>
      </c>
      <c r="G29" s="79">
        <v>0.5908458491105868</v>
      </c>
    </row>
    <row r="30" spans="2:7" ht="13" x14ac:dyDescent="0.25">
      <c r="B30" s="78">
        <v>0.4</v>
      </c>
      <c r="C30" s="79">
        <v>0.57822772345637308</v>
      </c>
      <c r="D30" s="79">
        <v>0.39365195521697482</v>
      </c>
      <c r="E30" s="79">
        <v>0.1190917909066927</v>
      </c>
      <c r="F30" s="79">
        <v>0.76308061853911169</v>
      </c>
      <c r="G30" s="79">
        <v>0.64929644209478876</v>
      </c>
    </row>
    <row r="31" spans="2:7" ht="13" x14ac:dyDescent="0.25">
      <c r="B31" s="78">
        <v>0.5</v>
      </c>
      <c r="C31" s="79">
        <v>0.61318931371070406</v>
      </c>
      <c r="D31" s="79">
        <v>0.38103109536643309</v>
      </c>
      <c r="E31" s="79">
        <v>0.1225861499709112</v>
      </c>
      <c r="F31" s="79">
        <v>0.76723339294631954</v>
      </c>
      <c r="G31" s="79">
        <v>0.70774703507899051</v>
      </c>
    </row>
    <row r="32" spans="2:7" ht="13" x14ac:dyDescent="0.25">
      <c r="B32" s="78">
        <v>0.6</v>
      </c>
      <c r="C32" s="79">
        <v>0.64815090396503505</v>
      </c>
      <c r="D32" s="79">
        <v>0.36841023551589142</v>
      </c>
      <c r="E32" s="79">
        <v>0.12608050903512968</v>
      </c>
      <c r="F32" s="79">
        <v>0.7713861673535275</v>
      </c>
      <c r="G32" s="79">
        <v>0.76619762806319247</v>
      </c>
    </row>
    <row r="33" spans="2:7" ht="13" x14ac:dyDescent="0.25">
      <c r="B33" s="78">
        <v>0.7</v>
      </c>
      <c r="C33" s="79">
        <v>0.68311249421936604</v>
      </c>
      <c r="D33" s="79">
        <v>0.35578937566534968</v>
      </c>
      <c r="E33" s="79">
        <v>0.12957486809934821</v>
      </c>
      <c r="F33" s="79">
        <v>0.77553894176073535</v>
      </c>
      <c r="G33" s="79">
        <v>0.82464822104739421</v>
      </c>
    </row>
    <row r="34" spans="2:7" ht="13" x14ac:dyDescent="0.25">
      <c r="B34" s="78">
        <v>0.8</v>
      </c>
      <c r="C34" s="79">
        <v>0.71807408447369692</v>
      </c>
      <c r="D34" s="79">
        <v>0.34316851581480801</v>
      </c>
      <c r="E34" s="79">
        <v>0.13306922716356673</v>
      </c>
      <c r="F34" s="79">
        <v>0.77969171616794308</v>
      </c>
      <c r="G34" s="79">
        <v>0.88309881403159629</v>
      </c>
    </row>
    <row r="35" spans="2:7" ht="13" x14ac:dyDescent="0.25">
      <c r="B35" s="78">
        <v>0.9</v>
      </c>
      <c r="C35" s="79">
        <v>0.75303567472802801</v>
      </c>
      <c r="D35" s="79">
        <v>0.33054765596426627</v>
      </c>
      <c r="E35" s="79">
        <v>0.13656358622778522</v>
      </c>
      <c r="F35" s="79">
        <v>0.78384449057515104</v>
      </c>
      <c r="G35" s="79">
        <v>0.94154940701579803</v>
      </c>
    </row>
    <row r="36" spans="2:7" ht="13" x14ac:dyDescent="0.25">
      <c r="B36" s="78">
        <v>1</v>
      </c>
      <c r="C36" s="79">
        <v>0.78799726498235889</v>
      </c>
      <c r="D36" s="79">
        <v>0.31792679611372454</v>
      </c>
      <c r="E36" s="79">
        <v>0.14005794529200372</v>
      </c>
      <c r="F36" s="79">
        <v>0.78799726498235889</v>
      </c>
      <c r="G36" s="79">
        <v>1</v>
      </c>
    </row>
    <row r="37" spans="2:7" x14ac:dyDescent="0.25">
      <c r="B37" s="68"/>
      <c r="C37" s="69"/>
      <c r="D37" s="69"/>
      <c r="E37" s="69"/>
    </row>
    <row r="38" spans="2:7" x14ac:dyDescent="0.25">
      <c r="B38" s="68"/>
      <c r="C38" s="69"/>
      <c r="D38" s="69"/>
      <c r="E38" s="69"/>
    </row>
    <row r="39" spans="2:7" x14ac:dyDescent="0.25">
      <c r="B39" s="68"/>
      <c r="C39" s="69"/>
      <c r="D39" s="69"/>
      <c r="E39" s="69"/>
    </row>
    <row r="40" spans="2:7" x14ac:dyDescent="0.25">
      <c r="B40" s="68"/>
      <c r="C40" s="69"/>
      <c r="D40" s="69"/>
      <c r="E40" s="69"/>
    </row>
    <row r="41" spans="2:7" x14ac:dyDescent="0.25">
      <c r="B41" s="68"/>
      <c r="C41" s="69"/>
      <c r="D41" s="69"/>
      <c r="E41" s="69"/>
    </row>
    <row r="42" spans="2:7" x14ac:dyDescent="0.25">
      <c r="B42" s="68"/>
      <c r="C42" s="69"/>
      <c r="D42" s="69"/>
      <c r="E42" s="69"/>
    </row>
    <row r="43" spans="2:7" x14ac:dyDescent="0.25">
      <c r="B43" s="68"/>
      <c r="C43" s="69"/>
      <c r="D43" s="69"/>
      <c r="E43" s="69"/>
    </row>
    <row r="44" spans="2:7" x14ac:dyDescent="0.25">
      <c r="B44" s="68"/>
      <c r="C44" s="69"/>
      <c r="D44" s="69"/>
      <c r="E44" s="69"/>
    </row>
    <row r="45" spans="2:7" x14ac:dyDescent="0.25">
      <c r="B45" s="68"/>
      <c r="C45" s="69"/>
      <c r="D45" s="69"/>
      <c r="E45" s="69"/>
    </row>
    <row r="46" spans="2:7" x14ac:dyDescent="0.25">
      <c r="B46" s="68"/>
      <c r="C46" s="69"/>
      <c r="D46" s="69"/>
      <c r="E46" s="69"/>
    </row>
    <row r="47" spans="2:7" x14ac:dyDescent="0.25">
      <c r="B47" s="68"/>
      <c r="C47" s="69"/>
      <c r="D47" s="69"/>
      <c r="E47" s="69"/>
    </row>
    <row r="50" spans="2:7" ht="13" x14ac:dyDescent="0.25">
      <c r="B50" s="22" t="s">
        <v>6</v>
      </c>
      <c r="C50" s="76" t="s">
        <v>33</v>
      </c>
      <c r="D50" s="76" t="s">
        <v>34</v>
      </c>
      <c r="E50" s="76" t="s">
        <v>35</v>
      </c>
      <c r="F50" s="76" t="s">
        <v>36</v>
      </c>
      <c r="G50" s="76" t="s">
        <v>37</v>
      </c>
    </row>
    <row r="51" spans="2:7" ht="13" x14ac:dyDescent="0.25">
      <c r="B51" s="77"/>
      <c r="C51" s="77">
        <f t="array" aca="1" ref="C51:G51" ca="1">TRANSPOSE(MMULT(C16:F20, E7:E10))</f>
        <v>0.63591751272814423</v>
      </c>
      <c r="D51" s="77">
        <f ca="1"/>
        <v>0.37282639379629218</v>
      </c>
      <c r="E51" s="77">
        <f ca="1"/>
        <v>0.12485779973490087</v>
      </c>
      <c r="F51" s="77">
        <f ca="1"/>
        <v>0.7699330722948543</v>
      </c>
      <c r="G51" s="77">
        <f ca="1"/>
        <v>0.74574521251795223</v>
      </c>
    </row>
    <row r="52" spans="2:7" ht="13" x14ac:dyDescent="0.25">
      <c r="B52" s="78">
        <v>0</v>
      </c>
      <c r="C52" s="79">
        <f t="dataTable" ref="C52:G62" dt2D="0" dtr="0" r1="E8" ca="1"/>
        <v>0.5874399539159989</v>
      </c>
      <c r="D52" s="79">
        <v>0.39687341268688525</v>
      </c>
      <c r="E52" s="79">
        <v>0.13101418829992581</v>
      </c>
      <c r="F52" s="79">
        <v>0.8094736024393141</v>
      </c>
      <c r="G52" s="79">
        <v>0.81944634716181497</v>
      </c>
    </row>
    <row r="53" spans="2:7" ht="13" x14ac:dyDescent="0.25">
      <c r="B53" s="78">
        <v>0.1</v>
      </c>
      <c r="C53" s="79">
        <v>0.62869595852439897</v>
      </c>
      <c r="D53" s="79">
        <v>0.37640860491855271</v>
      </c>
      <c r="E53" s="79">
        <v>0.12577489817820175</v>
      </c>
      <c r="F53" s="79">
        <v>0.77582330457304205</v>
      </c>
      <c r="G53" s="79">
        <v>0.75672424594598953</v>
      </c>
    </row>
    <row r="54" spans="2:7" ht="13" x14ac:dyDescent="0.25">
      <c r="B54" s="78">
        <v>0.2</v>
      </c>
      <c r="C54" s="79">
        <v>0.66995196313279903</v>
      </c>
      <c r="D54" s="79">
        <v>0.35594379715022023</v>
      </c>
      <c r="E54" s="79">
        <v>0.1205356080564777</v>
      </c>
      <c r="F54" s="79">
        <v>0.74217300670677022</v>
      </c>
      <c r="G54" s="79">
        <v>0.69400214473016386</v>
      </c>
    </row>
    <row r="55" spans="2:7" ht="13" x14ac:dyDescent="0.25">
      <c r="B55" s="78">
        <v>0.3</v>
      </c>
      <c r="C55" s="79">
        <v>0.7112079677411991</v>
      </c>
      <c r="D55" s="79">
        <v>0.33547898938188769</v>
      </c>
      <c r="E55" s="79">
        <v>0.11529631793475362</v>
      </c>
      <c r="F55" s="79">
        <v>0.70852270884049806</v>
      </c>
      <c r="G55" s="79">
        <v>0.63128004351433853</v>
      </c>
    </row>
    <row r="56" spans="2:7" ht="13" x14ac:dyDescent="0.25">
      <c r="B56" s="78">
        <v>0.4</v>
      </c>
      <c r="C56" s="79">
        <v>0.75246397234959939</v>
      </c>
      <c r="D56" s="79">
        <v>0.31501418161355521</v>
      </c>
      <c r="E56" s="79">
        <v>0.11005702781302956</v>
      </c>
      <c r="F56" s="79">
        <v>0.67487241097422612</v>
      </c>
      <c r="G56" s="79">
        <v>0.56855794229851309</v>
      </c>
    </row>
    <row r="57" spans="2:7" ht="13" x14ac:dyDescent="0.25">
      <c r="B57" s="78">
        <v>0.5</v>
      </c>
      <c r="C57" s="79">
        <v>0.79371997695799945</v>
      </c>
      <c r="D57" s="79">
        <v>0.29454937384522273</v>
      </c>
      <c r="E57" s="79">
        <v>0.10481773769130551</v>
      </c>
      <c r="F57" s="79">
        <v>0.64122211310795407</v>
      </c>
      <c r="G57" s="79">
        <v>0.50583584108268753</v>
      </c>
    </row>
    <row r="58" spans="2:7" ht="13" x14ac:dyDescent="0.25">
      <c r="B58" s="78">
        <v>0.6</v>
      </c>
      <c r="C58" s="79">
        <v>0.83497598156639952</v>
      </c>
      <c r="D58" s="79">
        <v>0.27408456607689025</v>
      </c>
      <c r="E58" s="79">
        <v>9.9578447569581452E-2</v>
      </c>
      <c r="F58" s="79">
        <v>0.60757181524168213</v>
      </c>
      <c r="G58" s="79">
        <v>0.44311373986686209</v>
      </c>
    </row>
    <row r="59" spans="2:7" ht="13" x14ac:dyDescent="0.25">
      <c r="B59" s="78">
        <v>0.7</v>
      </c>
      <c r="C59" s="79">
        <v>0.87623198617479969</v>
      </c>
      <c r="D59" s="79">
        <v>0.25361975830855771</v>
      </c>
      <c r="E59" s="79">
        <v>9.4339157447857397E-2</v>
      </c>
      <c r="F59" s="79">
        <v>0.5739215173754102</v>
      </c>
      <c r="G59" s="79">
        <v>0.38039163865103665</v>
      </c>
    </row>
    <row r="60" spans="2:7" ht="13" x14ac:dyDescent="0.25">
      <c r="B60" s="78">
        <v>0.8</v>
      </c>
      <c r="C60" s="79">
        <v>0.91748799078319987</v>
      </c>
      <c r="D60" s="79">
        <v>0.23315495054022517</v>
      </c>
      <c r="E60" s="79">
        <v>8.9099867326133328E-2</v>
      </c>
      <c r="F60" s="79">
        <v>0.54027121950913815</v>
      </c>
      <c r="G60" s="79">
        <v>0.31766953743521115</v>
      </c>
    </row>
    <row r="61" spans="2:7" ht="13" x14ac:dyDescent="0.25">
      <c r="B61" s="78">
        <v>0.9</v>
      </c>
      <c r="C61" s="79">
        <v>0.95874399539159993</v>
      </c>
      <c r="D61" s="79">
        <v>0.21269014277189272</v>
      </c>
      <c r="E61" s="79">
        <v>8.3860577204409273E-2</v>
      </c>
      <c r="F61" s="79">
        <v>0.50662092164286621</v>
      </c>
      <c r="G61" s="79">
        <v>0.25494743621938565</v>
      </c>
    </row>
    <row r="62" spans="2:7" ht="13" x14ac:dyDescent="0.25">
      <c r="B62" s="78">
        <v>1</v>
      </c>
      <c r="C62" s="79">
        <v>1</v>
      </c>
      <c r="D62" s="79">
        <v>0.1922253350035602</v>
      </c>
      <c r="E62" s="79">
        <v>7.8621287082685204E-2</v>
      </c>
      <c r="F62" s="79">
        <v>0.47297062377659416</v>
      </c>
      <c r="G62" s="79">
        <v>0.1922253350035602</v>
      </c>
    </row>
    <row r="63" spans="2:7" x14ac:dyDescent="0.25">
      <c r="F63" s="69"/>
    </row>
    <row r="64" spans="2:7" x14ac:dyDescent="0.25">
      <c r="F64" s="69"/>
    </row>
    <row r="65" spans="2:7" x14ac:dyDescent="0.25">
      <c r="F65" s="69"/>
    </row>
    <row r="66" spans="2:7" x14ac:dyDescent="0.25">
      <c r="F66" s="69"/>
    </row>
    <row r="67" spans="2:7" x14ac:dyDescent="0.25">
      <c r="F67" s="69"/>
    </row>
    <row r="68" spans="2:7" x14ac:dyDescent="0.25">
      <c r="F68" s="69"/>
    </row>
    <row r="69" spans="2:7" x14ac:dyDescent="0.25">
      <c r="F69" s="69"/>
    </row>
    <row r="70" spans="2:7" x14ac:dyDescent="0.25">
      <c r="F70" s="69"/>
    </row>
    <row r="71" spans="2:7" x14ac:dyDescent="0.25">
      <c r="F71" s="69"/>
    </row>
    <row r="72" spans="2:7" x14ac:dyDescent="0.25">
      <c r="F72" s="69"/>
    </row>
    <row r="75" spans="2:7" x14ac:dyDescent="0.25">
      <c r="F75" s="69"/>
    </row>
    <row r="76" spans="2:7" ht="13" x14ac:dyDescent="0.25">
      <c r="B76" s="22" t="s">
        <v>7</v>
      </c>
      <c r="C76" s="76" t="s">
        <v>33</v>
      </c>
      <c r="D76" s="76" t="s">
        <v>34</v>
      </c>
      <c r="E76" s="76" t="s">
        <v>35</v>
      </c>
      <c r="F76" s="76" t="s">
        <v>36</v>
      </c>
      <c r="G76" s="76" t="s">
        <v>37</v>
      </c>
    </row>
    <row r="77" spans="2:7" ht="13" x14ac:dyDescent="0.25">
      <c r="B77" s="77"/>
      <c r="C77" s="77">
        <f t="array" aca="1" ref="C77:G77" ca="1">TRANSPOSE(MMULT(C16:F20, F7:F10))</f>
        <v>0.63591751272814423</v>
      </c>
      <c r="D77" s="77">
        <f ca="1"/>
        <v>0.37282639379629218</v>
      </c>
      <c r="E77" s="77">
        <f ca="1"/>
        <v>0.12485779973490087</v>
      </c>
      <c r="F77" s="77">
        <f ca="1"/>
        <v>0.76993307229485453</v>
      </c>
      <c r="G77" s="77">
        <f ca="1"/>
        <v>0.74574521251795223</v>
      </c>
    </row>
    <row r="78" spans="2:7" ht="13" x14ac:dyDescent="0.25">
      <c r="B78" s="78">
        <v>0</v>
      </c>
      <c r="C78" s="79">
        <f t="dataTable" ref="C78:G88" dt2D="0" dtr="0" r1="F9" ca="1"/>
        <v>0.65021206442561785</v>
      </c>
      <c r="D78" s="79">
        <v>0.33612366491422058</v>
      </c>
      <c r="E78" s="79">
        <v>0.11741560023409184</v>
      </c>
      <c r="F78" s="79">
        <v>0.80765442415698852</v>
      </c>
      <c r="G78" s="79">
        <v>0.74405381917181601</v>
      </c>
    </row>
    <row r="79" spans="2:7" ht="13" x14ac:dyDescent="0.25">
      <c r="B79" s="78">
        <v>0.1</v>
      </c>
      <c r="C79" s="79">
        <v>0.62435618154806849</v>
      </c>
      <c r="D79" s="79">
        <v>0.40251129842279859</v>
      </c>
      <c r="E79" s="79">
        <v>0.1308769974654779</v>
      </c>
      <c r="F79" s="79">
        <v>0.73942431268713749</v>
      </c>
      <c r="G79" s="79">
        <v>0.74711319935967413</v>
      </c>
    </row>
    <row r="80" spans="2:7" ht="13" x14ac:dyDescent="0.25">
      <c r="B80" s="78">
        <v>0.2</v>
      </c>
      <c r="C80" s="79">
        <v>0.59850029867051902</v>
      </c>
      <c r="D80" s="79">
        <v>0.46889893193137649</v>
      </c>
      <c r="E80" s="79">
        <v>0.14433839469686394</v>
      </c>
      <c r="F80" s="79">
        <v>0.67119420121728635</v>
      </c>
      <c r="G80" s="79">
        <v>0.75017257954753214</v>
      </c>
    </row>
    <row r="81" spans="2:7" ht="13" x14ac:dyDescent="0.25">
      <c r="B81" s="78">
        <v>0.3</v>
      </c>
      <c r="C81" s="79">
        <v>0.57264441579296954</v>
      </c>
      <c r="D81" s="79">
        <v>0.53528656543995445</v>
      </c>
      <c r="E81" s="79">
        <v>0.15779979192824997</v>
      </c>
      <c r="F81" s="79">
        <v>0.60296408974743509</v>
      </c>
      <c r="G81" s="79">
        <v>0.75323195973539014</v>
      </c>
    </row>
    <row r="82" spans="2:7" ht="13" x14ac:dyDescent="0.25">
      <c r="B82" s="78">
        <v>0.4</v>
      </c>
      <c r="C82" s="79">
        <v>0.54678853291542007</v>
      </c>
      <c r="D82" s="79">
        <v>0.60167419894853236</v>
      </c>
      <c r="E82" s="79">
        <v>0.17126118915963603</v>
      </c>
      <c r="F82" s="79">
        <v>0.53473397827758407</v>
      </c>
      <c r="G82" s="79">
        <v>0.75629133992324815</v>
      </c>
    </row>
    <row r="83" spans="2:7" ht="13" x14ac:dyDescent="0.25">
      <c r="B83" s="78">
        <v>0.5</v>
      </c>
      <c r="C83" s="79">
        <v>0.52093265003787059</v>
      </c>
      <c r="D83" s="79">
        <v>0.66806183245711026</v>
      </c>
      <c r="E83" s="79">
        <v>0.18472258639102207</v>
      </c>
      <c r="F83" s="79">
        <v>0.46650386680773293</v>
      </c>
      <c r="G83" s="79">
        <v>0.75935072011110616</v>
      </c>
    </row>
    <row r="84" spans="2:7" ht="13" x14ac:dyDescent="0.25">
      <c r="B84" s="78">
        <v>0.6</v>
      </c>
      <c r="C84" s="79">
        <v>0.49507676716032123</v>
      </c>
      <c r="D84" s="79">
        <v>0.73444946596568816</v>
      </c>
      <c r="E84" s="79">
        <v>0.19818398362240813</v>
      </c>
      <c r="F84" s="79">
        <v>0.39827375533788179</v>
      </c>
      <c r="G84" s="79">
        <v>0.76241010029896417</v>
      </c>
    </row>
    <row r="85" spans="2:7" ht="13" x14ac:dyDescent="0.25">
      <c r="B85" s="78">
        <v>0.7</v>
      </c>
      <c r="C85" s="79">
        <v>0.46922088428277176</v>
      </c>
      <c r="D85" s="79">
        <v>0.80083709947426618</v>
      </c>
      <c r="E85" s="79">
        <v>0.21164538085379417</v>
      </c>
      <c r="F85" s="79">
        <v>0.3300436438680307</v>
      </c>
      <c r="G85" s="79">
        <v>0.76546948048682206</v>
      </c>
    </row>
    <row r="86" spans="2:7" ht="13" x14ac:dyDescent="0.25">
      <c r="B86" s="78">
        <v>0.8</v>
      </c>
      <c r="C86" s="79">
        <v>0.44336500140522234</v>
      </c>
      <c r="D86" s="79">
        <v>0.86722473298284419</v>
      </c>
      <c r="E86" s="79">
        <v>0.22510677808518023</v>
      </c>
      <c r="F86" s="79">
        <v>0.2618135323981795</v>
      </c>
      <c r="G86" s="79">
        <v>0.76852886067468018</v>
      </c>
    </row>
    <row r="87" spans="2:7" ht="13" x14ac:dyDescent="0.25">
      <c r="B87" s="78">
        <v>0.9</v>
      </c>
      <c r="C87" s="79">
        <v>0.41750911852767281</v>
      </c>
      <c r="D87" s="79">
        <v>0.9336123664914221</v>
      </c>
      <c r="E87" s="79">
        <v>0.23856817531656627</v>
      </c>
      <c r="F87" s="79">
        <v>0.19358342092832842</v>
      </c>
      <c r="G87" s="79">
        <v>0.77158824086253819</v>
      </c>
    </row>
    <row r="88" spans="2:7" ht="13" x14ac:dyDescent="0.25">
      <c r="B88" s="78">
        <v>1</v>
      </c>
      <c r="C88" s="79">
        <v>0.39165323565012339</v>
      </c>
      <c r="D88" s="79">
        <v>1</v>
      </c>
      <c r="E88" s="79">
        <v>0.25202957254795233</v>
      </c>
      <c r="F88" s="79">
        <v>0.12535330945847731</v>
      </c>
      <c r="G88" s="79">
        <v>0.7746476210503962</v>
      </c>
    </row>
    <row r="101" spans="2:7" x14ac:dyDescent="0.25">
      <c r="F101" s="69"/>
    </row>
    <row r="102" spans="2:7" ht="13" x14ac:dyDescent="0.25">
      <c r="B102" s="22" t="s">
        <v>8</v>
      </c>
      <c r="C102" s="76" t="s">
        <v>33</v>
      </c>
      <c r="D102" s="76" t="s">
        <v>34</v>
      </c>
      <c r="E102" s="76" t="s">
        <v>35</v>
      </c>
      <c r="F102" s="76" t="s">
        <v>36</v>
      </c>
      <c r="G102" s="76" t="s">
        <v>37</v>
      </c>
    </row>
    <row r="103" spans="2:7" ht="13" x14ac:dyDescent="0.25">
      <c r="B103" s="77"/>
      <c r="C103" s="77">
        <f t="array" aca="1" ref="C103:G103" ca="1">TRANSPOSE(MMULT(C16:F20, G7:G10))</f>
        <v>0.63591751272814434</v>
      </c>
      <c r="D103" s="77">
        <f ca="1"/>
        <v>0.37282639379629229</v>
      </c>
      <c r="E103" s="77">
        <f ca="1"/>
        <v>0.12485779973490088</v>
      </c>
      <c r="F103" s="77">
        <f ca="1"/>
        <v>0.76993307229485453</v>
      </c>
      <c r="G103" s="77">
        <f ca="1"/>
        <v>0.74574521251795223</v>
      </c>
    </row>
    <row r="104" spans="2:7" ht="13" x14ac:dyDescent="0.25">
      <c r="B104" s="78">
        <v>0</v>
      </c>
      <c r="C104" s="79">
        <f t="dataTable" ref="C104:G114" dt2D="0" dtr="0" r1="G10" ca="1"/>
        <v>0.79206225980220357</v>
      </c>
      <c r="D104" s="79">
        <v>0.34901697402821502</v>
      </c>
      <c r="E104" s="79">
        <v>0.13866371408735675</v>
      </c>
      <c r="F104" s="79">
        <v>0.68817117967773023</v>
      </c>
      <c r="G104" s="79">
        <v>0.85446482991032235</v>
      </c>
    </row>
    <row r="105" spans="2:7" ht="13" x14ac:dyDescent="0.25">
      <c r="B105" s="78">
        <v>0.1</v>
      </c>
      <c r="C105" s="79">
        <v>0.73251076127264869</v>
      </c>
      <c r="D105" s="79">
        <v>0.35809756529290682</v>
      </c>
      <c r="E105" s="79">
        <v>0.13339832473763058</v>
      </c>
      <c r="F105" s="79">
        <v>0.71935406170995719</v>
      </c>
      <c r="G105" s="79">
        <v>0.81300063558680347</v>
      </c>
    </row>
    <row r="106" spans="2:7" ht="13" x14ac:dyDescent="0.25">
      <c r="B106" s="78">
        <v>0.2</v>
      </c>
      <c r="C106" s="79">
        <v>0.67295926274309359</v>
      </c>
      <c r="D106" s="79">
        <v>0.36717815655759861</v>
      </c>
      <c r="E106" s="79">
        <v>0.12813293538790441</v>
      </c>
      <c r="F106" s="79">
        <v>0.75053694374218405</v>
      </c>
      <c r="G106" s="79">
        <v>0.77153644126328436</v>
      </c>
    </row>
    <row r="107" spans="2:7" ht="13" x14ac:dyDescent="0.25">
      <c r="B107" s="78">
        <v>0.3</v>
      </c>
      <c r="C107" s="79">
        <v>0.61340776421353849</v>
      </c>
      <c r="D107" s="79">
        <v>0.3762587478222903</v>
      </c>
      <c r="E107" s="79">
        <v>0.12286754603817823</v>
      </c>
      <c r="F107" s="79">
        <v>0.78171982577441113</v>
      </c>
      <c r="G107" s="79">
        <v>0.73007224693976536</v>
      </c>
    </row>
    <row r="108" spans="2:7" ht="13" x14ac:dyDescent="0.25">
      <c r="B108" s="78">
        <v>0.4</v>
      </c>
      <c r="C108" s="79">
        <v>0.55385626568398361</v>
      </c>
      <c r="D108" s="79">
        <v>0.38533933908698209</v>
      </c>
      <c r="E108" s="79">
        <v>0.11760215668845206</v>
      </c>
      <c r="F108" s="79">
        <v>0.8129027078066382</v>
      </c>
      <c r="G108" s="79">
        <v>0.68860805261624647</v>
      </c>
    </row>
    <row r="109" spans="2:7" ht="13" x14ac:dyDescent="0.25">
      <c r="B109" s="78">
        <v>0.5</v>
      </c>
      <c r="C109" s="79">
        <v>0.49430476715442856</v>
      </c>
      <c r="D109" s="79">
        <v>0.39441993035167389</v>
      </c>
      <c r="E109" s="79">
        <v>0.1123367673387259</v>
      </c>
      <c r="F109" s="79">
        <v>0.84408558983886506</v>
      </c>
      <c r="G109" s="79">
        <v>0.64714385829272758</v>
      </c>
    </row>
    <row r="110" spans="2:7" ht="13" x14ac:dyDescent="0.25">
      <c r="B110" s="78">
        <v>0.6</v>
      </c>
      <c r="C110" s="79">
        <v>0.43475326862487351</v>
      </c>
      <c r="D110" s="79">
        <v>0.40350052161636568</v>
      </c>
      <c r="E110" s="79">
        <v>0.10707137798899974</v>
      </c>
      <c r="F110" s="79">
        <v>0.87526847187109202</v>
      </c>
      <c r="G110" s="79">
        <v>0.60567966396920858</v>
      </c>
    </row>
    <row r="111" spans="2:7" ht="13" x14ac:dyDescent="0.25">
      <c r="B111" s="78">
        <v>0.7</v>
      </c>
      <c r="C111" s="79">
        <v>0.37520177009531852</v>
      </c>
      <c r="D111" s="79">
        <v>0.41258111288105742</v>
      </c>
      <c r="E111" s="79">
        <v>0.10180598863927356</v>
      </c>
      <c r="F111" s="79">
        <v>0.90645135390331899</v>
      </c>
      <c r="G111" s="79">
        <v>0.56421546964568958</v>
      </c>
    </row>
    <row r="112" spans="2:7" ht="13" x14ac:dyDescent="0.25">
      <c r="B112" s="78">
        <v>0.8</v>
      </c>
      <c r="C112" s="79">
        <v>0.31565027156576353</v>
      </c>
      <c r="D112" s="79">
        <v>0.42166170414574922</v>
      </c>
      <c r="E112" s="79">
        <v>9.6540599289547377E-2</v>
      </c>
      <c r="F112" s="79">
        <v>0.93763423593554607</v>
      </c>
      <c r="G112" s="79">
        <v>0.52275127532217058</v>
      </c>
    </row>
    <row r="113" spans="2:7" ht="13" x14ac:dyDescent="0.25">
      <c r="B113" s="78">
        <v>0.9</v>
      </c>
      <c r="C113" s="79">
        <v>0.25609877303620854</v>
      </c>
      <c r="D113" s="79">
        <v>0.43074229541044101</v>
      </c>
      <c r="E113" s="79">
        <v>9.1275209939821217E-2</v>
      </c>
      <c r="F113" s="79">
        <v>0.96881711796777303</v>
      </c>
      <c r="G113" s="79">
        <v>0.4812870809986517</v>
      </c>
    </row>
    <row r="114" spans="2:7" ht="13" x14ac:dyDescent="0.25">
      <c r="B114" s="78">
        <v>1</v>
      </c>
      <c r="C114" s="79">
        <v>0.19654727450665352</v>
      </c>
      <c r="D114" s="79">
        <v>0.43982288667513275</v>
      </c>
      <c r="E114" s="79">
        <v>8.6009820590095043E-2</v>
      </c>
      <c r="F114" s="79">
        <v>1</v>
      </c>
      <c r="G114" s="79">
        <v>0.43982288667513275</v>
      </c>
    </row>
    <row r="115" spans="2:7" x14ac:dyDescent="0.25">
      <c r="F115" s="69"/>
    </row>
    <row r="116" spans="2:7" x14ac:dyDescent="0.25">
      <c r="F116" s="69"/>
    </row>
    <row r="117" spans="2:7" x14ac:dyDescent="0.25">
      <c r="F117" s="69"/>
    </row>
    <row r="118" spans="2:7" x14ac:dyDescent="0.25">
      <c r="F118" s="69"/>
    </row>
    <row r="119" spans="2:7" x14ac:dyDescent="0.25">
      <c r="F119" s="69"/>
    </row>
    <row r="120" spans="2:7" x14ac:dyDescent="0.25">
      <c r="F120" s="69"/>
    </row>
    <row r="121" spans="2:7" x14ac:dyDescent="0.25">
      <c r="F121" s="69"/>
    </row>
    <row r="122" spans="2:7" x14ac:dyDescent="0.25">
      <c r="F122" s="69"/>
    </row>
    <row r="123" spans="2:7" x14ac:dyDescent="0.25">
      <c r="F123" s="69"/>
    </row>
  </sheetData>
  <mergeCells count="5">
    <mergeCell ref="B5:B6"/>
    <mergeCell ref="C5:C6"/>
    <mergeCell ref="D5:G5"/>
    <mergeCell ref="C14:F14"/>
    <mergeCell ref="G14:G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Ratings System (Algebra method)</vt:lpstr>
      <vt:lpstr>Evaluation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2024-08-28T05:19:20Z</dcterms:modified>
</cp:coreProperties>
</file>