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 defaultThemeVersion="124226"/>
  <xr:revisionPtr revIDLastSave="0" documentId="13_ncr:1_{19A7F438-8732-44CD-954E-C5A4C4DEE19D}" xr6:coauthVersionLast="36" xr6:coauthVersionMax="36" xr10:uidLastSave="{00000000-0000-0000-0000-000000000000}"/>
  <bookViews>
    <workbookView xWindow="240" yWindow="110" windowWidth="14810" windowHeight="8020" xr2:uid="{00000000-000D-0000-FFFF-FFFF00000000}"/>
  </bookViews>
  <sheets>
    <sheet name="Ratings System (RGM)" sheetId="12" r:id="rId1"/>
    <sheet name="Evaluation" sheetId="9" r:id="rId2"/>
    <sheet name="Sensitivity Analysis" sheetId="11" r:id="rId3"/>
  </sheets>
  <definedNames>
    <definedName name="solver_adj" localSheetId="0" hidden="1">'Ratings System (RGM)'!#REF!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'Ratings System (RGM)'!#REF!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'Ratings System (RGM)'!#REF!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91029" iterate="1" iterateCount="500" iterateDelta="1.0000000000000001E-5"/>
</workbook>
</file>

<file path=xl/calcChain.xml><?xml version="1.0" encoding="utf-8"?>
<calcChain xmlns="http://schemas.openxmlformats.org/spreadsheetml/2006/main">
  <c r="D7" i="11" l="1"/>
  <c r="E8" i="11"/>
  <c r="F9" i="11"/>
  <c r="G10" i="11"/>
  <c r="H48" i="12" l="1"/>
  <c r="I37" i="12"/>
  <c r="H27" i="12"/>
  <c r="I17" i="12"/>
  <c r="H6" i="12"/>
  <c r="D51" i="12" l="1"/>
  <c r="C51" i="12"/>
  <c r="B51" i="12"/>
  <c r="C50" i="12"/>
  <c r="B50" i="12"/>
  <c r="B49" i="12"/>
  <c r="H49" i="12" s="1"/>
  <c r="E41" i="12"/>
  <c r="D41" i="12"/>
  <c r="C41" i="12"/>
  <c r="B41" i="12"/>
  <c r="D40" i="12"/>
  <c r="C40" i="12"/>
  <c r="B40" i="12"/>
  <c r="C39" i="12"/>
  <c r="B39" i="12"/>
  <c r="I39" i="12" s="1"/>
  <c r="B38" i="12"/>
  <c r="I38" i="12" s="1"/>
  <c r="D30" i="12"/>
  <c r="C30" i="12"/>
  <c r="B30" i="12"/>
  <c r="C29" i="12"/>
  <c r="B29" i="12"/>
  <c r="B28" i="12"/>
  <c r="H28" i="12" s="1"/>
  <c r="E21" i="12"/>
  <c r="D21" i="12"/>
  <c r="C21" i="12"/>
  <c r="B21" i="12"/>
  <c r="D20" i="12"/>
  <c r="C20" i="12"/>
  <c r="B20" i="12"/>
  <c r="C19" i="12"/>
  <c r="B19" i="12"/>
  <c r="B18" i="12"/>
  <c r="B9" i="12"/>
  <c r="E8" i="12"/>
  <c r="D9" i="12" s="1"/>
  <c r="C8" i="12"/>
  <c r="B8" i="12"/>
  <c r="E7" i="12"/>
  <c r="C9" i="12" s="1"/>
  <c r="B7" i="12"/>
  <c r="H7" i="12" s="1"/>
  <c r="H51" i="12" l="1"/>
  <c r="H50" i="12"/>
  <c r="H29" i="12"/>
  <c r="I40" i="12"/>
  <c r="I41" i="12"/>
  <c r="H30" i="12"/>
  <c r="I20" i="12"/>
  <c r="I21" i="12"/>
  <c r="I18" i="12"/>
  <c r="I19" i="12"/>
  <c r="H9" i="12"/>
  <c r="H8" i="12"/>
  <c r="I51" i="12" l="1"/>
  <c r="I48" i="12"/>
  <c r="I49" i="12"/>
  <c r="I50" i="12"/>
  <c r="J41" i="12"/>
  <c r="I30" i="12"/>
  <c r="J48" i="12" a="1"/>
  <c r="I28" i="12"/>
  <c r="I27" i="12"/>
  <c r="J37" i="12"/>
  <c r="J38" i="12"/>
  <c r="J40" i="12"/>
  <c r="I29" i="12"/>
  <c r="J39" i="12"/>
  <c r="F8" i="12"/>
  <c r="J19" i="12"/>
  <c r="J17" i="12"/>
  <c r="J18" i="12"/>
  <c r="J21" i="12"/>
  <c r="J20" i="12"/>
  <c r="F7" i="12"/>
  <c r="F6" i="12"/>
  <c r="F9" i="12"/>
  <c r="F50" i="12" l="1"/>
  <c r="J8" i="9" s="1"/>
  <c r="F49" i="12"/>
  <c r="J7" i="9" s="1"/>
  <c r="F51" i="12"/>
  <c r="J9" i="9" s="1"/>
  <c r="F48" i="12"/>
  <c r="J6" i="9" s="1"/>
  <c r="C8" i="11"/>
  <c r="F4" i="9"/>
  <c r="J4" i="9"/>
  <c r="C10" i="11"/>
  <c r="C7" i="11"/>
  <c r="D4" i="9"/>
  <c r="H4" i="9"/>
  <c r="C9" i="11"/>
  <c r="J50" i="12"/>
  <c r="J48" i="12"/>
  <c r="J49" i="12"/>
  <c r="J51" i="12"/>
  <c r="F29" i="12"/>
  <c r="F8" i="9" s="1"/>
  <c r="F28" i="12"/>
  <c r="F7" i="9" s="1"/>
  <c r="F30" i="12"/>
  <c r="F9" i="9" s="1"/>
  <c r="G39" i="12"/>
  <c r="H8" i="9" s="1"/>
  <c r="G41" i="12"/>
  <c r="H10" i="9" s="1"/>
  <c r="G40" i="12"/>
  <c r="H9" i="9" s="1"/>
  <c r="F27" i="12"/>
  <c r="F6" i="9" s="1"/>
  <c r="G38" i="12"/>
  <c r="H7" i="9" s="1"/>
  <c r="J27" i="12" a="1"/>
  <c r="J28" i="12" s="1"/>
  <c r="K37" i="12" a="1"/>
  <c r="G37" i="12"/>
  <c r="H6" i="9" s="1"/>
  <c r="I6" i="12" a="1"/>
  <c r="I9" i="12" s="1"/>
  <c r="G20" i="12"/>
  <c r="D9" i="9" s="1"/>
  <c r="G18" i="12"/>
  <c r="D7" i="9" s="1"/>
  <c r="D13" i="9" s="1"/>
  <c r="G17" i="12"/>
  <c r="D6" i="9" s="1"/>
  <c r="G21" i="12"/>
  <c r="D10" i="9" s="1"/>
  <c r="G19" i="12"/>
  <c r="D8" i="9" s="1"/>
  <c r="K17" i="12" a="1"/>
  <c r="F7" i="11" l="1"/>
  <c r="F8" i="11"/>
  <c r="F10" i="11"/>
  <c r="C11" i="11"/>
  <c r="G7" i="11"/>
  <c r="G8" i="11"/>
  <c r="G9" i="11"/>
  <c r="E7" i="11"/>
  <c r="E9" i="11"/>
  <c r="E10" i="11"/>
  <c r="E52" i="12"/>
  <c r="E53" i="12" s="1"/>
  <c r="E54" i="12" s="1"/>
  <c r="F54" i="12" s="1"/>
  <c r="J27" i="12"/>
  <c r="K39" i="12"/>
  <c r="K38" i="12"/>
  <c r="K37" i="12"/>
  <c r="K41" i="12"/>
  <c r="K40" i="12"/>
  <c r="J30" i="12"/>
  <c r="J29" i="12"/>
  <c r="I6" i="12"/>
  <c r="I8" i="12"/>
  <c r="I7" i="12"/>
  <c r="K20" i="12"/>
  <c r="K21" i="12"/>
  <c r="K17" i="12"/>
  <c r="K18" i="12"/>
  <c r="K19" i="12"/>
  <c r="J16" i="9"/>
  <c r="F19" i="11" s="1"/>
  <c r="H14" i="9"/>
  <c r="E17" i="11" s="1"/>
  <c r="F13" i="9"/>
  <c r="D16" i="11" s="1"/>
  <c r="H16" i="9"/>
  <c r="E19" i="11" s="1"/>
  <c r="H15" i="9"/>
  <c r="E18" i="11" s="1"/>
  <c r="H13" i="9"/>
  <c r="E16" i="11" s="1"/>
  <c r="H17" i="9"/>
  <c r="E20" i="11" s="1"/>
  <c r="F15" i="9"/>
  <c r="D18" i="11" s="1"/>
  <c r="F16" i="9"/>
  <c r="D19" i="11" s="1"/>
  <c r="D15" i="9"/>
  <c r="C18" i="11" s="1"/>
  <c r="D14" i="9"/>
  <c r="C17" i="11" s="1"/>
  <c r="D17" i="9"/>
  <c r="C20" i="11" s="1"/>
  <c r="J15" i="9"/>
  <c r="F18" i="11" s="1"/>
  <c r="J13" i="9"/>
  <c r="F16" i="11" s="1"/>
  <c r="G11" i="11" l="1"/>
  <c r="D9" i="11"/>
  <c r="D10" i="11"/>
  <c r="D8" i="11"/>
  <c r="E11" i="11"/>
  <c r="F11" i="11"/>
  <c r="E31" i="12"/>
  <c r="E32" i="12" s="1"/>
  <c r="E33" i="12" s="1"/>
  <c r="F33" i="12" s="1"/>
  <c r="F42" i="12"/>
  <c r="F43" i="12" s="1"/>
  <c r="F44" i="12" s="1"/>
  <c r="G44" i="12" s="1"/>
  <c r="E10" i="12"/>
  <c r="E11" i="12" s="1"/>
  <c r="E12" i="12" s="1"/>
  <c r="F12" i="12" s="1"/>
  <c r="F22" i="12"/>
  <c r="F23" i="12" s="1"/>
  <c r="F24" i="12" s="1"/>
  <c r="G24" i="12" s="1"/>
  <c r="K15" i="9"/>
  <c r="D16" i="9"/>
  <c r="J14" i="9"/>
  <c r="F17" i="11" s="1"/>
  <c r="J17" i="9"/>
  <c r="F20" i="11" s="1"/>
  <c r="F17" i="9"/>
  <c r="D20" i="11" s="1"/>
  <c r="F14" i="9"/>
  <c r="D17" i="11" s="1"/>
  <c r="D11" i="11" l="1"/>
  <c r="K16" i="9"/>
  <c r="C19" i="11"/>
  <c r="K13" i="9"/>
  <c r="C16" i="11"/>
  <c r="K17" i="9"/>
  <c r="K14" i="9"/>
  <c r="C103" i="11" l="1" a="1"/>
  <c r="C103" i="11" s="1"/>
  <c r="C77" i="11" a="1"/>
  <c r="F77" i="11" s="1"/>
  <c r="C51" i="11" a="1"/>
  <c r="D51" i="11" s="1"/>
  <c r="C25" i="11" a="1"/>
  <c r="C25" i="11" s="1"/>
  <c r="G16" i="11" a="1"/>
  <c r="D103" i="11" l="1"/>
  <c r="F103" i="11"/>
  <c r="G103" i="11"/>
  <c r="E103" i="11"/>
  <c r="D77" i="11"/>
  <c r="G77" i="11"/>
  <c r="C77" i="11"/>
  <c r="E77" i="11"/>
  <c r="C51" i="11"/>
  <c r="F51" i="11"/>
  <c r="E51" i="11"/>
  <c r="G51" i="11"/>
  <c r="F25" i="11"/>
  <c r="D25" i="11"/>
  <c r="G25" i="11"/>
  <c r="E25" i="11"/>
  <c r="G16" i="11"/>
  <c r="G20" i="11"/>
  <c r="G17" i="11"/>
  <c r="G18" i="11"/>
  <c r="G19" i="11"/>
</calcChain>
</file>

<file path=xl/sharedStrings.xml><?xml version="1.0" encoding="utf-8"?>
<sst xmlns="http://schemas.openxmlformats.org/spreadsheetml/2006/main" count="199" uniqueCount="59">
  <si>
    <t>w</t>
  </si>
  <si>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Times New Roman"/>
        <family val="1"/>
      </rPr>
      <t xml:space="preserve"> =</t>
    </r>
  </si>
  <si>
    <t>CI =</t>
  </si>
  <si>
    <t>CR =</t>
  </si>
  <si>
    <t>Education</t>
  </si>
  <si>
    <t>Experience</t>
  </si>
  <si>
    <t>Dependability</t>
  </si>
  <si>
    <t>Quality</t>
  </si>
  <si>
    <t>Goal</t>
  </si>
  <si>
    <t>Exceptional</t>
  </si>
  <si>
    <t>Good</t>
  </si>
  <si>
    <t>Satisfactory</t>
  </si>
  <si>
    <t>Poor</t>
  </si>
  <si>
    <t>Excellent</t>
  </si>
  <si>
    <t>Meet Requirement</t>
  </si>
  <si>
    <t>Need Improvement</t>
  </si>
  <si>
    <t>Unsatisfactory</t>
  </si>
  <si>
    <t>Meet Req</t>
  </si>
  <si>
    <t>Need Improv</t>
  </si>
  <si>
    <t>Postgraduate</t>
  </si>
  <si>
    <t>Bachelor</t>
  </si>
  <si>
    <t>Diploma</t>
  </si>
  <si>
    <t>Below Dip</t>
  </si>
  <si>
    <t>&gt; 10 years</t>
  </si>
  <si>
    <t>5 - 10 years</t>
  </si>
  <si>
    <t>3 - 5 years</t>
  </si>
  <si>
    <t>1 - 3 years</t>
  </si>
  <si>
    <t>&lt; 1 year</t>
  </si>
  <si>
    <t>Goal: Value to Company</t>
  </si>
  <si>
    <t>Quality of Work</t>
  </si>
  <si>
    <t>John Lim</t>
  </si>
  <si>
    <t>Tan Ah Huay</t>
  </si>
  <si>
    <t>Chow Ah Beng</t>
  </si>
  <si>
    <t>Mary Lau</t>
  </si>
  <si>
    <t>Harry Lee</t>
  </si>
  <si>
    <t>Bachelor degree</t>
  </si>
  <si>
    <t>Rating</t>
  </si>
  <si>
    <t>Score</t>
  </si>
  <si>
    <t>Candidate</t>
  </si>
  <si>
    <t>Rating for Quality</t>
  </si>
  <si>
    <t>Rating for Education</t>
  </si>
  <si>
    <t>Rating for Experience</t>
  </si>
  <si>
    <t>Rating for Dependabilty</t>
  </si>
  <si>
    <t>Overall Rating</t>
  </si>
  <si>
    <t>Summary of Criteria Weights and Ratings Scores</t>
  </si>
  <si>
    <t>Criterion</t>
  </si>
  <si>
    <t>Criterion Base Weight</t>
  </si>
  <si>
    <t>Criterion's weight when the weight of this criterion is varied</t>
  </si>
  <si>
    <t>chksum</t>
  </si>
  <si>
    <t>Alternative's local wegiht under this criterion</t>
  </si>
  <si>
    <t>Alternative</t>
  </si>
  <si>
    <t>Overall Weight</t>
  </si>
  <si>
    <t>Sensitivty Analysis: Rainbow Diagrams</t>
  </si>
  <si>
    <t>RGM</t>
  </si>
  <si>
    <r>
      <t xml:space="preserve">w </t>
    </r>
    <r>
      <rPr>
        <sz val="10"/>
        <color theme="1"/>
        <rFont val="Symbol"/>
        <family val="1"/>
        <charset val="2"/>
      </rPr>
      <t>»</t>
    </r>
  </si>
  <si>
    <t>Aw</t>
  </si>
  <si>
    <t>Main Criteria</t>
  </si>
  <si>
    <t>Ratings</t>
  </si>
  <si>
    <t>AHP Ratings Approach using RGM method: Application to Employees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</si>
</sst>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???/???"/>
    <numFmt numFmtId="165" formatCode="0.00000"/>
    <numFmt numFmtId="166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b/>
      <sz val="11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5" fontId="1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/>
    <xf numFmtId="165" fontId="2" fillId="11" borderId="1" xfId="0" applyNumberFormat="1" applyFont="1" applyFill="1" applyBorder="1" applyAlignment="1">
      <alignment horizontal="center"/>
    </xf>
    <xf numFmtId="0" fontId="0" fillId="12" borderId="1" xfId="0" applyFill="1" applyBorder="1"/>
    <xf numFmtId="0" fontId="5" fillId="13" borderId="1" xfId="0" applyFont="1" applyFill="1" applyBorder="1" applyAlignment="1">
      <alignment horizontal="left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65" fontId="9" fillId="9" borderId="1" xfId="0" applyNumberFormat="1" applyFont="1" applyFill="1" applyBorder="1" applyAlignment="1">
      <alignment horizontal="center"/>
    </xf>
    <xf numFmtId="165" fontId="9" fillId="11" borderId="1" xfId="0" applyNumberFormat="1" applyFont="1" applyFill="1" applyBorder="1" applyAlignment="1">
      <alignment horizontal="center"/>
    </xf>
    <xf numFmtId="165" fontId="6" fillId="9" borderId="1" xfId="0" applyNumberFormat="1" applyFont="1" applyFill="1" applyBorder="1" applyAlignment="1">
      <alignment horizontal="center"/>
    </xf>
    <xf numFmtId="165" fontId="6" fillId="11" borderId="1" xfId="0" applyNumberFormat="1" applyFont="1" applyFill="1" applyBorder="1" applyAlignment="1">
      <alignment horizontal="center"/>
    </xf>
    <xf numFmtId="0" fontId="9" fillId="9" borderId="1" xfId="0" applyFont="1" applyFill="1" applyBorder="1"/>
    <xf numFmtId="0" fontId="9" fillId="11" borderId="1" xfId="0" applyFont="1" applyFill="1" applyBorder="1"/>
    <xf numFmtId="0" fontId="6" fillId="13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4" borderId="5" xfId="0" applyFont="1" applyFill="1" applyBorder="1"/>
    <xf numFmtId="0" fontId="12" fillId="4" borderId="6" xfId="0" applyFont="1" applyFill="1" applyBorder="1" applyAlignment="1">
      <alignment horizontal="center"/>
    </xf>
    <xf numFmtId="0" fontId="10" fillId="0" borderId="0" xfId="0" applyFont="1"/>
    <xf numFmtId="166" fontId="11" fillId="0" borderId="0" xfId="0" applyNumberFormat="1" applyFont="1" applyAlignment="1">
      <alignment horizontal="center"/>
    </xf>
    <xf numFmtId="167" fontId="11" fillId="0" borderId="0" xfId="0" applyNumberFormat="1" applyFont="1" applyBorder="1" applyAlignment="1">
      <alignment horizontal="center"/>
    </xf>
    <xf numFmtId="0" fontId="11" fillId="0" borderId="0" xfId="0" applyFont="1" applyBorder="1"/>
    <xf numFmtId="165" fontId="2" fillId="4" borderId="6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14" borderId="1" xfId="0" applyNumberFormat="1" applyFont="1" applyFill="1" applyBorder="1" applyAlignment="1">
      <alignment horizontal="center" vertical="center"/>
    </xf>
    <xf numFmtId="166" fontId="2" fillId="14" borderId="6" xfId="0" applyNumberFormat="1" applyFont="1" applyFill="1" applyBorder="1" applyAlignment="1">
      <alignment horizontal="center" vertical="center"/>
    </xf>
    <xf numFmtId="166" fontId="5" fillId="11" borderId="6" xfId="0" applyNumberFormat="1" applyFont="1" applyFill="1" applyBorder="1" applyAlignment="1">
      <alignment horizontal="center" vertical="center"/>
    </xf>
    <xf numFmtId="166" fontId="5" fillId="11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 vertical="center"/>
    </xf>
    <xf numFmtId="167" fontId="2" fillId="14" borderId="1" xfId="0" applyNumberFormat="1" applyFont="1" applyFill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7" fillId="5" borderId="0" xfId="0" applyFont="1" applyFill="1"/>
    <xf numFmtId="0" fontId="7" fillId="3" borderId="0" xfId="0" applyFont="1" applyFill="1"/>
    <xf numFmtId="0" fontId="17" fillId="3" borderId="0" xfId="0" applyFont="1" applyFill="1"/>
    <xf numFmtId="166" fontId="2" fillId="0" borderId="0" xfId="0" applyNumberFormat="1" applyFont="1" applyBorder="1" applyAlignment="1">
      <alignment horizontal="center"/>
    </xf>
    <xf numFmtId="166" fontId="2" fillId="9" borderId="1" xfId="0" applyNumberFormat="1" applyFont="1" applyFill="1" applyBorder="1" applyAlignment="1">
      <alignment horizontal="center"/>
    </xf>
    <xf numFmtId="166" fontId="2" fillId="14" borderId="1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1" fontId="1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 vertical="center"/>
    </xf>
    <xf numFmtId="0" fontId="16" fillId="8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7" fillId="15" borderId="0" xfId="0" applyFont="1" applyFill="1" applyAlignment="1">
      <alignment vertical="center"/>
    </xf>
    <xf numFmtId="0" fontId="2" fillId="15" borderId="0" xfId="0" applyFont="1" applyFill="1"/>
    <xf numFmtId="0" fontId="4" fillId="15" borderId="0" xfId="0" applyFont="1" applyFill="1"/>
    <xf numFmtId="0" fontId="10" fillId="15" borderId="0" xfId="0" applyFont="1" applyFill="1" applyAlignment="1">
      <alignment vertical="center"/>
    </xf>
    <xf numFmtId="0" fontId="1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CCECFF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09317585301837E-2"/>
          <c:y val="4.3999399945191302E-2"/>
          <c:w val="0.89777596550431193"/>
          <c:h val="0.749313365376282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Analysis'!$C$24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Analysis'!$C$26:$C$36</c:f>
              <c:numCache>
                <c:formatCode>0.0000</c:formatCode>
                <c:ptCount val="11"/>
                <c:pt idx="0">
                  <c:v>0.43823013091978258</c:v>
                </c:pt>
                <c:pt idx="1">
                  <c:v>0.47468127400382754</c:v>
                </c:pt>
                <c:pt idx="2">
                  <c:v>0.51113241708787227</c:v>
                </c:pt>
                <c:pt idx="3">
                  <c:v>0.54758356017191701</c:v>
                </c:pt>
                <c:pt idx="4">
                  <c:v>0.58403470325596185</c:v>
                </c:pt>
                <c:pt idx="5">
                  <c:v>0.6204858463400067</c:v>
                </c:pt>
                <c:pt idx="6">
                  <c:v>0.65693698942405143</c:v>
                </c:pt>
                <c:pt idx="7">
                  <c:v>0.69338813250809628</c:v>
                </c:pt>
                <c:pt idx="8">
                  <c:v>0.72983927559214112</c:v>
                </c:pt>
                <c:pt idx="9">
                  <c:v>0.76629041867618586</c:v>
                </c:pt>
                <c:pt idx="10">
                  <c:v>0.8027415617602307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4-4C50-939D-466687CCFDD4}"/>
            </c:ext>
          </c:extLst>
        </c:ser>
        <c:ser>
          <c:idx val="1"/>
          <c:order val="1"/>
          <c:tx>
            <c:strRef>
              <c:f>'Sensitivity Analysis'!$D$24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Analysis'!$D$26:$D$36</c:f>
              <c:numCache>
                <c:formatCode>0.0000</c:formatCode>
                <c:ptCount val="11"/>
                <c:pt idx="0">
                  <c:v>0.4440126690658377</c:v>
                </c:pt>
                <c:pt idx="1">
                  <c:v>0.43125879144681223</c:v>
                </c:pt>
                <c:pt idx="2">
                  <c:v>0.41850491382778676</c:v>
                </c:pt>
                <c:pt idx="3">
                  <c:v>0.40575103620876118</c:v>
                </c:pt>
                <c:pt idx="4">
                  <c:v>0.39299715858973572</c:v>
                </c:pt>
                <c:pt idx="5">
                  <c:v>0.3802432809707102</c:v>
                </c:pt>
                <c:pt idx="6">
                  <c:v>0.36748940335168467</c:v>
                </c:pt>
                <c:pt idx="7">
                  <c:v>0.35473552573265921</c:v>
                </c:pt>
                <c:pt idx="8">
                  <c:v>0.34198164811363368</c:v>
                </c:pt>
                <c:pt idx="9">
                  <c:v>0.32922777049460816</c:v>
                </c:pt>
                <c:pt idx="10">
                  <c:v>0.3164738928755827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4-4C50-939D-466687CCFDD4}"/>
            </c:ext>
          </c:extLst>
        </c:ser>
        <c:ser>
          <c:idx val="2"/>
          <c:order val="2"/>
          <c:tx>
            <c:strRef>
              <c:f>'Sensitivity Analysis'!$E$24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Analysis'!$E$26:$E$36</c:f>
              <c:numCache>
                <c:formatCode>0.0000</c:formatCode>
                <c:ptCount val="11"/>
                <c:pt idx="0">
                  <c:v>0.10471281205086982</c:v>
                </c:pt>
                <c:pt idx="1">
                  <c:v>0.10857350540450958</c:v>
                </c:pt>
                <c:pt idx="2">
                  <c:v>0.11243419875814933</c:v>
                </c:pt>
                <c:pt idx="3">
                  <c:v>0.11629489211178907</c:v>
                </c:pt>
                <c:pt idx="4">
                  <c:v>0.12015558546542882</c:v>
                </c:pt>
                <c:pt idx="5">
                  <c:v>0.12401627881906856</c:v>
                </c:pt>
                <c:pt idx="6">
                  <c:v>0.12787697217270833</c:v>
                </c:pt>
                <c:pt idx="7">
                  <c:v>0.13173766552634808</c:v>
                </c:pt>
                <c:pt idx="8">
                  <c:v>0.13559835887998781</c:v>
                </c:pt>
                <c:pt idx="9">
                  <c:v>0.13945905223362756</c:v>
                </c:pt>
                <c:pt idx="10">
                  <c:v>0.14331974558726732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54-4C50-939D-466687CCFDD4}"/>
            </c:ext>
          </c:extLst>
        </c:ser>
        <c:ser>
          <c:idx val="3"/>
          <c:order val="3"/>
          <c:tx>
            <c:strRef>
              <c:f>'Sensitivity Analysis'!$F$24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Analysis'!$F$26:$F$36</c:f>
              <c:numCache>
                <c:formatCode>0.0000</c:formatCode>
                <c:ptCount val="11"/>
                <c:pt idx="0">
                  <c:v>0.74841668610411349</c:v>
                </c:pt>
                <c:pt idx="1">
                  <c:v>0.75384917366972526</c:v>
                </c:pt>
                <c:pt idx="2">
                  <c:v>0.75928166123533702</c:v>
                </c:pt>
                <c:pt idx="3">
                  <c:v>0.76471414880094857</c:v>
                </c:pt>
                <c:pt idx="4">
                  <c:v>0.77014663636656044</c:v>
                </c:pt>
                <c:pt idx="5">
                  <c:v>0.7755791239321721</c:v>
                </c:pt>
                <c:pt idx="6">
                  <c:v>0.78101161149778386</c:v>
                </c:pt>
                <c:pt idx="7">
                  <c:v>0.78644409906339563</c:v>
                </c:pt>
                <c:pt idx="8">
                  <c:v>0.79187658662900717</c:v>
                </c:pt>
                <c:pt idx="9">
                  <c:v>0.79730907419461894</c:v>
                </c:pt>
                <c:pt idx="10">
                  <c:v>0.8027415617602307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54-4C50-939D-466687CCFDD4}"/>
            </c:ext>
          </c:extLst>
        </c:ser>
        <c:ser>
          <c:idx val="4"/>
          <c:order val="4"/>
          <c:tx>
            <c:strRef>
              <c:f>'Sensitivity Analysis'!$G$24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Analysis'!$B$26:$B$36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Analysis'!$G$26:$G$36</c:f>
              <c:numCache>
                <c:formatCode>0.0000</c:formatCode>
                <c:ptCount val="11"/>
                <c:pt idx="0">
                  <c:v>0.41605539683294396</c:v>
                </c:pt>
                <c:pt idx="1">
                  <c:v>0.4744498571496496</c:v>
                </c:pt>
                <c:pt idx="2">
                  <c:v>0.53284431746635519</c:v>
                </c:pt>
                <c:pt idx="3">
                  <c:v>0.59123877778306078</c:v>
                </c:pt>
                <c:pt idx="4">
                  <c:v>0.64963323809976647</c:v>
                </c:pt>
                <c:pt idx="5">
                  <c:v>0.70802769841647195</c:v>
                </c:pt>
                <c:pt idx="6">
                  <c:v>0.76642215873317765</c:v>
                </c:pt>
                <c:pt idx="7">
                  <c:v>0.82481661904988313</c:v>
                </c:pt>
                <c:pt idx="8">
                  <c:v>0.88321107936658871</c:v>
                </c:pt>
                <c:pt idx="9">
                  <c:v>0.94160553968329441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54-4C50-939D-466687CC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of Criterion Quality of Work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Analysis'!$C$50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Analysis'!$C$52:$C$62</c:f>
              <c:numCache>
                <c:formatCode>0.0000</c:formatCode>
                <c:ptCount val="11"/>
                <c:pt idx="0">
                  <c:v>0.59618207813863566</c:v>
                </c:pt>
                <c:pt idx="1">
                  <c:v>0.63656387032477224</c:v>
                </c:pt>
                <c:pt idx="2">
                  <c:v>0.6769456625109086</c:v>
                </c:pt>
                <c:pt idx="3">
                  <c:v>0.71732745469704484</c:v>
                </c:pt>
                <c:pt idx="4">
                  <c:v>0.75770924688318142</c:v>
                </c:pt>
                <c:pt idx="5">
                  <c:v>0.79809103906931778</c:v>
                </c:pt>
                <c:pt idx="6">
                  <c:v>0.83847283125545424</c:v>
                </c:pt>
                <c:pt idx="7">
                  <c:v>0.8788546234415906</c:v>
                </c:pt>
                <c:pt idx="8">
                  <c:v>0.91923641562772718</c:v>
                </c:pt>
                <c:pt idx="9">
                  <c:v>0.95961820781386353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54-4A7C-885C-44FE1C37DF46}"/>
            </c:ext>
          </c:extLst>
        </c:ser>
        <c:ser>
          <c:idx val="1"/>
          <c:order val="1"/>
          <c:tx>
            <c:strRef>
              <c:f>'Sensitivity Analysis'!$D$50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Analysis'!$D$52:$D$62</c:f>
              <c:numCache>
                <c:formatCode>0.0000</c:formatCode>
                <c:ptCount val="11"/>
                <c:pt idx="0">
                  <c:v>0.39559162385557034</c:v>
                </c:pt>
                <c:pt idx="1">
                  <c:v>0.37565133451256472</c:v>
                </c:pt>
                <c:pt idx="2">
                  <c:v>0.35571104516955909</c:v>
                </c:pt>
                <c:pt idx="3">
                  <c:v>0.33577075582655341</c:v>
                </c:pt>
                <c:pt idx="4">
                  <c:v>0.31583046648354784</c:v>
                </c:pt>
                <c:pt idx="5">
                  <c:v>0.29589017714054222</c:v>
                </c:pt>
                <c:pt idx="6">
                  <c:v>0.2759498877975366</c:v>
                </c:pt>
                <c:pt idx="7">
                  <c:v>0.25600959845453103</c:v>
                </c:pt>
                <c:pt idx="8">
                  <c:v>0.23606930911152538</c:v>
                </c:pt>
                <c:pt idx="9">
                  <c:v>0.21612901976851978</c:v>
                </c:pt>
                <c:pt idx="10">
                  <c:v>0.19618873042551416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54-4A7C-885C-44FE1C37DF46}"/>
            </c:ext>
          </c:extLst>
        </c:ser>
        <c:ser>
          <c:idx val="2"/>
          <c:order val="2"/>
          <c:tx>
            <c:strRef>
              <c:f>'Sensitivity Analysis'!$E$50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Analysis'!$E$52:$E$62</c:f>
              <c:numCache>
                <c:formatCode>0.0000</c:formatCode>
                <c:ptCount val="11"/>
                <c:pt idx="0">
                  <c:v>0.13280266255111248</c:v>
                </c:pt>
                <c:pt idx="1">
                  <c:v>0.12743466644234855</c:v>
                </c:pt>
                <c:pt idx="2">
                  <c:v>0.12206667033358462</c:v>
                </c:pt>
                <c:pt idx="3">
                  <c:v>0.11669867422482069</c:v>
                </c:pt>
                <c:pt idx="4">
                  <c:v>0.11133067811605676</c:v>
                </c:pt>
                <c:pt idx="5">
                  <c:v>0.10596268200729285</c:v>
                </c:pt>
                <c:pt idx="6">
                  <c:v>0.10059468589852891</c:v>
                </c:pt>
                <c:pt idx="7">
                  <c:v>9.5226689789764979E-2</c:v>
                </c:pt>
                <c:pt idx="8">
                  <c:v>8.9858693681001064E-2</c:v>
                </c:pt>
                <c:pt idx="9">
                  <c:v>8.4490697572237108E-2</c:v>
                </c:pt>
                <c:pt idx="10">
                  <c:v>7.9122701463473194E-2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54-4A7C-885C-44FE1C37DF46}"/>
            </c:ext>
          </c:extLst>
        </c:ser>
        <c:ser>
          <c:idx val="3"/>
          <c:order val="3"/>
          <c:tx>
            <c:strRef>
              <c:f>'Sensitivity Analysis'!$F$50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Analysis'!$F$52:$F$62</c:f>
              <c:numCache>
                <c:formatCode>0.0000</c:formatCode>
                <c:ptCount val="11"/>
                <c:pt idx="0">
                  <c:v>0.81934724279216264</c:v>
                </c:pt>
                <c:pt idx="1">
                  <c:v>0.78513148927105536</c:v>
                </c:pt>
                <c:pt idx="2">
                  <c:v>0.75091573574994785</c:v>
                </c:pt>
                <c:pt idx="3">
                  <c:v>0.71669998222884035</c:v>
                </c:pt>
                <c:pt idx="4">
                  <c:v>0.68248422870773284</c:v>
                </c:pt>
                <c:pt idx="5">
                  <c:v>0.64826847518662545</c:v>
                </c:pt>
                <c:pt idx="6">
                  <c:v>0.61405272166551805</c:v>
                </c:pt>
                <c:pt idx="7">
                  <c:v>0.57983696814441055</c:v>
                </c:pt>
                <c:pt idx="8">
                  <c:v>0.54562121462330315</c:v>
                </c:pt>
                <c:pt idx="9">
                  <c:v>0.51140546110219565</c:v>
                </c:pt>
                <c:pt idx="10">
                  <c:v>0.4771897075810882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54-4A7C-885C-44FE1C37DF46}"/>
            </c:ext>
          </c:extLst>
        </c:ser>
        <c:ser>
          <c:idx val="4"/>
          <c:order val="4"/>
          <c:tx>
            <c:strRef>
              <c:f>'Sensitivity Analysis'!$G$50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Analysis'!$B$52:$B$62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Analysis'!$G$52:$G$62</c:f>
              <c:numCache>
                <c:formatCode>0.0000</c:formatCode>
                <c:ptCount val="11"/>
                <c:pt idx="0">
                  <c:v>0.81860271140117324</c:v>
                </c:pt>
                <c:pt idx="1">
                  <c:v>0.75636131330360734</c:v>
                </c:pt>
                <c:pt idx="2">
                  <c:v>0.69411991520604144</c:v>
                </c:pt>
                <c:pt idx="3">
                  <c:v>0.63187851710847531</c:v>
                </c:pt>
                <c:pt idx="4">
                  <c:v>0.56963711901090952</c:v>
                </c:pt>
                <c:pt idx="5">
                  <c:v>0.50739572091334373</c:v>
                </c:pt>
                <c:pt idx="6">
                  <c:v>0.44515432281577777</c:v>
                </c:pt>
                <c:pt idx="7">
                  <c:v>0.38291292471821198</c:v>
                </c:pt>
                <c:pt idx="8">
                  <c:v>0.32067152662064596</c:v>
                </c:pt>
                <c:pt idx="9">
                  <c:v>0.25843012852308006</c:v>
                </c:pt>
                <c:pt idx="10">
                  <c:v>0.19618873042551416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54-4A7C-885C-44FE1C37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 of Criterion Education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Analysis'!$C$76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Analysis'!$C$78:$C$88</c:f>
              <c:numCache>
                <c:formatCode>0.0000</c:formatCode>
                <c:ptCount val="11"/>
                <c:pt idx="0">
                  <c:v>0.6582740700497528</c:v>
                </c:pt>
                <c:pt idx="1">
                  <c:v>0.63187079503834553</c:v>
                </c:pt>
                <c:pt idx="2">
                  <c:v>0.60546752002693827</c:v>
                </c:pt>
                <c:pt idx="3">
                  <c:v>0.57906424501553089</c:v>
                </c:pt>
                <c:pt idx="4">
                  <c:v>0.55266097000412362</c:v>
                </c:pt>
                <c:pt idx="5">
                  <c:v>0.52625769499271646</c:v>
                </c:pt>
                <c:pt idx="6">
                  <c:v>0.49985441998130914</c:v>
                </c:pt>
                <c:pt idx="7">
                  <c:v>0.47345114496990193</c:v>
                </c:pt>
                <c:pt idx="8">
                  <c:v>0.44704786995849466</c:v>
                </c:pt>
                <c:pt idx="9">
                  <c:v>0.42064459494708739</c:v>
                </c:pt>
                <c:pt idx="10">
                  <c:v>0.39424131993568012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B-430A-BAE3-A1DDCEC93C8C}"/>
            </c:ext>
          </c:extLst>
        </c:ser>
        <c:ser>
          <c:idx val="1"/>
          <c:order val="1"/>
          <c:tx>
            <c:strRef>
              <c:f>'Sensitivity Analysis'!$D$76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Analysis'!$D$78:$D$88</c:f>
              <c:numCache>
                <c:formatCode>0.0000</c:formatCode>
                <c:ptCount val="11"/>
                <c:pt idx="0">
                  <c:v>0.33554469143235849</c:v>
                </c:pt>
                <c:pt idx="1">
                  <c:v>0.40199022228912262</c:v>
                </c:pt>
                <c:pt idx="2">
                  <c:v>0.46843575314588681</c:v>
                </c:pt>
                <c:pt idx="3">
                  <c:v>0.53488128400265089</c:v>
                </c:pt>
                <c:pt idx="4">
                  <c:v>0.60132681485941508</c:v>
                </c:pt>
                <c:pt idx="5">
                  <c:v>0.66777234571617916</c:v>
                </c:pt>
                <c:pt idx="6">
                  <c:v>0.73421787657294335</c:v>
                </c:pt>
                <c:pt idx="7">
                  <c:v>0.80066340742970754</c:v>
                </c:pt>
                <c:pt idx="8">
                  <c:v>0.86710893828647173</c:v>
                </c:pt>
                <c:pt idx="9">
                  <c:v>0.93355446914323592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B-430A-BAE3-A1DDCEC93C8C}"/>
            </c:ext>
          </c:extLst>
        </c:ser>
        <c:ser>
          <c:idx val="2"/>
          <c:order val="2"/>
          <c:tx>
            <c:strRef>
              <c:f>'Sensitivity Analysis'!$E$76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Analysis'!$E$78:$E$88</c:f>
              <c:numCache>
                <c:formatCode>0.0000</c:formatCode>
                <c:ptCount val="11"/>
                <c:pt idx="0">
                  <c:v>0.11936059662473972</c:v>
                </c:pt>
                <c:pt idx="1">
                  <c:v>0.13229948259336408</c:v>
                </c:pt>
                <c:pt idx="2">
                  <c:v>0.14523836856198841</c:v>
                </c:pt>
                <c:pt idx="3">
                  <c:v>0.15817725453061271</c:v>
                </c:pt>
                <c:pt idx="4">
                  <c:v>0.17111614049923704</c:v>
                </c:pt>
                <c:pt idx="5">
                  <c:v>0.18405502646786137</c:v>
                </c:pt>
                <c:pt idx="6">
                  <c:v>0.1969939124364857</c:v>
                </c:pt>
                <c:pt idx="7">
                  <c:v>0.20993279840511003</c:v>
                </c:pt>
                <c:pt idx="8">
                  <c:v>0.22287168437373439</c:v>
                </c:pt>
                <c:pt idx="9">
                  <c:v>0.23581057034235875</c:v>
                </c:pt>
                <c:pt idx="10">
                  <c:v>0.24874945631098305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B-430A-BAE3-A1DDCEC93C8C}"/>
            </c:ext>
          </c:extLst>
        </c:ser>
        <c:ser>
          <c:idx val="3"/>
          <c:order val="3"/>
          <c:tx>
            <c:strRef>
              <c:f>'Sensitivity Analysis'!$F$76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Analysis'!$F$78:$F$88</c:f>
              <c:numCache>
                <c:formatCode>0.0000</c:formatCode>
                <c:ptCount val="11"/>
                <c:pt idx="0">
                  <c:v>0.81714193445010963</c:v>
                </c:pt>
                <c:pt idx="1">
                  <c:v>0.74790444953034407</c:v>
                </c:pt>
                <c:pt idx="2">
                  <c:v>0.67866696461057829</c:v>
                </c:pt>
                <c:pt idx="3">
                  <c:v>0.60942947969081251</c:v>
                </c:pt>
                <c:pt idx="4">
                  <c:v>0.54019199477104685</c:v>
                </c:pt>
                <c:pt idx="5">
                  <c:v>0.47095450985128118</c:v>
                </c:pt>
                <c:pt idx="6">
                  <c:v>0.40171702493151551</c:v>
                </c:pt>
                <c:pt idx="7">
                  <c:v>0.33247954001174984</c:v>
                </c:pt>
                <c:pt idx="8">
                  <c:v>0.26324205509198406</c:v>
                </c:pt>
                <c:pt idx="9">
                  <c:v>0.19400457017221839</c:v>
                </c:pt>
                <c:pt idx="10">
                  <c:v>0.12476708525245274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DB-430A-BAE3-A1DDCEC93C8C}"/>
            </c:ext>
          </c:extLst>
        </c:ser>
        <c:ser>
          <c:idx val="4"/>
          <c:order val="4"/>
          <c:tx>
            <c:strRef>
              <c:f>'Sensitivity Analysis'!$G$76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Analysis'!$B$78:$B$88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Analysis'!$G$78:$G$88</c:f>
              <c:numCache>
                <c:formatCode>0.0000</c:formatCode>
                <c:ptCount val="11"/>
                <c:pt idx="0">
                  <c:v>0.74336471258118353</c:v>
                </c:pt>
                <c:pt idx="1">
                  <c:v>0.74686529547818237</c:v>
                </c:pt>
                <c:pt idx="2">
                  <c:v>0.75036587837518098</c:v>
                </c:pt>
                <c:pt idx="3">
                  <c:v>0.7538664612721796</c:v>
                </c:pt>
                <c:pt idx="4">
                  <c:v>0.75736704416917844</c:v>
                </c:pt>
                <c:pt idx="5">
                  <c:v>0.76086762706617717</c:v>
                </c:pt>
                <c:pt idx="6">
                  <c:v>0.764368209963176</c:v>
                </c:pt>
                <c:pt idx="7">
                  <c:v>0.76786879286017473</c:v>
                </c:pt>
                <c:pt idx="8">
                  <c:v>0.77136937575717346</c:v>
                </c:pt>
                <c:pt idx="9">
                  <c:v>0.77486995865417219</c:v>
                </c:pt>
                <c:pt idx="10">
                  <c:v>0.77837054155117091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DB-430A-BAE3-A1DDCEC93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 of Criterion Experience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Analysis'!$C$102</c:f>
              <c:strCache>
                <c:ptCount val="1"/>
                <c:pt idx="0">
                  <c:v>John Lim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Analysis'!$C$104:$C$114</c:f>
              <c:numCache>
                <c:formatCode>0.0000</c:formatCode>
                <c:ptCount val="11"/>
                <c:pt idx="0">
                  <c:v>0.80377011740852133</c:v>
                </c:pt>
                <c:pt idx="1">
                  <c:v>0.74301197871022062</c:v>
                </c:pt>
                <c:pt idx="2">
                  <c:v>0.68225384001192002</c:v>
                </c:pt>
                <c:pt idx="3">
                  <c:v>0.62149570131361909</c:v>
                </c:pt>
                <c:pt idx="4">
                  <c:v>0.56073756261531849</c:v>
                </c:pt>
                <c:pt idx="5">
                  <c:v>0.49997942391701772</c:v>
                </c:pt>
                <c:pt idx="6">
                  <c:v>0.43922128521871706</c:v>
                </c:pt>
                <c:pt idx="7">
                  <c:v>0.37846314652041635</c:v>
                </c:pt>
                <c:pt idx="8">
                  <c:v>0.31770500782211553</c:v>
                </c:pt>
                <c:pt idx="9">
                  <c:v>0.25694686912381481</c:v>
                </c:pt>
                <c:pt idx="10">
                  <c:v>0.19618873042551413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F-4B60-B489-7B263A08C8F5}"/>
            </c:ext>
          </c:extLst>
        </c:ser>
        <c:ser>
          <c:idx val="1"/>
          <c:order val="1"/>
          <c:tx>
            <c:strRef>
              <c:f>'Sensitivity Analysis'!$D$102</c:f>
              <c:strCache>
                <c:ptCount val="1"/>
                <c:pt idx="0">
                  <c:v>Tan Ah Huay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Analysis'!$D$104:$D$114</c:f>
              <c:numCache>
                <c:formatCode>0.0000</c:formatCode>
                <c:ptCount val="11"/>
                <c:pt idx="0">
                  <c:v>0.3482966828567855</c:v>
                </c:pt>
                <c:pt idx="1">
                  <c:v>0.3573361483361901</c:v>
                </c:pt>
                <c:pt idx="2">
                  <c:v>0.36637561381559464</c:v>
                </c:pt>
                <c:pt idx="3">
                  <c:v>0.37541507929499912</c:v>
                </c:pt>
                <c:pt idx="4">
                  <c:v>0.38445454477440366</c:v>
                </c:pt>
                <c:pt idx="5">
                  <c:v>0.39349401025380815</c:v>
                </c:pt>
                <c:pt idx="6">
                  <c:v>0.40253347573321274</c:v>
                </c:pt>
                <c:pt idx="7">
                  <c:v>0.41157294121261723</c:v>
                </c:pt>
                <c:pt idx="8">
                  <c:v>0.42061240669202177</c:v>
                </c:pt>
                <c:pt idx="9">
                  <c:v>0.42965187217142631</c:v>
                </c:pt>
                <c:pt idx="10">
                  <c:v>0.43869133765083085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F-4B60-B489-7B263A08C8F5}"/>
            </c:ext>
          </c:extLst>
        </c:ser>
        <c:ser>
          <c:idx val="2"/>
          <c:order val="2"/>
          <c:tx>
            <c:strRef>
              <c:f>'Sensitivity Analysis'!$E$102</c:f>
              <c:strCache>
                <c:ptCount val="1"/>
                <c:pt idx="0">
                  <c:v>Chow Ah Beng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Analysis'!$E$104:$E$114</c:f>
              <c:numCache>
                <c:formatCode>0.0000</c:formatCode>
                <c:ptCount val="11"/>
                <c:pt idx="0">
                  <c:v>0.1409297369150789</c:v>
                </c:pt>
                <c:pt idx="1">
                  <c:v>0.13544339288180973</c:v>
                </c:pt>
                <c:pt idx="2">
                  <c:v>0.12995704884854054</c:v>
                </c:pt>
                <c:pt idx="3">
                  <c:v>0.12447070481527132</c:v>
                </c:pt>
                <c:pt idx="4">
                  <c:v>0.11898436078200217</c:v>
                </c:pt>
                <c:pt idx="5">
                  <c:v>0.11349801674873297</c:v>
                </c:pt>
                <c:pt idx="6">
                  <c:v>0.1080116727154638</c:v>
                </c:pt>
                <c:pt idx="7">
                  <c:v>0.10252532868219461</c:v>
                </c:pt>
                <c:pt idx="8">
                  <c:v>9.7038984648925422E-2</c:v>
                </c:pt>
                <c:pt idx="9">
                  <c:v>9.1552640615656239E-2</c:v>
                </c:pt>
                <c:pt idx="10">
                  <c:v>8.6066296582387056E-2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4F-4B60-B489-7B263A08C8F5}"/>
            </c:ext>
          </c:extLst>
        </c:ser>
        <c:ser>
          <c:idx val="3"/>
          <c:order val="3"/>
          <c:tx>
            <c:strRef>
              <c:f>'Sensitivity Analysis'!$F$102</c:f>
              <c:strCache>
                <c:ptCount val="1"/>
                <c:pt idx="0">
                  <c:v>Mary Lau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Analysis'!$F$104:$F$114</c:f>
              <c:numCache>
                <c:formatCode>0.0000</c:formatCode>
                <c:ptCount val="11"/>
                <c:pt idx="0">
                  <c:v>0.70004376418795167</c:v>
                </c:pt>
                <c:pt idx="1">
                  <c:v>0.73003938776915656</c:v>
                </c:pt>
                <c:pt idx="2">
                  <c:v>0.76003501135036133</c:v>
                </c:pt>
                <c:pt idx="3">
                  <c:v>0.790030634931566</c:v>
                </c:pt>
                <c:pt idx="4">
                  <c:v>0.82002625851277111</c:v>
                </c:pt>
                <c:pt idx="5">
                  <c:v>0.85002188209397578</c:v>
                </c:pt>
                <c:pt idx="6">
                  <c:v>0.88001750567518067</c:v>
                </c:pt>
                <c:pt idx="7">
                  <c:v>0.91001312925638556</c:v>
                </c:pt>
                <c:pt idx="8">
                  <c:v>0.94000875283759033</c:v>
                </c:pt>
                <c:pt idx="9">
                  <c:v>0.97000437641879511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4F-4B60-B489-7B263A08C8F5}"/>
            </c:ext>
          </c:extLst>
        </c:ser>
        <c:ser>
          <c:idx val="4"/>
          <c:order val="4"/>
          <c:tx>
            <c:strRef>
              <c:f>'Sensitivity Analysis'!$G$102</c:f>
              <c:strCache>
                <c:ptCount val="1"/>
                <c:pt idx="0">
                  <c:v>Harry Lee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Analysis'!$B$104:$B$114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'Sensitivity Analysis'!$G$104:$G$114</c:f>
              <c:numCache>
                <c:formatCode>0.0000</c:formatCode>
                <c:ptCount val="11"/>
                <c:pt idx="0">
                  <c:v>0.85491516938251921</c:v>
                </c:pt>
                <c:pt idx="1">
                  <c:v>0.8132927862093503</c:v>
                </c:pt>
                <c:pt idx="2">
                  <c:v>0.77167040303618162</c:v>
                </c:pt>
                <c:pt idx="3">
                  <c:v>0.73004801986301271</c:v>
                </c:pt>
                <c:pt idx="4">
                  <c:v>0.68842563668984391</c:v>
                </c:pt>
                <c:pt idx="5">
                  <c:v>0.646803253516675</c:v>
                </c:pt>
                <c:pt idx="6">
                  <c:v>0.60518087034350621</c:v>
                </c:pt>
                <c:pt idx="7">
                  <c:v>0.56355848717033741</c:v>
                </c:pt>
                <c:pt idx="8">
                  <c:v>0.5219361039971685</c:v>
                </c:pt>
                <c:pt idx="9">
                  <c:v>0.4803137208239997</c:v>
                </c:pt>
                <c:pt idx="10">
                  <c:v>0.43869133765083085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4F-4B60-B489-7B263A08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54824"/>
        <c:axId val="387157448"/>
      </c:scatterChart>
      <c:valAx>
        <c:axId val="3871548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 of Criterion Dependability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7448"/>
        <c:crosses val="autoZero"/>
        <c:crossBetween val="midCat"/>
        <c:majorUnit val="0.1"/>
        <c:minorUnit val="5.000000000000001E-2"/>
      </c:valAx>
      <c:valAx>
        <c:axId val="387157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5482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244366</xdr:colOff>
      <xdr:row>20</xdr:row>
      <xdr:rowOff>141890</xdr:rowOff>
    </xdr:from>
    <xdr:to>
      <xdr:col>15</xdr:col>
      <xdr:colOff>402022</xdr:colOff>
      <xdr:row>46</xdr:row>
      <xdr:rowOff>72258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262757</xdr:colOff>
      <xdr:row>47</xdr:row>
      <xdr:rowOff>36786</xdr:rowOff>
    </xdr:from>
    <xdr:to>
      <xdr:col>15</xdr:col>
      <xdr:colOff>420412</xdr:colOff>
      <xdr:row>72</xdr:row>
      <xdr:rowOff>80141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291662</xdr:colOff>
      <xdr:row>73</xdr:row>
      <xdr:rowOff>137948</xdr:rowOff>
    </xdr:from>
    <xdr:to>
      <xdr:col>15</xdr:col>
      <xdr:colOff>449317</xdr:colOff>
      <xdr:row>99</xdr:row>
      <xdr:rowOff>17079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379687</xdr:colOff>
      <xdr:row>100</xdr:row>
      <xdr:rowOff>30218</xdr:rowOff>
    </xdr:from>
    <xdr:to>
      <xdr:col>15</xdr:col>
      <xdr:colOff>537342</xdr:colOff>
      <xdr:row>125</xdr:row>
      <xdr:rowOff>51238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zoomScaleNormal="100" workbookViewId="0"/>
  </sheetViews>
  <sheetFormatPr defaultRowHeight="14.5" x14ac:dyDescent="0.35"/>
  <cols>
    <col min="1" max="1" width="15.54296875" customWidth="1"/>
    <col min="2" max="2" width="11.54296875" customWidth="1"/>
    <col min="3" max="3" width="10.90625" customWidth="1"/>
    <col min="4" max="4" width="11.54296875" customWidth="1"/>
    <col min="5" max="5" width="12.453125" customWidth="1"/>
    <col min="6" max="6" width="11" customWidth="1"/>
    <col min="7" max="7" width="9.453125" customWidth="1"/>
    <col min="8" max="8" width="10" customWidth="1"/>
    <col min="9" max="9" width="9.453125" customWidth="1"/>
    <col min="10" max="10" width="10.453125" customWidth="1"/>
    <col min="11" max="11" width="8.90625" customWidth="1"/>
    <col min="12" max="12" width="11.08984375" customWidth="1"/>
    <col min="13" max="13" width="11.90625" customWidth="1"/>
  </cols>
  <sheetData>
    <row r="1" spans="1:15" ht="21" customHeight="1" x14ac:dyDescent="0.35">
      <c r="A1" s="92" t="s">
        <v>58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  <c r="M1" s="4"/>
      <c r="N1" s="4"/>
      <c r="O1" s="4"/>
    </row>
    <row r="2" spans="1:15" ht="15.5" x14ac:dyDescent="0.35">
      <c r="A2" s="40"/>
      <c r="B2" s="40"/>
      <c r="C2" s="40"/>
      <c r="D2" s="40"/>
      <c r="E2" s="40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5" x14ac:dyDescent="0.35">
      <c r="A3" s="67" t="s">
        <v>28</v>
      </c>
      <c r="B3" s="67"/>
      <c r="C3" s="67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O4" s="4"/>
    </row>
    <row r="5" spans="1:15" ht="15.75" customHeight="1" x14ac:dyDescent="0.35">
      <c r="A5" s="16" t="s">
        <v>8</v>
      </c>
      <c r="B5" s="17" t="s">
        <v>7</v>
      </c>
      <c r="C5" s="14" t="s">
        <v>4</v>
      </c>
      <c r="D5" s="14" t="s">
        <v>5</v>
      </c>
      <c r="E5" s="14" t="s">
        <v>6</v>
      </c>
      <c r="F5" s="64" t="s">
        <v>0</v>
      </c>
      <c r="G5" s="1"/>
      <c r="H5" s="64" t="s">
        <v>53</v>
      </c>
      <c r="I5" s="65" t="s">
        <v>55</v>
      </c>
    </row>
    <row r="6" spans="1:15" x14ac:dyDescent="0.35">
      <c r="A6" s="15" t="s">
        <v>29</v>
      </c>
      <c r="B6" s="12">
        <v>1</v>
      </c>
      <c r="C6" s="2">
        <v>5</v>
      </c>
      <c r="D6" s="2">
        <v>7</v>
      </c>
      <c r="E6" s="2">
        <v>3</v>
      </c>
      <c r="F6" s="72">
        <f>H6/SUM(H6:H9)</f>
        <v>0.56381276908071754</v>
      </c>
      <c r="G6" s="1"/>
      <c r="H6" s="71">
        <f>GEOMEAN(B6:E6)</f>
        <v>3.2010858729436795</v>
      </c>
      <c r="I6" s="71">
        <f t="array" ref="I6:I9">MMULT(B6:E9, F6:F9)</f>
        <v>2.3280371946407614</v>
      </c>
    </row>
    <row r="7" spans="1:15" x14ac:dyDescent="0.35">
      <c r="A7" s="15" t="s">
        <v>4</v>
      </c>
      <c r="B7" s="13">
        <f>1/C6</f>
        <v>0.2</v>
      </c>
      <c r="C7" s="10">
        <v>1</v>
      </c>
      <c r="D7" s="2">
        <v>3</v>
      </c>
      <c r="E7" s="3">
        <f>1/3</f>
        <v>0.33333333333333331</v>
      </c>
      <c r="F7" s="72">
        <f>H7/SUM(H6:H9)</f>
        <v>0.11778638190606074</v>
      </c>
      <c r="G7" s="1"/>
      <c r="H7" s="71">
        <f>GEOMEAN(B7:E7)</f>
        <v>0.66874030497642201</v>
      </c>
      <c r="I7" s="71">
        <v>0.48340919805332799</v>
      </c>
    </row>
    <row r="8" spans="1:15" x14ac:dyDescent="0.35">
      <c r="A8" s="15" t="s">
        <v>5</v>
      </c>
      <c r="B8" s="13">
        <f>1/D6</f>
        <v>0.14285714285714285</v>
      </c>
      <c r="C8" s="11">
        <f>1/D7</f>
        <v>0.33333333333333331</v>
      </c>
      <c r="D8" s="10">
        <v>1</v>
      </c>
      <c r="E8" s="3">
        <f>1/5</f>
        <v>0.2</v>
      </c>
      <c r="F8" s="72">
        <f>H8/SUM(H6:H9)</f>
        <v>5.5022492247518678E-2</v>
      </c>
      <c r="G8" s="1"/>
      <c r="H8" s="71">
        <f>GEOMEAN(B8:E8)</f>
        <v>0.31239399369202558</v>
      </c>
      <c r="I8" s="71">
        <v>0.22750497219992488</v>
      </c>
    </row>
    <row r="9" spans="1:15" ht="15.75" customHeight="1" x14ac:dyDescent="0.35">
      <c r="A9" s="15" t="s">
        <v>6</v>
      </c>
      <c r="B9" s="13">
        <f>1/E6</f>
        <v>0.33333333333333331</v>
      </c>
      <c r="C9" s="10">
        <f>1/E7</f>
        <v>3</v>
      </c>
      <c r="D9" s="10">
        <f>1/E8</f>
        <v>5</v>
      </c>
      <c r="E9" s="10">
        <v>1</v>
      </c>
      <c r="F9" s="72">
        <f>H9/SUM(H6:H9)</f>
        <v>0.26337835676570309</v>
      </c>
      <c r="G9" s="1"/>
      <c r="H9" s="71">
        <f>GEOMEAN(B9:E9)</f>
        <v>1.4953487812212205</v>
      </c>
      <c r="I9" s="71">
        <v>1.0797875534150512</v>
      </c>
    </row>
    <row r="10" spans="1:15" x14ac:dyDescent="0.35">
      <c r="A10" s="4"/>
      <c r="B10" s="5"/>
      <c r="C10" s="6"/>
      <c r="D10" s="75" t="s">
        <v>1</v>
      </c>
      <c r="E10" s="72">
        <f>AVERAGE(I6/F6, I7/F7, I8/F8, I9/F9)</f>
        <v>4.1169338476903885</v>
      </c>
      <c r="F10" s="4"/>
      <c r="G10" s="66"/>
    </row>
    <row r="11" spans="1:15" x14ac:dyDescent="0.35">
      <c r="A11" s="1"/>
      <c r="B11" s="7"/>
      <c r="C11" s="8"/>
      <c r="D11" s="76" t="s">
        <v>2</v>
      </c>
      <c r="E11" s="72">
        <f>(E10-4)/3</f>
        <v>3.8977949230129504E-2</v>
      </c>
      <c r="F11" s="9"/>
      <c r="G11" s="4"/>
      <c r="H11" s="4"/>
      <c r="I11" s="4"/>
      <c r="J11" s="4"/>
      <c r="K11" s="4"/>
      <c r="L11" s="1"/>
      <c r="M11" s="1"/>
      <c r="N11" s="1"/>
      <c r="O11" s="1"/>
    </row>
    <row r="12" spans="1:15" x14ac:dyDescent="0.35">
      <c r="A12" s="1"/>
      <c r="B12" s="7"/>
      <c r="C12" s="8"/>
      <c r="D12" s="76" t="s">
        <v>3</v>
      </c>
      <c r="E12" s="72">
        <f>E11/0.9</f>
        <v>4.3308832477921673E-2</v>
      </c>
      <c r="F12" s="4" t="str">
        <f>IF(E12&lt;= 0.1, "&lt; 0.1", "&gt; 0.1")</f>
        <v>&lt; 0.1</v>
      </c>
      <c r="G12" s="4"/>
      <c r="H12" s="4"/>
      <c r="I12" s="4"/>
      <c r="J12" s="4"/>
      <c r="K12" s="4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5.5" x14ac:dyDescent="0.35">
      <c r="A14" s="68" t="s">
        <v>56</v>
      </c>
      <c r="B14" s="69"/>
      <c r="C14" s="69"/>
      <c r="D14" s="69"/>
      <c r="E14" s="69"/>
      <c r="F14" s="69"/>
      <c r="G14" s="1"/>
      <c r="H14" s="1"/>
      <c r="I14" s="1"/>
      <c r="J14" s="1"/>
      <c r="K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6.25" customHeight="1" x14ac:dyDescent="0.35">
      <c r="A16" s="16" t="s">
        <v>7</v>
      </c>
      <c r="B16" s="14" t="s">
        <v>13</v>
      </c>
      <c r="C16" s="14" t="s">
        <v>10</v>
      </c>
      <c r="D16" s="14" t="s">
        <v>17</v>
      </c>
      <c r="E16" s="14" t="s">
        <v>18</v>
      </c>
      <c r="F16" s="77" t="s">
        <v>16</v>
      </c>
      <c r="G16" s="64" t="s">
        <v>57</v>
      </c>
      <c r="H16" s="4"/>
      <c r="I16" s="64" t="s">
        <v>53</v>
      </c>
      <c r="J16" s="65" t="s">
        <v>54</v>
      </c>
      <c r="K16" s="65" t="s">
        <v>55</v>
      </c>
    </row>
    <row r="17" spans="1:12" x14ac:dyDescent="0.35">
      <c r="A17" s="15" t="s">
        <v>13</v>
      </c>
      <c r="B17" s="10">
        <v>1</v>
      </c>
      <c r="C17" s="2">
        <v>1</v>
      </c>
      <c r="D17" s="2">
        <v>5</v>
      </c>
      <c r="E17" s="2">
        <v>7</v>
      </c>
      <c r="F17" s="2">
        <v>9</v>
      </c>
      <c r="G17" s="72">
        <f>J17/MAX(J17:J21)</f>
        <v>1</v>
      </c>
      <c r="H17" s="4"/>
      <c r="I17" s="71">
        <f>GEOMEAN(B17:F17)</f>
        <v>3.1598183057492712</v>
      </c>
      <c r="J17" s="71">
        <f>I17/SUM(I17:I21)</f>
        <v>0.42558156796101254</v>
      </c>
      <c r="K17" s="71">
        <f t="array" ref="K17:K21">MMULT(B17:F21, J17:J21)</f>
        <v>2.2015610498523039</v>
      </c>
      <c r="L17" s="4"/>
    </row>
    <row r="18" spans="1:12" x14ac:dyDescent="0.35">
      <c r="A18" s="15" t="s">
        <v>10</v>
      </c>
      <c r="B18" s="10">
        <f>1/C17</f>
        <v>1</v>
      </c>
      <c r="C18" s="10">
        <v>1</v>
      </c>
      <c r="D18" s="2">
        <v>3</v>
      </c>
      <c r="E18" s="2">
        <v>5</v>
      </c>
      <c r="F18" s="2">
        <v>7</v>
      </c>
      <c r="G18" s="72">
        <f>J18/MAX(J17:J21)</f>
        <v>0.8027415617602307</v>
      </c>
      <c r="H18" s="4"/>
      <c r="I18" s="71">
        <f t="shared" ref="I18:I21" si="0">GEOMEAN(B18:F18)</f>
        <v>2.5365174816357361</v>
      </c>
      <c r="J18" s="71">
        <f>I18/SUM(I17:I21)</f>
        <v>0.34163201252139097</v>
      </c>
      <c r="K18" s="71">
        <v>1.7359882108171105</v>
      </c>
    </row>
    <row r="19" spans="1:12" ht="14.4" customHeight="1" x14ac:dyDescent="0.35">
      <c r="A19" s="15" t="s">
        <v>14</v>
      </c>
      <c r="B19" s="11">
        <f>1/D17</f>
        <v>0.2</v>
      </c>
      <c r="C19" s="11">
        <f>1/D18</f>
        <v>0.33333333333333331</v>
      </c>
      <c r="D19" s="10">
        <v>1</v>
      </c>
      <c r="E19" s="2">
        <v>3</v>
      </c>
      <c r="F19" s="2">
        <v>5</v>
      </c>
      <c r="G19" s="72">
        <f>J19/MAX(J17:J21)</f>
        <v>0.3164738928755827</v>
      </c>
      <c r="H19" s="4"/>
      <c r="I19" s="71">
        <f t="shared" si="0"/>
        <v>1</v>
      </c>
      <c r="J19" s="71">
        <f>I19/SUM(I17:I21)</f>
        <v>0.134685455548716</v>
      </c>
      <c r="K19" s="71">
        <v>0.70219544239884657</v>
      </c>
    </row>
    <row r="20" spans="1:12" ht="15" customHeight="1" x14ac:dyDescent="0.35">
      <c r="A20" s="15" t="s">
        <v>15</v>
      </c>
      <c r="B20" s="11">
        <f>1/E17</f>
        <v>0.14285714285714285</v>
      </c>
      <c r="C20" s="11">
        <f>1/E18</f>
        <v>0.2</v>
      </c>
      <c r="D20" s="11">
        <f>1/E19</f>
        <v>0.33333333333333331</v>
      </c>
      <c r="E20" s="10">
        <v>1</v>
      </c>
      <c r="F20" s="2">
        <v>2</v>
      </c>
      <c r="G20" s="72">
        <f>J20/MAX(J17:J21)</f>
        <v>0.14331974558726732</v>
      </c>
      <c r="H20" s="4"/>
      <c r="I20" s="71">
        <f t="shared" si="0"/>
        <v>0.45286435568197558</v>
      </c>
      <c r="J20" s="71">
        <f>I20/SUM(I17:I21)</f>
        <v>6.0994242046802628E-2</v>
      </c>
      <c r="K20" s="71">
        <v>0.309226607096382</v>
      </c>
    </row>
    <row r="21" spans="1:12" x14ac:dyDescent="0.35">
      <c r="A21" s="15" t="s">
        <v>16</v>
      </c>
      <c r="B21" s="11">
        <f>1/F17</f>
        <v>0.1111111111111111</v>
      </c>
      <c r="C21" s="11">
        <f>1/F18</f>
        <v>0.14285714285714285</v>
      </c>
      <c r="D21" s="11">
        <f>1/F19</f>
        <v>0.2</v>
      </c>
      <c r="E21" s="11">
        <f>1/F20</f>
        <v>0.5</v>
      </c>
      <c r="F21" s="10">
        <v>1</v>
      </c>
      <c r="G21" s="72">
        <f>J21/MAX(J17:J21)</f>
        <v>8.7190622704499565E-2</v>
      </c>
      <c r="H21" s="4"/>
      <c r="I21" s="71">
        <f t="shared" si="0"/>
        <v>0.27550652571135575</v>
      </c>
      <c r="J21" s="71">
        <f>I21/SUM(I17:I21)</f>
        <v>3.7106721922077986E-2</v>
      </c>
      <c r="K21" s="71">
        <v>0.19063234815712099</v>
      </c>
    </row>
    <row r="22" spans="1:12" x14ac:dyDescent="0.35">
      <c r="E22" s="75" t="s">
        <v>1</v>
      </c>
      <c r="F22" s="72">
        <f>AVERAGE(K17/J17, K18/J18, K19/J19, K20/J20, K21/J21)</f>
        <v>5.1350582267467653</v>
      </c>
      <c r="H22" s="70"/>
      <c r="I22" s="70"/>
    </row>
    <row r="23" spans="1:12" x14ac:dyDescent="0.35">
      <c r="E23" s="76" t="s">
        <v>2</v>
      </c>
      <c r="F23" s="72">
        <f>(F22-5)/4</f>
        <v>3.3764556686691316E-2</v>
      </c>
      <c r="H23" s="70"/>
      <c r="I23" s="70"/>
    </row>
    <row r="24" spans="1:12" x14ac:dyDescent="0.35">
      <c r="E24" s="76" t="s">
        <v>3</v>
      </c>
      <c r="F24" s="72">
        <f>F23/1.12</f>
        <v>3.0146925613117243E-2</v>
      </c>
      <c r="G24" s="4" t="str">
        <f>IF(F24&lt;= 0.1, "&lt; 0.1", "&gt; 0.1")</f>
        <v>&lt; 0.1</v>
      </c>
      <c r="H24" s="70"/>
      <c r="I24" s="70"/>
    </row>
    <row r="25" spans="1:12" x14ac:dyDescent="0.35">
      <c r="H25" s="70"/>
      <c r="I25" s="70"/>
    </row>
    <row r="26" spans="1:12" ht="15" x14ac:dyDescent="0.35">
      <c r="A26" s="16" t="s">
        <v>4</v>
      </c>
      <c r="B26" s="14" t="s">
        <v>19</v>
      </c>
      <c r="C26" s="14" t="s">
        <v>20</v>
      </c>
      <c r="D26" s="14" t="s">
        <v>21</v>
      </c>
      <c r="E26" s="14" t="s">
        <v>22</v>
      </c>
      <c r="F26" s="64" t="s">
        <v>57</v>
      </c>
      <c r="H26" s="64" t="s">
        <v>53</v>
      </c>
      <c r="I26" s="65" t="s">
        <v>54</v>
      </c>
      <c r="J26" s="65" t="s">
        <v>55</v>
      </c>
    </row>
    <row r="27" spans="1:12" x14ac:dyDescent="0.35">
      <c r="A27" s="15" t="s">
        <v>19</v>
      </c>
      <c r="B27" s="12">
        <v>1</v>
      </c>
      <c r="C27" s="2">
        <v>3</v>
      </c>
      <c r="D27" s="2">
        <v>5</v>
      </c>
      <c r="E27" s="2">
        <v>9</v>
      </c>
      <c r="F27" s="72">
        <f>I27/MAX(I27:I30)</f>
        <v>1</v>
      </c>
      <c r="H27" s="71">
        <f>GEOMEAN(B27:E27)</f>
        <v>3.4086580994024978</v>
      </c>
      <c r="I27" s="71">
        <f>H27/SUM(H27:H30)</f>
        <v>0.5706130384042899</v>
      </c>
      <c r="J27" s="71">
        <f t="array" ref="J27:J30">MMULT(B27:E30, I27:I30)</f>
        <v>2.3535602888619538</v>
      </c>
    </row>
    <row r="28" spans="1:12" x14ac:dyDescent="0.35">
      <c r="A28" s="15" t="s">
        <v>20</v>
      </c>
      <c r="B28" s="13">
        <f>1/C27</f>
        <v>0.33333333333333331</v>
      </c>
      <c r="C28" s="10">
        <v>1</v>
      </c>
      <c r="D28" s="2">
        <v>3</v>
      </c>
      <c r="E28" s="2">
        <v>7</v>
      </c>
      <c r="F28" s="72">
        <f>I28/MAX(I27:I30)</f>
        <v>0.4771897075810882</v>
      </c>
      <c r="H28" s="71">
        <f>GEOMEAN(B28:E28)</f>
        <v>1.6265765616977856</v>
      </c>
      <c r="I28" s="71">
        <f>H28/SUM(H27:H30)</f>
        <v>0.27229066893809933</v>
      </c>
      <c r="J28" s="71">
        <v>1.1143776734010071</v>
      </c>
    </row>
    <row r="29" spans="1:12" x14ac:dyDescent="0.35">
      <c r="A29" s="15" t="s">
        <v>21</v>
      </c>
      <c r="B29" s="13">
        <f>1/D27</f>
        <v>0.2</v>
      </c>
      <c r="C29" s="11">
        <f>1/D28</f>
        <v>0.33333333333333331</v>
      </c>
      <c r="D29" s="10">
        <v>1</v>
      </c>
      <c r="E29" s="2">
        <v>3</v>
      </c>
      <c r="F29" s="72">
        <f>I29/MAX(I27:I30)</f>
        <v>0.19618873042551416</v>
      </c>
      <c r="H29" s="71">
        <f>GEOMEAN(B29:E29)</f>
        <v>0.66874030497642201</v>
      </c>
      <c r="I29" s="71">
        <f>H29/SUM(H27:H30)</f>
        <v>0.11194784756878279</v>
      </c>
      <c r="J29" s="71">
        <v>0.45227934682882454</v>
      </c>
    </row>
    <row r="30" spans="1:12" x14ac:dyDescent="0.35">
      <c r="A30" s="15" t="s">
        <v>22</v>
      </c>
      <c r="B30" s="13">
        <f>1/E27</f>
        <v>0.1111111111111111</v>
      </c>
      <c r="C30" s="11">
        <f>1/E28</f>
        <v>0.14285714285714285</v>
      </c>
      <c r="D30" s="11">
        <f>1/E29</f>
        <v>0.33333333333333331</v>
      </c>
      <c r="E30" s="10">
        <v>1</v>
      </c>
      <c r="F30" s="72">
        <f>I30/MAX(I27:I30)</f>
        <v>7.9122701463473194E-2</v>
      </c>
      <c r="H30" s="71">
        <f>GEOMEAN(B30:E30)</f>
        <v>0.26970223719007375</v>
      </c>
      <c r="I30" s="71">
        <f>H30/SUM(H27:H30)</f>
        <v>4.5148445088827996E-2</v>
      </c>
      <c r="J30" s="71">
        <v>0.18476450998116706</v>
      </c>
    </row>
    <row r="31" spans="1:12" x14ac:dyDescent="0.35">
      <c r="A31" s="4"/>
      <c r="B31" s="5"/>
      <c r="C31" s="6"/>
      <c r="D31" s="75" t="s">
        <v>1</v>
      </c>
      <c r="E31" s="72">
        <f>AVERAGE(J27/I27, J28/I28, J29/I29, J30/I30)</f>
        <v>4.087422044965404</v>
      </c>
      <c r="F31" s="4"/>
    </row>
    <row r="32" spans="1:12" x14ac:dyDescent="0.35">
      <c r="A32" s="4"/>
      <c r="B32" s="5"/>
      <c r="C32" s="6"/>
      <c r="D32" s="76" t="s">
        <v>2</v>
      </c>
      <c r="E32" s="72">
        <f>(E31-4)/3</f>
        <v>2.9140681655134653E-2</v>
      </c>
      <c r="F32" s="4"/>
    </row>
    <row r="33" spans="1:14" x14ac:dyDescent="0.35">
      <c r="A33" s="4"/>
      <c r="B33" s="5"/>
      <c r="C33" s="6"/>
      <c r="D33" s="76" t="s">
        <v>3</v>
      </c>
      <c r="E33" s="72">
        <f>E32/0.9</f>
        <v>3.2378535172371839E-2</v>
      </c>
      <c r="F33" s="4" t="str">
        <f>IF(E33&lt;= 0.1, "&lt; 0.1", "&gt; 0.1")</f>
        <v>&lt; 0.1</v>
      </c>
    </row>
    <row r="34" spans="1:14" x14ac:dyDescent="0.35">
      <c r="A34" s="4"/>
      <c r="B34" s="5"/>
      <c r="C34" s="6"/>
      <c r="D34" s="5"/>
      <c r="E34" s="5"/>
      <c r="F34" s="4"/>
    </row>
    <row r="35" spans="1:1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4" ht="18.75" customHeight="1" x14ac:dyDescent="0.35">
      <c r="A36" s="16" t="s">
        <v>5</v>
      </c>
      <c r="B36" s="14" t="s">
        <v>23</v>
      </c>
      <c r="C36" s="14" t="s">
        <v>24</v>
      </c>
      <c r="D36" s="14" t="s">
        <v>25</v>
      </c>
      <c r="E36" s="14" t="s">
        <v>26</v>
      </c>
      <c r="F36" s="14" t="s">
        <v>27</v>
      </c>
      <c r="G36" s="64" t="s">
        <v>57</v>
      </c>
      <c r="I36" s="64" t="s">
        <v>53</v>
      </c>
      <c r="J36" s="65" t="s">
        <v>54</v>
      </c>
      <c r="K36" s="65" t="s">
        <v>55</v>
      </c>
      <c r="M36" s="1"/>
      <c r="N36" s="1"/>
    </row>
    <row r="37" spans="1:14" x14ac:dyDescent="0.35">
      <c r="A37" s="15" t="s">
        <v>23</v>
      </c>
      <c r="B37" s="10">
        <v>1</v>
      </c>
      <c r="C37" s="2">
        <v>1</v>
      </c>
      <c r="D37" s="2">
        <v>3</v>
      </c>
      <c r="E37" s="2">
        <v>5</v>
      </c>
      <c r="F37" s="2">
        <v>7</v>
      </c>
      <c r="G37" s="72">
        <f>J37/MAX(J37:J41)</f>
        <v>1</v>
      </c>
      <c r="I37" s="71">
        <f>GEOMEAN(B37:F37)</f>
        <v>2.5365174816357361</v>
      </c>
      <c r="J37" s="71">
        <f>I37/SUM(I37:I41)</f>
        <v>0.39275316940103655</v>
      </c>
      <c r="K37" s="71">
        <f t="array" ref="K37:K41">MMULT(B37:F41, J37:J41)</f>
        <v>1.9944836142578468</v>
      </c>
      <c r="M37" s="1"/>
      <c r="N37" s="1"/>
    </row>
    <row r="38" spans="1:14" x14ac:dyDescent="0.35">
      <c r="A38" s="15" t="s">
        <v>24</v>
      </c>
      <c r="B38" s="10">
        <f>1/C37</f>
        <v>1</v>
      </c>
      <c r="C38" s="10">
        <v>1</v>
      </c>
      <c r="D38" s="2">
        <v>2</v>
      </c>
      <c r="E38" s="2">
        <v>3</v>
      </c>
      <c r="F38" s="2">
        <v>5</v>
      </c>
      <c r="G38" s="72">
        <f>J38/MAX(J37:J41)</f>
        <v>0.77837054155117091</v>
      </c>
      <c r="I38" s="71">
        <f t="shared" ref="I38:I41" si="1">GEOMEAN(B38:F38)</f>
        <v>1.97435048583482</v>
      </c>
      <c r="J38" s="71">
        <f>I38/SUM(I37:I41)</f>
        <v>0.30570749716262358</v>
      </c>
      <c r="K38" s="71">
        <v>1.5462444752987534</v>
      </c>
      <c r="M38" s="1"/>
      <c r="N38" s="1"/>
    </row>
    <row r="39" spans="1:14" x14ac:dyDescent="0.35">
      <c r="A39" s="15" t="s">
        <v>25</v>
      </c>
      <c r="B39" s="11">
        <f>1/D37</f>
        <v>0.33333333333333331</v>
      </c>
      <c r="C39" s="11">
        <f>1/D38</f>
        <v>0.5</v>
      </c>
      <c r="D39" s="10">
        <v>1</v>
      </c>
      <c r="E39" s="2">
        <v>2</v>
      </c>
      <c r="F39" s="2">
        <v>3</v>
      </c>
      <c r="G39" s="72">
        <f>J39/MAX(J37:J41)</f>
        <v>0.39424131993568012</v>
      </c>
      <c r="I39" s="71">
        <f t="shared" si="1"/>
        <v>1</v>
      </c>
      <c r="J39" s="71">
        <f>I39/SUM(I37:I41)</f>
        <v>0.15483952791358643</v>
      </c>
      <c r="K39" s="71">
        <v>0.78101327884391392</v>
      </c>
      <c r="M39" s="1"/>
      <c r="N39" s="1"/>
    </row>
    <row r="40" spans="1:14" x14ac:dyDescent="0.35">
      <c r="A40" s="15" t="s">
        <v>26</v>
      </c>
      <c r="B40" s="11">
        <f>1/E37</f>
        <v>0.2</v>
      </c>
      <c r="C40" s="11">
        <f>1/E38</f>
        <v>0.33333333333333331</v>
      </c>
      <c r="D40" s="11">
        <f>1/E39</f>
        <v>0.5</v>
      </c>
      <c r="E40" s="10">
        <v>1</v>
      </c>
      <c r="F40" s="2">
        <v>3</v>
      </c>
      <c r="G40" s="72">
        <f>J40/MAX(J37:J41)</f>
        <v>0.24874945631098305</v>
      </c>
      <c r="I40" s="71">
        <f t="shared" si="1"/>
        <v>0.63095734448019325</v>
      </c>
      <c r="J40" s="71">
        <f>I40/SUM(I37:I41)</f>
        <v>9.7697137352923263E-2</v>
      </c>
      <c r="K40" s="71">
        <v>0.50257803875362206</v>
      </c>
      <c r="M40" s="1"/>
      <c r="N40" s="1"/>
    </row>
    <row r="41" spans="1:14" x14ac:dyDescent="0.35">
      <c r="A41" s="15" t="s">
        <v>27</v>
      </c>
      <c r="B41" s="11">
        <f>1/F37</f>
        <v>0.14285714285714285</v>
      </c>
      <c r="C41" s="11">
        <f>1/F38</f>
        <v>0.2</v>
      </c>
      <c r="D41" s="11">
        <f>1/F39</f>
        <v>0.33333333333333331</v>
      </c>
      <c r="E41" s="11">
        <f>1/F40</f>
        <v>0.33333333333333331</v>
      </c>
      <c r="F41" s="10">
        <v>1</v>
      </c>
      <c r="G41" s="72">
        <f>J41/MAX(J37:J41)</f>
        <v>0.12476708525245274</v>
      </c>
      <c r="I41" s="71">
        <f t="shared" si="1"/>
        <v>0.31647389287558264</v>
      </c>
      <c r="J41" s="71">
        <f>I41/SUM(I37:I41)</f>
        <v>4.9002668169830142E-2</v>
      </c>
      <c r="K41" s="71">
        <v>0.25043065165324424</v>
      </c>
      <c r="M41" s="1"/>
      <c r="N41" s="1"/>
    </row>
    <row r="42" spans="1:14" x14ac:dyDescent="0.35">
      <c r="A42" s="4"/>
      <c r="B42" s="5"/>
      <c r="C42" s="6"/>
      <c r="D42" s="5"/>
      <c r="E42" s="75" t="s">
        <v>1</v>
      </c>
      <c r="F42" s="72">
        <f>AVERAGE(K37/J37, K38/J38, K39/J39, K40/J40, K41/J41)</f>
        <v>5.086989359401402</v>
      </c>
      <c r="L42" s="1"/>
      <c r="M42" s="1"/>
    </row>
    <row r="43" spans="1:14" x14ac:dyDescent="0.35">
      <c r="A43" s="4"/>
      <c r="B43" s="5"/>
      <c r="C43" s="6"/>
      <c r="D43" s="5"/>
      <c r="E43" s="76" t="s">
        <v>2</v>
      </c>
      <c r="F43" s="72">
        <f>(F42-5)/4</f>
        <v>2.1747339850350489E-2</v>
      </c>
      <c r="L43" s="1"/>
      <c r="M43" s="1"/>
    </row>
    <row r="44" spans="1:14" x14ac:dyDescent="0.35">
      <c r="A44" s="4"/>
      <c r="B44" s="5"/>
      <c r="C44" s="6"/>
      <c r="D44" s="5"/>
      <c r="E44" s="76" t="s">
        <v>3</v>
      </c>
      <c r="F44" s="72">
        <f>F43/1.12</f>
        <v>1.9417267723527219E-2</v>
      </c>
      <c r="G44" s="4" t="str">
        <f>IF(F44&lt;= 0.1, "&lt; 0.1", "&gt; 0.1")</f>
        <v>&lt; 0.1</v>
      </c>
      <c r="L44" s="1"/>
      <c r="M44" s="1"/>
    </row>
    <row r="45" spans="1:14" x14ac:dyDescent="0.35">
      <c r="A45" s="4"/>
      <c r="B45" s="5"/>
      <c r="C45" s="6"/>
      <c r="D45" s="5"/>
      <c r="G45" s="4"/>
      <c r="L45" s="1"/>
      <c r="M45" s="1"/>
    </row>
    <row r="47" spans="1:14" ht="15" x14ac:dyDescent="0.35">
      <c r="A47" s="16" t="s">
        <v>6</v>
      </c>
      <c r="B47" s="17" t="s">
        <v>9</v>
      </c>
      <c r="C47" s="17" t="s">
        <v>10</v>
      </c>
      <c r="D47" s="17" t="s">
        <v>11</v>
      </c>
      <c r="E47" s="17" t="s">
        <v>12</v>
      </c>
      <c r="F47" s="64" t="s">
        <v>57</v>
      </c>
      <c r="H47" s="64" t="s">
        <v>53</v>
      </c>
      <c r="I47" s="65" t="s">
        <v>54</v>
      </c>
      <c r="J47" s="65" t="s">
        <v>55</v>
      </c>
    </row>
    <row r="48" spans="1:14" x14ac:dyDescent="0.35">
      <c r="A48" s="73" t="s">
        <v>9</v>
      </c>
      <c r="B48" s="12">
        <v>1</v>
      </c>
      <c r="C48" s="2">
        <v>3</v>
      </c>
      <c r="D48" s="2">
        <v>5</v>
      </c>
      <c r="E48" s="2">
        <v>9</v>
      </c>
      <c r="F48" s="72">
        <f>I48/MAX(I48:I51)</f>
        <v>1</v>
      </c>
      <c r="H48" s="71">
        <f>GEOMEAN(B48:E48)</f>
        <v>3.4086580994024978</v>
      </c>
      <c r="I48" s="71">
        <f>H48/SUM(H48:H51)</f>
        <v>0.58107563404412221</v>
      </c>
      <c r="J48" s="71">
        <f t="array" ref="J48:J51">MMULT(B48:E51, I48:I51)</f>
        <v>2.3659158808990295</v>
      </c>
    </row>
    <row r="49" spans="1:10" x14ac:dyDescent="0.35">
      <c r="A49" s="73" t="s">
        <v>10</v>
      </c>
      <c r="B49" s="13">
        <f>1/C48</f>
        <v>0.33333333333333331</v>
      </c>
      <c r="C49" s="10">
        <v>1</v>
      </c>
      <c r="D49" s="2">
        <v>3</v>
      </c>
      <c r="E49" s="2">
        <v>5</v>
      </c>
      <c r="F49" s="72">
        <f>I49/MAX(I48:I51)</f>
        <v>0.43869133765083085</v>
      </c>
      <c r="H49" s="71">
        <f>GEOMEAN(B49:E49)</f>
        <v>1.4953487812212205</v>
      </c>
      <c r="I49" s="71">
        <f>H49/SUM(H48:H51)</f>
        <v>0.25491284717512064</v>
      </c>
      <c r="J49" s="71">
        <v>1.0406613372449791</v>
      </c>
    </row>
    <row r="50" spans="1:10" x14ac:dyDescent="0.35">
      <c r="A50" s="73" t="s">
        <v>11</v>
      </c>
      <c r="B50" s="13">
        <f>1/D48</f>
        <v>0.2</v>
      </c>
      <c r="C50" s="11">
        <f>1/D49</f>
        <v>0.33333333333333331</v>
      </c>
      <c r="D50" s="10">
        <v>1</v>
      </c>
      <c r="E50" s="2">
        <v>3</v>
      </c>
      <c r="F50" s="72">
        <f>I50/MAX(I48:I51)</f>
        <v>0.19618873042551413</v>
      </c>
      <c r="H50" s="71">
        <f>GEOMEAN(B50:E50)</f>
        <v>0.66874030497642201</v>
      </c>
      <c r="I50" s="71">
        <f>H50/SUM(H48:H51)</f>
        <v>0.11400049092431699</v>
      </c>
      <c r="J50" s="71">
        <v>0.46521965036083512</v>
      </c>
    </row>
    <row r="51" spans="1:10" x14ac:dyDescent="0.35">
      <c r="A51" s="73" t="s">
        <v>12</v>
      </c>
      <c r="B51" s="13">
        <f>1/E48</f>
        <v>0.1111111111111111</v>
      </c>
      <c r="C51" s="11">
        <f>1/E49</f>
        <v>0.2</v>
      </c>
      <c r="D51" s="11">
        <f>1/E50</f>
        <v>0.33333333333333331</v>
      </c>
      <c r="E51" s="10">
        <v>1</v>
      </c>
      <c r="F51" s="72">
        <f>I51/MAX(I48:I51)</f>
        <v>8.6066296582387056E-2</v>
      </c>
      <c r="H51" s="71">
        <f>GEOMEAN(B51:E51)</f>
        <v>0.29337057893113117</v>
      </c>
      <c r="I51" s="71">
        <f>H51/SUM(H48:H51)</f>
        <v>5.001102785644003E-2</v>
      </c>
      <c r="J51" s="71">
        <v>0.20355772027113894</v>
      </c>
    </row>
    <row r="52" spans="1:10" x14ac:dyDescent="0.35">
      <c r="A52" s="4"/>
      <c r="B52" s="5"/>
      <c r="C52" s="6"/>
      <c r="D52" s="75" t="s">
        <v>1</v>
      </c>
      <c r="E52" s="72">
        <f>AVERAGE(J48/I48, J49/I49, J50/I50, J51/I51)</f>
        <v>4.076286923064238</v>
      </c>
      <c r="F52" s="4"/>
    </row>
    <row r="53" spans="1:10" x14ac:dyDescent="0.35">
      <c r="A53" s="4"/>
      <c r="B53" s="5"/>
      <c r="C53" s="6"/>
      <c r="D53" s="76" t="s">
        <v>2</v>
      </c>
      <c r="E53" s="72">
        <f>(E52-4)/3</f>
        <v>2.5428974354746003E-2</v>
      </c>
      <c r="F53" s="4"/>
    </row>
    <row r="54" spans="1:10" x14ac:dyDescent="0.35">
      <c r="A54" s="4"/>
      <c r="B54" s="5"/>
      <c r="C54" s="6"/>
      <c r="D54" s="76" t="s">
        <v>3</v>
      </c>
      <c r="E54" s="72">
        <f>E53/0.9</f>
        <v>2.8254415949717782E-2</v>
      </c>
      <c r="F54" s="4" t="str">
        <f>IF(E54&lt;= 0.1, "&lt; 0.1", "&gt; 0.1")</f>
        <v>&lt; 0.1</v>
      </c>
    </row>
    <row r="55" spans="1:10" x14ac:dyDescent="0.35">
      <c r="A55" s="4"/>
      <c r="B55" s="5"/>
      <c r="C55" s="6"/>
      <c r="D55" s="5"/>
      <c r="E55" s="5"/>
      <c r="F5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Normal="100" workbookViewId="0"/>
  </sheetViews>
  <sheetFormatPr defaultRowHeight="14.5" x14ac:dyDescent="0.35"/>
  <cols>
    <col min="1" max="1" width="4.36328125" customWidth="1"/>
    <col min="2" max="2" width="17.08984375" customWidth="1"/>
    <col min="3" max="3" width="18.453125" customWidth="1"/>
    <col min="4" max="4" width="11.36328125" customWidth="1"/>
    <col min="5" max="5" width="17.6328125" customWidth="1"/>
    <col min="6" max="6" width="11.6328125" customWidth="1"/>
    <col min="7" max="7" width="15.90625" customWidth="1"/>
    <col min="8" max="8" width="11.6328125" customWidth="1"/>
    <col min="9" max="9" width="14.36328125" customWidth="1"/>
    <col min="10" max="10" width="14" customWidth="1"/>
    <col min="11" max="11" width="17.453125" customWidth="1"/>
  </cols>
  <sheetData>
    <row r="1" spans="1:12" ht="15.5" x14ac:dyDescent="0.35">
      <c r="A1" s="92" t="s">
        <v>58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4"/>
    </row>
    <row r="3" spans="1:12" x14ac:dyDescent="0.35">
      <c r="C3" s="79" t="s">
        <v>44</v>
      </c>
      <c r="D3" s="80"/>
      <c r="E3" s="80"/>
      <c r="F3" s="80"/>
      <c r="G3" s="80"/>
      <c r="H3" s="80"/>
      <c r="I3" s="80"/>
      <c r="J3" s="81"/>
    </row>
    <row r="4" spans="1:12" ht="15.5" x14ac:dyDescent="0.35">
      <c r="C4" s="30" t="s">
        <v>29</v>
      </c>
      <c r="D4" s="28">
        <f>'Ratings System (RGM)'!F6</f>
        <v>0.56381276908071754</v>
      </c>
      <c r="E4" s="30" t="s">
        <v>4</v>
      </c>
      <c r="F4" s="28">
        <f>'Ratings System (RGM)'!F7</f>
        <v>0.11778638190606074</v>
      </c>
      <c r="G4" s="30" t="s">
        <v>5</v>
      </c>
      <c r="H4" s="28">
        <f>'Ratings System (RGM)'!F8</f>
        <v>5.5022492247518678E-2</v>
      </c>
      <c r="I4" s="30" t="s">
        <v>6</v>
      </c>
      <c r="J4" s="28">
        <f>'Ratings System (RGM)'!F9</f>
        <v>0.26337835676570309</v>
      </c>
    </row>
    <row r="5" spans="1:12" ht="16.5" customHeight="1" x14ac:dyDescent="0.35">
      <c r="C5" s="29" t="s">
        <v>36</v>
      </c>
      <c r="D5" s="29" t="s">
        <v>37</v>
      </c>
      <c r="E5" s="29" t="s">
        <v>36</v>
      </c>
      <c r="F5" s="29" t="s">
        <v>37</v>
      </c>
      <c r="G5" s="29" t="s">
        <v>36</v>
      </c>
      <c r="H5" s="29" t="s">
        <v>37</v>
      </c>
      <c r="I5" s="29" t="s">
        <v>36</v>
      </c>
      <c r="J5" s="29" t="s">
        <v>37</v>
      </c>
    </row>
    <row r="6" spans="1:12" x14ac:dyDescent="0.35">
      <c r="C6" s="15" t="s">
        <v>13</v>
      </c>
      <c r="D6" s="74">
        <f>'Ratings System (RGM)'!G17</f>
        <v>1</v>
      </c>
      <c r="E6" s="15" t="s">
        <v>19</v>
      </c>
      <c r="F6" s="74">
        <f>'Ratings System (RGM)'!F27</f>
        <v>1</v>
      </c>
      <c r="G6" s="15" t="s">
        <v>23</v>
      </c>
      <c r="H6" s="19">
        <f>'Ratings System (RGM)'!G37</f>
        <v>1</v>
      </c>
      <c r="I6" s="15" t="s">
        <v>9</v>
      </c>
      <c r="J6" s="19">
        <f>'Ratings System (RGM)'!F48</f>
        <v>1</v>
      </c>
    </row>
    <row r="7" spans="1:12" x14ac:dyDescent="0.35">
      <c r="C7" s="15" t="s">
        <v>10</v>
      </c>
      <c r="D7" s="20">
        <f>'Ratings System (RGM)'!G18</f>
        <v>0.8027415617602307</v>
      </c>
      <c r="E7" s="15" t="s">
        <v>35</v>
      </c>
      <c r="F7" s="20">
        <f>'Ratings System (RGM)'!F28</f>
        <v>0.4771897075810882</v>
      </c>
      <c r="G7" s="15" t="s">
        <v>24</v>
      </c>
      <c r="H7" s="20">
        <f>'Ratings System (RGM)'!G38</f>
        <v>0.77837054155117091</v>
      </c>
      <c r="I7" s="15" t="s">
        <v>10</v>
      </c>
      <c r="J7" s="20">
        <f>'Ratings System (RGM)'!F49</f>
        <v>0.43869133765083085</v>
      </c>
    </row>
    <row r="8" spans="1:12" x14ac:dyDescent="0.35">
      <c r="C8" s="15" t="s">
        <v>14</v>
      </c>
      <c r="D8" s="20">
        <f>'Ratings System (RGM)'!G19</f>
        <v>0.3164738928755827</v>
      </c>
      <c r="E8" s="15" t="s">
        <v>21</v>
      </c>
      <c r="F8" s="20">
        <f>'Ratings System (RGM)'!F29</f>
        <v>0.19618873042551416</v>
      </c>
      <c r="G8" s="15" t="s">
        <v>25</v>
      </c>
      <c r="H8" s="20">
        <f>'Ratings System (RGM)'!G39</f>
        <v>0.39424131993568012</v>
      </c>
      <c r="I8" s="15" t="s">
        <v>11</v>
      </c>
      <c r="J8" s="20">
        <f>'Ratings System (RGM)'!F50</f>
        <v>0.19618873042551413</v>
      </c>
    </row>
    <row r="9" spans="1:12" x14ac:dyDescent="0.35">
      <c r="C9" s="15" t="s">
        <v>15</v>
      </c>
      <c r="D9" s="20">
        <f>'Ratings System (RGM)'!G20</f>
        <v>0.14331974558726732</v>
      </c>
      <c r="E9" s="15" t="s">
        <v>22</v>
      </c>
      <c r="F9" s="20">
        <f>'Ratings System (RGM)'!F30</f>
        <v>7.9122701463473194E-2</v>
      </c>
      <c r="G9" s="15" t="s">
        <v>26</v>
      </c>
      <c r="H9" s="20">
        <f>'Ratings System (RGM)'!G40</f>
        <v>0.24874945631098305</v>
      </c>
      <c r="I9" s="15" t="s">
        <v>12</v>
      </c>
      <c r="J9" s="20">
        <f>'Ratings System (RGM)'!F51</f>
        <v>8.6066296582387056E-2</v>
      </c>
    </row>
    <row r="10" spans="1:12" x14ac:dyDescent="0.35">
      <c r="C10" s="15" t="s">
        <v>16</v>
      </c>
      <c r="D10" s="20">
        <f>'Ratings System (RGM)'!G21</f>
        <v>8.7190622704499565E-2</v>
      </c>
      <c r="E10" s="31"/>
      <c r="F10" s="31"/>
      <c r="G10" s="15" t="s">
        <v>27</v>
      </c>
      <c r="H10" s="20">
        <f>'Ratings System (RGM)'!G41</f>
        <v>0.12476708525245274</v>
      </c>
      <c r="I10" s="31"/>
      <c r="J10" s="31"/>
    </row>
    <row r="12" spans="1:12" ht="19.5" customHeight="1" x14ac:dyDescent="0.35">
      <c r="A12" s="27"/>
      <c r="B12" s="38" t="s">
        <v>38</v>
      </c>
      <c r="C12" s="78" t="s">
        <v>39</v>
      </c>
      <c r="D12" s="78"/>
      <c r="E12" s="78" t="s">
        <v>40</v>
      </c>
      <c r="F12" s="78"/>
      <c r="G12" s="78" t="s">
        <v>41</v>
      </c>
      <c r="H12" s="78"/>
      <c r="I12" s="78" t="s">
        <v>42</v>
      </c>
      <c r="J12" s="78"/>
      <c r="K12" s="39" t="s">
        <v>43</v>
      </c>
    </row>
    <row r="13" spans="1:12" ht="15.5" x14ac:dyDescent="0.35">
      <c r="A13" s="21">
        <v>1</v>
      </c>
      <c r="B13" s="36" t="s">
        <v>30</v>
      </c>
      <c r="C13" s="22" t="s">
        <v>10</v>
      </c>
      <c r="D13" s="32">
        <f ca="1">OFFSET($C$5, MATCH(C13, $C$6:$C$10,0), 1)</f>
        <v>0.8027415617602307</v>
      </c>
      <c r="E13" s="22" t="s">
        <v>19</v>
      </c>
      <c r="F13" s="32">
        <f ca="1">OFFSET($E$5, MATCH(E13, $E$6:$E$9, 0), 1)</f>
        <v>1</v>
      </c>
      <c r="G13" s="22" t="s">
        <v>25</v>
      </c>
      <c r="H13" s="32">
        <f ca="1">OFFSET($G$5, MATCH(G13, $G$6:$G$10, 0), 1)</f>
        <v>0.39424131993568012</v>
      </c>
      <c r="I13" s="22" t="s">
        <v>11</v>
      </c>
      <c r="J13" s="32">
        <f ca="1">OFFSET($I$5, MATCH(I13, $I$6:$I$9, 0), 1)</f>
        <v>0.19618873042551413</v>
      </c>
      <c r="K13" s="34">
        <f ca="1">$D$4*D13 + $F$4*F13 +$H$4*H13 +$J$4*J13</f>
        <v>0.64374633010351012</v>
      </c>
    </row>
    <row r="14" spans="1:12" ht="15.5" x14ac:dyDescent="0.35">
      <c r="A14" s="23">
        <v>2</v>
      </c>
      <c r="B14" s="37" t="s">
        <v>31</v>
      </c>
      <c r="C14" s="24" t="s">
        <v>14</v>
      </c>
      <c r="D14" s="33">
        <f t="shared" ref="D14:D17" ca="1" si="0">OFFSET($C$5, MATCH(C14, $C$6:$C$10,0), 1)</f>
        <v>0.3164738928755827</v>
      </c>
      <c r="E14" s="24" t="s">
        <v>21</v>
      </c>
      <c r="F14" s="33">
        <f t="shared" ref="F14:F17" ca="1" si="1">OFFSET($E$5, MATCH(E14, $E$6:$E$9, 0), 1)</f>
        <v>0.19618873042551416</v>
      </c>
      <c r="G14" s="24" t="s">
        <v>23</v>
      </c>
      <c r="H14" s="33">
        <f t="shared" ref="H14:H17" ca="1" si="2">OFFSET($G$5, MATCH(G14, $G$6:$G$10, 0), 1)</f>
        <v>1</v>
      </c>
      <c r="I14" s="24" t="s">
        <v>10</v>
      </c>
      <c r="J14" s="33">
        <f t="shared" ref="J14:J17" ca="1" si="3">OFFSET($I$5, MATCH(I14, $I$6:$I$9, 0), 1)</f>
        <v>0.43869133765083085</v>
      </c>
      <c r="K14" s="35">
        <f t="shared" ref="K14:K17" ca="1" si="4">$D$4*D14 + $F$4*F14 +$H$4*H14 +$J$4*J14</f>
        <v>0.37210467849684414</v>
      </c>
    </row>
    <row r="15" spans="1:12" ht="15.5" x14ac:dyDescent="0.35">
      <c r="A15" s="21">
        <v>3</v>
      </c>
      <c r="B15" s="36" t="s">
        <v>32</v>
      </c>
      <c r="C15" s="22" t="s">
        <v>15</v>
      </c>
      <c r="D15" s="32">
        <f t="shared" ca="1" si="0"/>
        <v>0.14331974558726732</v>
      </c>
      <c r="E15" s="22" t="s">
        <v>22</v>
      </c>
      <c r="F15" s="32">
        <f t="shared" ca="1" si="1"/>
        <v>7.9122701463473194E-2</v>
      </c>
      <c r="G15" s="22" t="s">
        <v>26</v>
      </c>
      <c r="H15" s="32">
        <f t="shared" ca="1" si="2"/>
        <v>0.24874945631098305</v>
      </c>
      <c r="I15" s="22" t="s">
        <v>12</v>
      </c>
      <c r="J15" s="32">
        <f t="shared" ca="1" si="3"/>
        <v>8.6066296582387056E-2</v>
      </c>
      <c r="K15" s="34">
        <f t="shared" ca="1" si="4"/>
        <v>0.12647989415374131</v>
      </c>
    </row>
    <row r="16" spans="1:12" ht="15.5" x14ac:dyDescent="0.35">
      <c r="A16" s="23">
        <v>4</v>
      </c>
      <c r="B16" s="37" t="s">
        <v>33</v>
      </c>
      <c r="C16" s="24" t="s">
        <v>10</v>
      </c>
      <c r="D16" s="33">
        <f t="shared" ca="1" si="0"/>
        <v>0.8027415617602307</v>
      </c>
      <c r="E16" s="24" t="s">
        <v>35</v>
      </c>
      <c r="F16" s="33">
        <f t="shared" ca="1" si="1"/>
        <v>0.4771897075810882</v>
      </c>
      <c r="G16" s="24" t="s">
        <v>27</v>
      </c>
      <c r="H16" s="33">
        <f t="shared" ca="1" si="2"/>
        <v>0.12476708525245274</v>
      </c>
      <c r="I16" s="24" t="s">
        <v>9</v>
      </c>
      <c r="J16" s="33">
        <f t="shared" ca="1" si="3"/>
        <v>1</v>
      </c>
      <c r="K16" s="35">
        <f t="shared" ca="1" si="4"/>
        <v>0.77904574467775467</v>
      </c>
    </row>
    <row r="17" spans="1:11" ht="15.5" x14ac:dyDescent="0.35">
      <c r="A17" s="21">
        <v>5</v>
      </c>
      <c r="B17" s="36" t="s">
        <v>34</v>
      </c>
      <c r="C17" s="22" t="s">
        <v>13</v>
      </c>
      <c r="D17" s="32">
        <f t="shared" ca="1" si="0"/>
        <v>1</v>
      </c>
      <c r="E17" s="22" t="s">
        <v>21</v>
      </c>
      <c r="F17" s="32">
        <f t="shared" ca="1" si="1"/>
        <v>0.19618873042551416</v>
      </c>
      <c r="G17" s="22" t="s">
        <v>24</v>
      </c>
      <c r="H17" s="32">
        <f t="shared" ca="1" si="2"/>
        <v>0.77837054155117091</v>
      </c>
      <c r="I17" s="22" t="s">
        <v>10</v>
      </c>
      <c r="J17" s="32">
        <f t="shared" ca="1" si="3"/>
        <v>0.43869133765083085</v>
      </c>
      <c r="K17" s="34">
        <f t="shared" ca="1" si="4"/>
        <v>0.74529082053430262</v>
      </c>
    </row>
    <row r="18" spans="1:11" ht="15.5" x14ac:dyDescent="0.35">
      <c r="A18" s="23">
        <v>6</v>
      </c>
      <c r="B18" s="24"/>
      <c r="C18" s="24"/>
      <c r="D18" s="33"/>
      <c r="E18" s="24"/>
      <c r="F18" s="25"/>
      <c r="G18" s="24"/>
      <c r="H18" s="25"/>
      <c r="I18" s="24"/>
      <c r="J18" s="25"/>
      <c r="K18" s="24"/>
    </row>
    <row r="19" spans="1:11" ht="15.5" x14ac:dyDescent="0.35">
      <c r="A19" s="21">
        <v>7</v>
      </c>
      <c r="B19" s="26"/>
      <c r="C19" s="22"/>
      <c r="D19" s="32"/>
      <c r="E19" s="22"/>
      <c r="F19" s="26"/>
      <c r="G19" s="22"/>
      <c r="H19" s="26"/>
      <c r="I19" s="22"/>
      <c r="J19" s="26"/>
      <c r="K19" s="26"/>
    </row>
  </sheetData>
  <mergeCells count="5">
    <mergeCell ref="C12:D12"/>
    <mergeCell ref="E12:F12"/>
    <mergeCell ref="G12:H12"/>
    <mergeCell ref="I12:J12"/>
    <mergeCell ref="C3:J3"/>
  </mergeCells>
  <dataValidations count="4">
    <dataValidation type="list" allowBlank="1" showInputMessage="1" showErrorMessage="1" sqref="C13:C19" xr:uid="{00000000-0002-0000-0100-000000000000}">
      <formula1>$C$6:$C$10</formula1>
    </dataValidation>
    <dataValidation type="list" allowBlank="1" showInputMessage="1" showErrorMessage="1" sqref="E13:E19" xr:uid="{00000000-0002-0000-0100-000001000000}">
      <formula1>$E$6:$E$9</formula1>
    </dataValidation>
    <dataValidation type="list" allowBlank="1" showInputMessage="1" showErrorMessage="1" sqref="G13:G19" xr:uid="{00000000-0002-0000-0100-000002000000}">
      <formula1>$G$6:$G$10</formula1>
    </dataValidation>
    <dataValidation type="list" allowBlank="1" showInputMessage="1" showErrorMessage="1" sqref="I13:I19" xr:uid="{00000000-0002-0000-0100-000003000000}">
      <formula1>$I$6:$I$9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"/>
  <sheetViews>
    <sheetView zoomScaleNormal="100" workbookViewId="0"/>
  </sheetViews>
  <sheetFormatPr defaultColWidth="8.90625" defaultRowHeight="12.5" x14ac:dyDescent="0.25"/>
  <cols>
    <col min="1" max="1" width="3.453125" style="41" customWidth="1"/>
    <col min="2" max="2" width="15" style="41" customWidth="1"/>
    <col min="3" max="3" width="10.90625" style="41" customWidth="1"/>
    <col min="4" max="4" width="11.6328125" style="41" customWidth="1"/>
    <col min="5" max="5" width="12.90625" style="41" customWidth="1"/>
    <col min="6" max="6" width="11.453125" style="41" customWidth="1"/>
    <col min="7" max="7" width="14.08984375" style="41" customWidth="1"/>
    <col min="8" max="8" width="11.08984375" style="41" customWidth="1"/>
    <col min="9" max="9" width="10.90625" style="41" customWidth="1"/>
    <col min="10" max="10" width="10.08984375" style="41" customWidth="1"/>
    <col min="11" max="11" width="10" style="41" bestFit="1" customWidth="1"/>
    <col min="12" max="16384" width="8.90625" style="41"/>
  </cols>
  <sheetData>
    <row r="1" spans="1:11" ht="15.5" x14ac:dyDescent="0.25">
      <c r="A1" s="92" t="s">
        <v>58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15.75" customHeight="1" x14ac:dyDescent="0.25">
      <c r="A2" s="95" t="s">
        <v>52</v>
      </c>
      <c r="B2" s="95"/>
      <c r="C2" s="95"/>
      <c r="D2" s="95"/>
      <c r="E2" s="95"/>
      <c r="F2" s="95"/>
      <c r="G2" s="95"/>
      <c r="H2" s="95"/>
      <c r="I2" s="95"/>
      <c r="J2" s="96"/>
      <c r="K2" s="96"/>
    </row>
    <row r="5" spans="1:11" ht="19.399999999999999" customHeight="1" x14ac:dyDescent="0.25">
      <c r="B5" s="82" t="s">
        <v>45</v>
      </c>
      <c r="C5" s="82" t="s">
        <v>46</v>
      </c>
      <c r="D5" s="84" t="s">
        <v>47</v>
      </c>
      <c r="E5" s="85"/>
      <c r="F5" s="85"/>
      <c r="G5" s="86"/>
    </row>
    <row r="6" spans="1:11" ht="15" customHeight="1" x14ac:dyDescent="0.25">
      <c r="B6" s="83"/>
      <c r="C6" s="83"/>
      <c r="D6" s="14" t="s">
        <v>7</v>
      </c>
      <c r="E6" s="14" t="s">
        <v>4</v>
      </c>
      <c r="F6" s="14" t="s">
        <v>5</v>
      </c>
      <c r="G6" s="14" t="s">
        <v>6</v>
      </c>
      <c r="K6" s="42"/>
    </row>
    <row r="7" spans="1:11" ht="17.25" customHeight="1" x14ac:dyDescent="0.25">
      <c r="A7" s="43"/>
      <c r="B7" s="15" t="s">
        <v>29</v>
      </c>
      <c r="C7" s="54">
        <f>'Ratings System (RGM)'!F6</f>
        <v>0.56381276908071754</v>
      </c>
      <c r="D7" s="55">
        <f>C7</f>
        <v>0.56381276908071754</v>
      </c>
      <c r="E7" s="56">
        <f>(1-$E$8)*C7/SUM($C$7, $C$9:$C$10)</f>
        <v>0.56381276908071754</v>
      </c>
      <c r="F7" s="56">
        <f>(1-$F$9)*C7/SUM($C$7:$C$8, $C$10)</f>
        <v>0.56381276908071754</v>
      </c>
      <c r="G7" s="56">
        <f>(1-$G$10)*C7/ SUM($C$7:$C$9)</f>
        <v>0.56381276908071754</v>
      </c>
    </row>
    <row r="8" spans="1:11" ht="13" x14ac:dyDescent="0.25">
      <c r="A8" s="43"/>
      <c r="B8" s="15" t="s">
        <v>4</v>
      </c>
      <c r="C8" s="54">
        <f>'Ratings System (RGM)'!F7</f>
        <v>0.11778638190606074</v>
      </c>
      <c r="D8" s="56">
        <f>(1-$D$7)*C8/SUM($C$8:$C$10)</f>
        <v>0.11778638190606072</v>
      </c>
      <c r="E8" s="55">
        <f>C8</f>
        <v>0.11778638190606074</v>
      </c>
      <c r="F8" s="56">
        <f>(1-$F$9)*C8/SUM($C$7:$C$8, $C$10)</f>
        <v>0.11778638190606074</v>
      </c>
      <c r="G8" s="56">
        <f t="shared" ref="G8:G9" si="0">(1-$G$10)*C8/ SUM($C$7:$C$9)</f>
        <v>0.11778638190606072</v>
      </c>
    </row>
    <row r="9" spans="1:11" ht="13" x14ac:dyDescent="0.25">
      <c r="A9" s="43"/>
      <c r="B9" s="15" t="s">
        <v>5</v>
      </c>
      <c r="C9" s="54">
        <f>'Ratings System (RGM)'!F8</f>
        <v>5.5022492247518678E-2</v>
      </c>
      <c r="D9" s="56">
        <f t="shared" ref="D9:D10" si="1">(1-$D$7)*C9/SUM($C$8:$C$10)</f>
        <v>5.5022492247518671E-2</v>
      </c>
      <c r="E9" s="56">
        <f t="shared" ref="E9:E10" si="2">(1-$E$8)*C9/SUM($C$7, $C$9:$C$10)</f>
        <v>5.5022492247518678E-2</v>
      </c>
      <c r="F9" s="55">
        <f>C9</f>
        <v>5.5022492247518678E-2</v>
      </c>
      <c r="G9" s="56">
        <f t="shared" si="0"/>
        <v>5.5022492247518678E-2</v>
      </c>
    </row>
    <row r="10" spans="1:11" ht="17.25" customHeight="1" x14ac:dyDescent="0.25">
      <c r="A10" s="43"/>
      <c r="B10" s="15" t="s">
        <v>6</v>
      </c>
      <c r="C10" s="54">
        <f>'Ratings System (RGM)'!F9</f>
        <v>0.26337835676570309</v>
      </c>
      <c r="D10" s="56">
        <f t="shared" si="1"/>
        <v>0.26337835676570304</v>
      </c>
      <c r="E10" s="56">
        <f t="shared" si="2"/>
        <v>0.26337835676570309</v>
      </c>
      <c r="F10" s="56">
        <f>(1-$F$9)*C10/SUM($C$7:$C$8, $C$10)</f>
        <v>0.26337835676570309</v>
      </c>
      <c r="G10" s="55">
        <f>C10</f>
        <v>0.26337835676570309</v>
      </c>
    </row>
    <row r="11" spans="1:11" x14ac:dyDescent="0.25">
      <c r="B11" s="44" t="s">
        <v>48</v>
      </c>
      <c r="C11" s="45">
        <f>SUM(C7:C10)</f>
        <v>1</v>
      </c>
      <c r="D11" s="45">
        <f>SUM(D7:D10)</f>
        <v>1</v>
      </c>
      <c r="E11" s="45">
        <f>SUM(E7:E10)</f>
        <v>1</v>
      </c>
      <c r="F11" s="45">
        <f>SUM(F7:F10)</f>
        <v>1</v>
      </c>
      <c r="G11" s="45">
        <f>SUM(G7:G10)</f>
        <v>1</v>
      </c>
    </row>
    <row r="12" spans="1:11" x14ac:dyDescent="0.25">
      <c r="C12" s="46"/>
      <c r="D12" s="47"/>
      <c r="E12" s="47"/>
      <c r="F12" s="47"/>
      <c r="G12" s="47"/>
      <c r="H12" s="47"/>
      <c r="I12" s="47"/>
    </row>
    <row r="14" spans="1:11" ht="15" customHeight="1" x14ac:dyDescent="0.25">
      <c r="B14" s="48"/>
      <c r="C14" s="87" t="s">
        <v>49</v>
      </c>
      <c r="D14" s="88"/>
      <c r="E14" s="88"/>
      <c r="F14" s="89"/>
      <c r="G14" s="90" t="s">
        <v>51</v>
      </c>
    </row>
    <row r="15" spans="1:11" ht="15.75" customHeight="1" x14ac:dyDescent="0.25">
      <c r="B15" s="49" t="s">
        <v>50</v>
      </c>
      <c r="C15" s="14" t="s">
        <v>7</v>
      </c>
      <c r="D15" s="14" t="s">
        <v>4</v>
      </c>
      <c r="E15" s="14" t="s">
        <v>5</v>
      </c>
      <c r="F15" s="14" t="s">
        <v>6</v>
      </c>
      <c r="G15" s="91"/>
    </row>
    <row r="16" spans="1:11" ht="13" x14ac:dyDescent="0.3">
      <c r="B16" s="22" t="s">
        <v>30</v>
      </c>
      <c r="C16" s="57">
        <f ca="1">Evaluation!D13</f>
        <v>0.8027415617602307</v>
      </c>
      <c r="D16" s="57">
        <f ca="1">Evaluation!F13</f>
        <v>1</v>
      </c>
      <c r="E16" s="57">
        <f ca="1">Evaluation!H13</f>
        <v>0.39424131993568012</v>
      </c>
      <c r="F16" s="57">
        <f ca="1">Evaluation!J13</f>
        <v>0.19618873042551413</v>
      </c>
      <c r="G16" s="58">
        <f t="array" aca="1" ref="G16:G20" ca="1">MMULT(C16:F20, C7:C10)</f>
        <v>0.64374633010351012</v>
      </c>
      <c r="H16" s="50"/>
    </row>
    <row r="17" spans="2:7" ht="13" x14ac:dyDescent="0.3">
      <c r="B17" s="22" t="s">
        <v>31</v>
      </c>
      <c r="C17" s="57">
        <f ca="1">Evaluation!D14</f>
        <v>0.3164738928755827</v>
      </c>
      <c r="D17" s="57">
        <f ca="1">Evaluation!F14</f>
        <v>0.19618873042551416</v>
      </c>
      <c r="E17" s="57">
        <f ca="1">Evaluation!H14</f>
        <v>1</v>
      </c>
      <c r="F17" s="57">
        <f ca="1">Evaluation!J14</f>
        <v>0.43869133765083085</v>
      </c>
      <c r="G17" s="59">
        <f ca="1"/>
        <v>0.37210467849684414</v>
      </c>
    </row>
    <row r="18" spans="2:7" ht="13" x14ac:dyDescent="0.3">
      <c r="B18" s="22" t="s">
        <v>32</v>
      </c>
      <c r="C18" s="57">
        <f ca="1">Evaluation!D15</f>
        <v>0.14331974558726732</v>
      </c>
      <c r="D18" s="57">
        <f ca="1">Evaluation!F15</f>
        <v>7.9122701463473194E-2</v>
      </c>
      <c r="E18" s="57">
        <f ca="1">Evaluation!H15</f>
        <v>0.24874945631098305</v>
      </c>
      <c r="F18" s="57">
        <f ca="1">Evaluation!J15</f>
        <v>8.6066296582387056E-2</v>
      </c>
      <c r="G18" s="59">
        <f ca="1"/>
        <v>0.12647989415374131</v>
      </c>
    </row>
    <row r="19" spans="2:7" ht="13" x14ac:dyDescent="0.3">
      <c r="B19" s="22" t="s">
        <v>33</v>
      </c>
      <c r="C19" s="57">
        <f ca="1">Evaluation!D16</f>
        <v>0.8027415617602307</v>
      </c>
      <c r="D19" s="57">
        <f ca="1">Evaluation!F16</f>
        <v>0.4771897075810882</v>
      </c>
      <c r="E19" s="57">
        <f ca="1">Evaluation!H16</f>
        <v>0.12476708525245274</v>
      </c>
      <c r="F19" s="57">
        <f ca="1">Evaluation!J16</f>
        <v>1</v>
      </c>
      <c r="G19" s="59">
        <f ca="1"/>
        <v>0.77904574467775467</v>
      </c>
    </row>
    <row r="20" spans="2:7" ht="13" x14ac:dyDescent="0.3">
      <c r="B20" s="22" t="s">
        <v>34</v>
      </c>
      <c r="C20" s="57">
        <f ca="1">Evaluation!D17</f>
        <v>1</v>
      </c>
      <c r="D20" s="57">
        <f ca="1">Evaluation!F17</f>
        <v>0.19618873042551416</v>
      </c>
      <c r="E20" s="57">
        <f ca="1">Evaluation!H17</f>
        <v>0.77837054155117091</v>
      </c>
      <c r="F20" s="57">
        <f ca="1">Evaluation!J17</f>
        <v>0.43869133765083085</v>
      </c>
      <c r="G20" s="59">
        <f ca="1"/>
        <v>0.74529082053430262</v>
      </c>
    </row>
    <row r="23" spans="2:7" x14ac:dyDescent="0.25">
      <c r="B23" s="51"/>
    </row>
    <row r="24" spans="2:7" ht="13" x14ac:dyDescent="0.3">
      <c r="B24" s="14" t="s">
        <v>29</v>
      </c>
      <c r="C24" s="18" t="s">
        <v>30</v>
      </c>
      <c r="D24" s="18" t="s">
        <v>31</v>
      </c>
      <c r="E24" s="18" t="s">
        <v>32</v>
      </c>
      <c r="F24" s="18" t="s">
        <v>33</v>
      </c>
      <c r="G24" s="18" t="s">
        <v>34</v>
      </c>
    </row>
    <row r="25" spans="2:7" ht="13" x14ac:dyDescent="0.25">
      <c r="B25" s="60"/>
      <c r="C25" s="61">
        <f t="array" aca="1" ref="C25:G25" ca="1">TRANSPOSE(MMULT(C16:F20, D7:D10))</f>
        <v>0.64374633010351001</v>
      </c>
      <c r="D25" s="61">
        <f ca="1"/>
        <v>0.37210467849684414</v>
      </c>
      <c r="E25" s="61">
        <f ca="1"/>
        <v>0.12647989415374131</v>
      </c>
      <c r="F25" s="61">
        <f ca="1"/>
        <v>0.77904574467775456</v>
      </c>
      <c r="G25" s="61">
        <f ca="1"/>
        <v>0.74529082053430251</v>
      </c>
    </row>
    <row r="26" spans="2:7" ht="13" x14ac:dyDescent="0.25">
      <c r="B26" s="62">
        <v>0</v>
      </c>
      <c r="C26" s="63">
        <f t="dataTable" ref="C26:G36" dt2D="0" dtr="0" r1="D7" ca="1"/>
        <v>0.43823013091978258</v>
      </c>
      <c r="D26" s="63">
        <v>0.4440126690658377</v>
      </c>
      <c r="E26" s="63">
        <v>0.10471281205086982</v>
      </c>
      <c r="F26" s="63">
        <v>0.74841668610411349</v>
      </c>
      <c r="G26" s="63">
        <v>0.41605539683294396</v>
      </c>
    </row>
    <row r="27" spans="2:7" ht="13" x14ac:dyDescent="0.25">
      <c r="B27" s="62">
        <v>0.1</v>
      </c>
      <c r="C27" s="63">
        <v>0.47468127400382754</v>
      </c>
      <c r="D27" s="63">
        <v>0.43125879144681223</v>
      </c>
      <c r="E27" s="63">
        <v>0.10857350540450958</v>
      </c>
      <c r="F27" s="63">
        <v>0.75384917366972526</v>
      </c>
      <c r="G27" s="63">
        <v>0.4744498571496496</v>
      </c>
    </row>
    <row r="28" spans="2:7" ht="13" x14ac:dyDescent="0.25">
      <c r="B28" s="62">
        <v>0.2</v>
      </c>
      <c r="C28" s="63">
        <v>0.51113241708787227</v>
      </c>
      <c r="D28" s="63">
        <v>0.41850491382778676</v>
      </c>
      <c r="E28" s="63">
        <v>0.11243419875814933</v>
      </c>
      <c r="F28" s="63">
        <v>0.75928166123533702</v>
      </c>
      <c r="G28" s="63">
        <v>0.53284431746635519</v>
      </c>
    </row>
    <row r="29" spans="2:7" ht="13" x14ac:dyDescent="0.25">
      <c r="B29" s="62">
        <v>0.3</v>
      </c>
      <c r="C29" s="63">
        <v>0.54758356017191701</v>
      </c>
      <c r="D29" s="63">
        <v>0.40575103620876118</v>
      </c>
      <c r="E29" s="63">
        <v>0.11629489211178907</v>
      </c>
      <c r="F29" s="63">
        <v>0.76471414880094857</v>
      </c>
      <c r="G29" s="63">
        <v>0.59123877778306078</v>
      </c>
    </row>
    <row r="30" spans="2:7" ht="13" x14ac:dyDescent="0.25">
      <c r="B30" s="62">
        <v>0.4</v>
      </c>
      <c r="C30" s="63">
        <v>0.58403470325596185</v>
      </c>
      <c r="D30" s="63">
        <v>0.39299715858973572</v>
      </c>
      <c r="E30" s="63">
        <v>0.12015558546542882</v>
      </c>
      <c r="F30" s="63">
        <v>0.77014663636656044</v>
      </c>
      <c r="G30" s="63">
        <v>0.64963323809976647</v>
      </c>
    </row>
    <row r="31" spans="2:7" ht="13" x14ac:dyDescent="0.25">
      <c r="B31" s="62">
        <v>0.5</v>
      </c>
      <c r="C31" s="63">
        <v>0.6204858463400067</v>
      </c>
      <c r="D31" s="63">
        <v>0.3802432809707102</v>
      </c>
      <c r="E31" s="63">
        <v>0.12401627881906856</v>
      </c>
      <c r="F31" s="63">
        <v>0.7755791239321721</v>
      </c>
      <c r="G31" s="63">
        <v>0.70802769841647195</v>
      </c>
    </row>
    <row r="32" spans="2:7" ht="13" x14ac:dyDescent="0.25">
      <c r="B32" s="62">
        <v>0.6</v>
      </c>
      <c r="C32" s="63">
        <v>0.65693698942405143</v>
      </c>
      <c r="D32" s="63">
        <v>0.36748940335168467</v>
      </c>
      <c r="E32" s="63">
        <v>0.12787697217270833</v>
      </c>
      <c r="F32" s="63">
        <v>0.78101161149778386</v>
      </c>
      <c r="G32" s="63">
        <v>0.76642215873317765</v>
      </c>
    </row>
    <row r="33" spans="2:7" ht="13" x14ac:dyDescent="0.25">
      <c r="B33" s="62">
        <v>0.7</v>
      </c>
      <c r="C33" s="63">
        <v>0.69338813250809628</v>
      </c>
      <c r="D33" s="63">
        <v>0.35473552573265921</v>
      </c>
      <c r="E33" s="63">
        <v>0.13173766552634808</v>
      </c>
      <c r="F33" s="63">
        <v>0.78644409906339563</v>
      </c>
      <c r="G33" s="63">
        <v>0.82481661904988313</v>
      </c>
    </row>
    <row r="34" spans="2:7" ht="13" x14ac:dyDescent="0.25">
      <c r="B34" s="62">
        <v>0.8</v>
      </c>
      <c r="C34" s="63">
        <v>0.72983927559214112</v>
      </c>
      <c r="D34" s="63">
        <v>0.34198164811363368</v>
      </c>
      <c r="E34" s="63">
        <v>0.13559835887998781</v>
      </c>
      <c r="F34" s="63">
        <v>0.79187658662900717</v>
      </c>
      <c r="G34" s="63">
        <v>0.88321107936658871</v>
      </c>
    </row>
    <row r="35" spans="2:7" ht="13" x14ac:dyDescent="0.25">
      <c r="B35" s="62">
        <v>0.9</v>
      </c>
      <c r="C35" s="63">
        <v>0.76629041867618586</v>
      </c>
      <c r="D35" s="63">
        <v>0.32922777049460816</v>
      </c>
      <c r="E35" s="63">
        <v>0.13945905223362756</v>
      </c>
      <c r="F35" s="63">
        <v>0.79730907419461894</v>
      </c>
      <c r="G35" s="63">
        <v>0.94160553968329441</v>
      </c>
    </row>
    <row r="36" spans="2:7" ht="13" x14ac:dyDescent="0.25">
      <c r="B36" s="62">
        <v>1</v>
      </c>
      <c r="C36" s="63">
        <v>0.8027415617602307</v>
      </c>
      <c r="D36" s="63">
        <v>0.3164738928755827</v>
      </c>
      <c r="E36" s="63">
        <v>0.14331974558726732</v>
      </c>
      <c r="F36" s="63">
        <v>0.8027415617602307</v>
      </c>
      <c r="G36" s="63">
        <v>1</v>
      </c>
    </row>
    <row r="37" spans="2:7" x14ac:dyDescent="0.25">
      <c r="B37" s="52"/>
      <c r="C37" s="53"/>
      <c r="D37" s="53"/>
      <c r="E37" s="53"/>
    </row>
    <row r="38" spans="2:7" x14ac:dyDescent="0.25">
      <c r="B38" s="52"/>
      <c r="C38" s="53"/>
      <c r="D38" s="53"/>
      <c r="E38" s="53"/>
    </row>
    <row r="39" spans="2:7" x14ac:dyDescent="0.25">
      <c r="B39" s="52"/>
      <c r="C39" s="53"/>
      <c r="D39" s="53"/>
      <c r="E39" s="53"/>
    </row>
    <row r="40" spans="2:7" x14ac:dyDescent="0.25">
      <c r="B40" s="52"/>
      <c r="C40" s="53"/>
      <c r="D40" s="53"/>
      <c r="E40" s="53"/>
    </row>
    <row r="41" spans="2:7" x14ac:dyDescent="0.25">
      <c r="B41" s="52"/>
      <c r="C41" s="53"/>
      <c r="D41" s="53"/>
      <c r="E41" s="53"/>
    </row>
    <row r="42" spans="2:7" x14ac:dyDescent="0.25">
      <c r="B42" s="52"/>
      <c r="C42" s="53"/>
      <c r="D42" s="53"/>
      <c r="E42" s="53"/>
    </row>
    <row r="43" spans="2:7" x14ac:dyDescent="0.25">
      <c r="B43" s="52"/>
      <c r="C43" s="53"/>
      <c r="D43" s="53"/>
      <c r="E43" s="53"/>
    </row>
    <row r="44" spans="2:7" x14ac:dyDescent="0.25">
      <c r="B44" s="52"/>
      <c r="C44" s="53"/>
      <c r="D44" s="53"/>
      <c r="E44" s="53"/>
    </row>
    <row r="45" spans="2:7" x14ac:dyDescent="0.25">
      <c r="B45" s="52"/>
      <c r="C45" s="53"/>
      <c r="D45" s="53"/>
      <c r="E45" s="53"/>
    </row>
    <row r="46" spans="2:7" x14ac:dyDescent="0.25">
      <c r="B46" s="52"/>
      <c r="C46" s="53"/>
      <c r="D46" s="53"/>
      <c r="E46" s="53"/>
    </row>
    <row r="47" spans="2:7" x14ac:dyDescent="0.25">
      <c r="B47" s="52"/>
      <c r="C47" s="53"/>
      <c r="D47" s="53"/>
      <c r="E47" s="53"/>
    </row>
    <row r="50" spans="2:7" ht="13" x14ac:dyDescent="0.25">
      <c r="B50" s="14" t="s">
        <v>4</v>
      </c>
      <c r="C50" s="60" t="s">
        <v>30</v>
      </c>
      <c r="D50" s="60" t="s">
        <v>31</v>
      </c>
      <c r="E50" s="60" t="s">
        <v>32</v>
      </c>
      <c r="F50" s="60" t="s">
        <v>33</v>
      </c>
      <c r="G50" s="60" t="s">
        <v>34</v>
      </c>
    </row>
    <row r="51" spans="2:7" ht="13" x14ac:dyDescent="0.25">
      <c r="B51" s="61"/>
      <c r="C51" s="61">
        <f t="array" aca="1" ref="C51:G51" ca="1">TRANSPOSE(MMULT(C16:F20, E7:E10))</f>
        <v>0.64374633010351012</v>
      </c>
      <c r="D51" s="61">
        <f ca="1"/>
        <v>0.37210467849684414</v>
      </c>
      <c r="E51" s="61">
        <f ca="1"/>
        <v>0.12647989415374131</v>
      </c>
      <c r="F51" s="61">
        <f ca="1"/>
        <v>0.77904574467775467</v>
      </c>
      <c r="G51" s="61">
        <f ca="1"/>
        <v>0.74529082053430262</v>
      </c>
    </row>
    <row r="52" spans="2:7" ht="13" x14ac:dyDescent="0.25">
      <c r="B52" s="62">
        <v>0</v>
      </c>
      <c r="C52" s="63">
        <f t="dataTable" ref="C52:G62" dt2D="0" dtr="0" r1="E8" ca="1"/>
        <v>0.59618207813863566</v>
      </c>
      <c r="D52" s="63">
        <v>0.39559162385557034</v>
      </c>
      <c r="E52" s="63">
        <v>0.13280266255111248</v>
      </c>
      <c r="F52" s="63">
        <v>0.81934724279216264</v>
      </c>
      <c r="G52" s="63">
        <v>0.81860271140117324</v>
      </c>
    </row>
    <row r="53" spans="2:7" ht="13" x14ac:dyDescent="0.25">
      <c r="B53" s="62">
        <v>0.1</v>
      </c>
      <c r="C53" s="63">
        <v>0.63656387032477224</v>
      </c>
      <c r="D53" s="63">
        <v>0.37565133451256472</v>
      </c>
      <c r="E53" s="63">
        <v>0.12743466644234855</v>
      </c>
      <c r="F53" s="63">
        <v>0.78513148927105536</v>
      </c>
      <c r="G53" s="63">
        <v>0.75636131330360734</v>
      </c>
    </row>
    <row r="54" spans="2:7" ht="13" x14ac:dyDescent="0.25">
      <c r="B54" s="62">
        <v>0.2</v>
      </c>
      <c r="C54" s="63">
        <v>0.6769456625109086</v>
      </c>
      <c r="D54" s="63">
        <v>0.35571104516955909</v>
      </c>
      <c r="E54" s="63">
        <v>0.12206667033358462</v>
      </c>
      <c r="F54" s="63">
        <v>0.75091573574994785</v>
      </c>
      <c r="G54" s="63">
        <v>0.69411991520604144</v>
      </c>
    </row>
    <row r="55" spans="2:7" ht="13" x14ac:dyDescent="0.25">
      <c r="B55" s="62">
        <v>0.3</v>
      </c>
      <c r="C55" s="63">
        <v>0.71732745469704484</v>
      </c>
      <c r="D55" s="63">
        <v>0.33577075582655341</v>
      </c>
      <c r="E55" s="63">
        <v>0.11669867422482069</v>
      </c>
      <c r="F55" s="63">
        <v>0.71669998222884035</v>
      </c>
      <c r="G55" s="63">
        <v>0.63187851710847531</v>
      </c>
    </row>
    <row r="56" spans="2:7" ht="13" x14ac:dyDescent="0.25">
      <c r="B56" s="62">
        <v>0.4</v>
      </c>
      <c r="C56" s="63">
        <v>0.75770924688318142</v>
      </c>
      <c r="D56" s="63">
        <v>0.31583046648354784</v>
      </c>
      <c r="E56" s="63">
        <v>0.11133067811605676</v>
      </c>
      <c r="F56" s="63">
        <v>0.68248422870773284</v>
      </c>
      <c r="G56" s="63">
        <v>0.56963711901090952</v>
      </c>
    </row>
    <row r="57" spans="2:7" ht="13" x14ac:dyDescent="0.25">
      <c r="B57" s="62">
        <v>0.5</v>
      </c>
      <c r="C57" s="63">
        <v>0.79809103906931778</v>
      </c>
      <c r="D57" s="63">
        <v>0.29589017714054222</v>
      </c>
      <c r="E57" s="63">
        <v>0.10596268200729285</v>
      </c>
      <c r="F57" s="63">
        <v>0.64826847518662545</v>
      </c>
      <c r="G57" s="63">
        <v>0.50739572091334373</v>
      </c>
    </row>
    <row r="58" spans="2:7" ht="13" x14ac:dyDescent="0.25">
      <c r="B58" s="62">
        <v>0.6</v>
      </c>
      <c r="C58" s="63">
        <v>0.83847283125545424</v>
      </c>
      <c r="D58" s="63">
        <v>0.2759498877975366</v>
      </c>
      <c r="E58" s="63">
        <v>0.10059468589852891</v>
      </c>
      <c r="F58" s="63">
        <v>0.61405272166551805</v>
      </c>
      <c r="G58" s="63">
        <v>0.44515432281577777</v>
      </c>
    </row>
    <row r="59" spans="2:7" ht="13" x14ac:dyDescent="0.25">
      <c r="B59" s="62">
        <v>0.7</v>
      </c>
      <c r="C59" s="63">
        <v>0.8788546234415906</v>
      </c>
      <c r="D59" s="63">
        <v>0.25600959845453103</v>
      </c>
      <c r="E59" s="63">
        <v>9.5226689789764979E-2</v>
      </c>
      <c r="F59" s="63">
        <v>0.57983696814441055</v>
      </c>
      <c r="G59" s="63">
        <v>0.38291292471821198</v>
      </c>
    </row>
    <row r="60" spans="2:7" ht="13" x14ac:dyDescent="0.25">
      <c r="B60" s="62">
        <v>0.8</v>
      </c>
      <c r="C60" s="63">
        <v>0.91923641562772718</v>
      </c>
      <c r="D60" s="63">
        <v>0.23606930911152538</v>
      </c>
      <c r="E60" s="63">
        <v>8.9858693681001064E-2</v>
      </c>
      <c r="F60" s="63">
        <v>0.54562121462330315</v>
      </c>
      <c r="G60" s="63">
        <v>0.32067152662064596</v>
      </c>
    </row>
    <row r="61" spans="2:7" ht="13" x14ac:dyDescent="0.25">
      <c r="B61" s="62">
        <v>0.9</v>
      </c>
      <c r="C61" s="63">
        <v>0.95961820781386353</v>
      </c>
      <c r="D61" s="63">
        <v>0.21612901976851978</v>
      </c>
      <c r="E61" s="63">
        <v>8.4490697572237108E-2</v>
      </c>
      <c r="F61" s="63">
        <v>0.51140546110219565</v>
      </c>
      <c r="G61" s="63">
        <v>0.25843012852308006</v>
      </c>
    </row>
    <row r="62" spans="2:7" ht="13" x14ac:dyDescent="0.25">
      <c r="B62" s="62">
        <v>1</v>
      </c>
      <c r="C62" s="63">
        <v>1</v>
      </c>
      <c r="D62" s="63">
        <v>0.19618873042551416</v>
      </c>
      <c r="E62" s="63">
        <v>7.9122701463473194E-2</v>
      </c>
      <c r="F62" s="63">
        <v>0.4771897075810882</v>
      </c>
      <c r="G62" s="63">
        <v>0.19618873042551416</v>
      </c>
    </row>
    <row r="63" spans="2:7" x14ac:dyDescent="0.25">
      <c r="F63" s="53"/>
    </row>
    <row r="64" spans="2:7" x14ac:dyDescent="0.25">
      <c r="F64" s="53"/>
    </row>
    <row r="65" spans="2:7" x14ac:dyDescent="0.25">
      <c r="F65" s="53"/>
    </row>
    <row r="66" spans="2:7" x14ac:dyDescent="0.25">
      <c r="F66" s="53"/>
    </row>
    <row r="67" spans="2:7" x14ac:dyDescent="0.25">
      <c r="F67" s="53"/>
    </row>
    <row r="68" spans="2:7" x14ac:dyDescent="0.25">
      <c r="F68" s="53"/>
    </row>
    <row r="69" spans="2:7" x14ac:dyDescent="0.25">
      <c r="F69" s="53"/>
    </row>
    <row r="70" spans="2:7" x14ac:dyDescent="0.25">
      <c r="F70" s="53"/>
    </row>
    <row r="71" spans="2:7" x14ac:dyDescent="0.25">
      <c r="F71" s="53"/>
    </row>
    <row r="72" spans="2:7" x14ac:dyDescent="0.25">
      <c r="F72" s="53"/>
    </row>
    <row r="75" spans="2:7" x14ac:dyDescent="0.25">
      <c r="F75" s="53"/>
    </row>
    <row r="76" spans="2:7" ht="13" x14ac:dyDescent="0.25">
      <c r="B76" s="14" t="s">
        <v>5</v>
      </c>
      <c r="C76" s="60" t="s">
        <v>30</v>
      </c>
      <c r="D76" s="60" t="s">
        <v>31</v>
      </c>
      <c r="E76" s="60" t="s">
        <v>32</v>
      </c>
      <c r="F76" s="60" t="s">
        <v>33</v>
      </c>
      <c r="G76" s="60" t="s">
        <v>34</v>
      </c>
    </row>
    <row r="77" spans="2:7" ht="13" x14ac:dyDescent="0.25">
      <c r="B77" s="61"/>
      <c r="C77" s="61">
        <f t="array" aca="1" ref="C77:G77" ca="1">TRANSPOSE(MMULT(C16:F20, F7:F10))</f>
        <v>0.64374633010351012</v>
      </c>
      <c r="D77" s="61">
        <f ca="1"/>
        <v>0.37210467849684414</v>
      </c>
      <c r="E77" s="61">
        <f ca="1"/>
        <v>0.12647989415374131</v>
      </c>
      <c r="F77" s="61">
        <f ca="1"/>
        <v>0.77904574467775467</v>
      </c>
      <c r="G77" s="61">
        <f ca="1"/>
        <v>0.74529082053430262</v>
      </c>
    </row>
    <row r="78" spans="2:7" ht="13" x14ac:dyDescent="0.25">
      <c r="B78" s="62">
        <v>0</v>
      </c>
      <c r="C78" s="63">
        <f t="dataTable" ref="C78:G88" dt2D="0" dtr="0" r1="F9" ca="1"/>
        <v>0.6582740700497528</v>
      </c>
      <c r="D78" s="63">
        <v>0.33554469143235849</v>
      </c>
      <c r="E78" s="63">
        <v>0.11936059662473972</v>
      </c>
      <c r="F78" s="63">
        <v>0.81714193445010963</v>
      </c>
      <c r="G78" s="63">
        <v>0.74336471258118353</v>
      </c>
    </row>
    <row r="79" spans="2:7" ht="13" x14ac:dyDescent="0.25">
      <c r="B79" s="62">
        <v>0.1</v>
      </c>
      <c r="C79" s="63">
        <v>0.63187079503834553</v>
      </c>
      <c r="D79" s="63">
        <v>0.40199022228912262</v>
      </c>
      <c r="E79" s="63">
        <v>0.13229948259336408</v>
      </c>
      <c r="F79" s="63">
        <v>0.74790444953034407</v>
      </c>
      <c r="G79" s="63">
        <v>0.74686529547818237</v>
      </c>
    </row>
    <row r="80" spans="2:7" ht="13" x14ac:dyDescent="0.25">
      <c r="B80" s="62">
        <v>0.2</v>
      </c>
      <c r="C80" s="63">
        <v>0.60546752002693827</v>
      </c>
      <c r="D80" s="63">
        <v>0.46843575314588681</v>
      </c>
      <c r="E80" s="63">
        <v>0.14523836856198841</v>
      </c>
      <c r="F80" s="63">
        <v>0.67866696461057829</v>
      </c>
      <c r="G80" s="63">
        <v>0.75036587837518098</v>
      </c>
    </row>
    <row r="81" spans="2:7" ht="13" x14ac:dyDescent="0.25">
      <c r="B81" s="62">
        <v>0.3</v>
      </c>
      <c r="C81" s="63">
        <v>0.57906424501553089</v>
      </c>
      <c r="D81" s="63">
        <v>0.53488128400265089</v>
      </c>
      <c r="E81" s="63">
        <v>0.15817725453061271</v>
      </c>
      <c r="F81" s="63">
        <v>0.60942947969081251</v>
      </c>
      <c r="G81" s="63">
        <v>0.7538664612721796</v>
      </c>
    </row>
    <row r="82" spans="2:7" ht="13" x14ac:dyDescent="0.25">
      <c r="B82" s="62">
        <v>0.4</v>
      </c>
      <c r="C82" s="63">
        <v>0.55266097000412362</v>
      </c>
      <c r="D82" s="63">
        <v>0.60132681485941508</v>
      </c>
      <c r="E82" s="63">
        <v>0.17111614049923704</v>
      </c>
      <c r="F82" s="63">
        <v>0.54019199477104685</v>
      </c>
      <c r="G82" s="63">
        <v>0.75736704416917844</v>
      </c>
    </row>
    <row r="83" spans="2:7" ht="13" x14ac:dyDescent="0.25">
      <c r="B83" s="62">
        <v>0.5</v>
      </c>
      <c r="C83" s="63">
        <v>0.52625769499271646</v>
      </c>
      <c r="D83" s="63">
        <v>0.66777234571617916</v>
      </c>
      <c r="E83" s="63">
        <v>0.18405502646786137</v>
      </c>
      <c r="F83" s="63">
        <v>0.47095450985128118</v>
      </c>
      <c r="G83" s="63">
        <v>0.76086762706617717</v>
      </c>
    </row>
    <row r="84" spans="2:7" ht="13" x14ac:dyDescent="0.25">
      <c r="B84" s="62">
        <v>0.6</v>
      </c>
      <c r="C84" s="63">
        <v>0.49985441998130914</v>
      </c>
      <c r="D84" s="63">
        <v>0.73421787657294335</v>
      </c>
      <c r="E84" s="63">
        <v>0.1969939124364857</v>
      </c>
      <c r="F84" s="63">
        <v>0.40171702493151551</v>
      </c>
      <c r="G84" s="63">
        <v>0.764368209963176</v>
      </c>
    </row>
    <row r="85" spans="2:7" ht="13" x14ac:dyDescent="0.25">
      <c r="B85" s="62">
        <v>0.7</v>
      </c>
      <c r="C85" s="63">
        <v>0.47345114496990193</v>
      </c>
      <c r="D85" s="63">
        <v>0.80066340742970754</v>
      </c>
      <c r="E85" s="63">
        <v>0.20993279840511003</v>
      </c>
      <c r="F85" s="63">
        <v>0.33247954001174984</v>
      </c>
      <c r="G85" s="63">
        <v>0.76786879286017473</v>
      </c>
    </row>
    <row r="86" spans="2:7" ht="13" x14ac:dyDescent="0.25">
      <c r="B86" s="62">
        <v>0.8</v>
      </c>
      <c r="C86" s="63">
        <v>0.44704786995849466</v>
      </c>
      <c r="D86" s="63">
        <v>0.86710893828647173</v>
      </c>
      <c r="E86" s="63">
        <v>0.22287168437373439</v>
      </c>
      <c r="F86" s="63">
        <v>0.26324205509198406</v>
      </c>
      <c r="G86" s="63">
        <v>0.77136937575717346</v>
      </c>
    </row>
    <row r="87" spans="2:7" ht="13" x14ac:dyDescent="0.25">
      <c r="B87" s="62">
        <v>0.9</v>
      </c>
      <c r="C87" s="63">
        <v>0.42064459494708739</v>
      </c>
      <c r="D87" s="63">
        <v>0.93355446914323592</v>
      </c>
      <c r="E87" s="63">
        <v>0.23581057034235875</v>
      </c>
      <c r="F87" s="63">
        <v>0.19400457017221839</v>
      </c>
      <c r="G87" s="63">
        <v>0.77486995865417219</v>
      </c>
    </row>
    <row r="88" spans="2:7" ht="13" x14ac:dyDescent="0.25">
      <c r="B88" s="62">
        <v>1</v>
      </c>
      <c r="C88" s="63">
        <v>0.39424131993568012</v>
      </c>
      <c r="D88" s="63">
        <v>1</v>
      </c>
      <c r="E88" s="63">
        <v>0.24874945631098305</v>
      </c>
      <c r="F88" s="63">
        <v>0.12476708525245274</v>
      </c>
      <c r="G88" s="63">
        <v>0.77837054155117091</v>
      </c>
    </row>
    <row r="101" spans="2:7" x14ac:dyDescent="0.25">
      <c r="F101" s="53"/>
    </row>
    <row r="102" spans="2:7" ht="13" x14ac:dyDescent="0.25">
      <c r="B102" s="14" t="s">
        <v>6</v>
      </c>
      <c r="C102" s="60" t="s">
        <v>30</v>
      </c>
      <c r="D102" s="60" t="s">
        <v>31</v>
      </c>
      <c r="E102" s="60" t="s">
        <v>32</v>
      </c>
      <c r="F102" s="60" t="s">
        <v>33</v>
      </c>
      <c r="G102" s="60" t="s">
        <v>34</v>
      </c>
    </row>
    <row r="103" spans="2:7" ht="13" x14ac:dyDescent="0.25">
      <c r="B103" s="61"/>
      <c r="C103" s="61">
        <f t="array" aca="1" ref="C103:G103" ca="1">TRANSPOSE(MMULT(C16:F20, G7:G10))</f>
        <v>0.64374633010351012</v>
      </c>
      <c r="D103" s="61">
        <f ca="1"/>
        <v>0.37210467849684414</v>
      </c>
      <c r="E103" s="61">
        <f ca="1"/>
        <v>0.12647989415374131</v>
      </c>
      <c r="F103" s="61">
        <f ca="1"/>
        <v>0.77904574467775467</v>
      </c>
      <c r="G103" s="61">
        <f ca="1"/>
        <v>0.74529082053430262</v>
      </c>
    </row>
    <row r="104" spans="2:7" ht="13" x14ac:dyDescent="0.25">
      <c r="B104" s="62">
        <v>0</v>
      </c>
      <c r="C104" s="63">
        <f t="dataTable" ref="C104:G114" dt2D="0" dtr="0" r1="G10" ca="1"/>
        <v>0.80377011740852133</v>
      </c>
      <c r="D104" s="63">
        <v>0.3482966828567855</v>
      </c>
      <c r="E104" s="63">
        <v>0.1409297369150789</v>
      </c>
      <c r="F104" s="63">
        <v>0.70004376418795167</v>
      </c>
      <c r="G104" s="63">
        <v>0.85491516938251921</v>
      </c>
    </row>
    <row r="105" spans="2:7" ht="13" x14ac:dyDescent="0.25">
      <c r="B105" s="62">
        <v>0.1</v>
      </c>
      <c r="C105" s="63">
        <v>0.74301197871022062</v>
      </c>
      <c r="D105" s="63">
        <v>0.3573361483361901</v>
      </c>
      <c r="E105" s="63">
        <v>0.13544339288180973</v>
      </c>
      <c r="F105" s="63">
        <v>0.73003938776915656</v>
      </c>
      <c r="G105" s="63">
        <v>0.8132927862093503</v>
      </c>
    </row>
    <row r="106" spans="2:7" ht="13" x14ac:dyDescent="0.25">
      <c r="B106" s="62">
        <v>0.2</v>
      </c>
      <c r="C106" s="63">
        <v>0.68225384001192002</v>
      </c>
      <c r="D106" s="63">
        <v>0.36637561381559464</v>
      </c>
      <c r="E106" s="63">
        <v>0.12995704884854054</v>
      </c>
      <c r="F106" s="63">
        <v>0.76003501135036133</v>
      </c>
      <c r="G106" s="63">
        <v>0.77167040303618162</v>
      </c>
    </row>
    <row r="107" spans="2:7" ht="13" x14ac:dyDescent="0.25">
      <c r="B107" s="62">
        <v>0.3</v>
      </c>
      <c r="C107" s="63">
        <v>0.62149570131361909</v>
      </c>
      <c r="D107" s="63">
        <v>0.37541507929499912</v>
      </c>
      <c r="E107" s="63">
        <v>0.12447070481527132</v>
      </c>
      <c r="F107" s="63">
        <v>0.790030634931566</v>
      </c>
      <c r="G107" s="63">
        <v>0.73004801986301271</v>
      </c>
    </row>
    <row r="108" spans="2:7" ht="13" x14ac:dyDescent="0.25">
      <c r="B108" s="62">
        <v>0.4</v>
      </c>
      <c r="C108" s="63">
        <v>0.56073756261531849</v>
      </c>
      <c r="D108" s="63">
        <v>0.38445454477440366</v>
      </c>
      <c r="E108" s="63">
        <v>0.11898436078200217</v>
      </c>
      <c r="F108" s="63">
        <v>0.82002625851277111</v>
      </c>
      <c r="G108" s="63">
        <v>0.68842563668984391</v>
      </c>
    </row>
    <row r="109" spans="2:7" ht="13" x14ac:dyDescent="0.25">
      <c r="B109" s="62">
        <v>0.5</v>
      </c>
      <c r="C109" s="63">
        <v>0.49997942391701772</v>
      </c>
      <c r="D109" s="63">
        <v>0.39349401025380815</v>
      </c>
      <c r="E109" s="63">
        <v>0.11349801674873297</v>
      </c>
      <c r="F109" s="63">
        <v>0.85002188209397578</v>
      </c>
      <c r="G109" s="63">
        <v>0.646803253516675</v>
      </c>
    </row>
    <row r="110" spans="2:7" ht="13" x14ac:dyDescent="0.25">
      <c r="B110" s="62">
        <v>0.6</v>
      </c>
      <c r="C110" s="63">
        <v>0.43922128521871706</v>
      </c>
      <c r="D110" s="63">
        <v>0.40253347573321274</v>
      </c>
      <c r="E110" s="63">
        <v>0.1080116727154638</v>
      </c>
      <c r="F110" s="63">
        <v>0.88001750567518067</v>
      </c>
      <c r="G110" s="63">
        <v>0.60518087034350621</v>
      </c>
    </row>
    <row r="111" spans="2:7" ht="13" x14ac:dyDescent="0.25">
      <c r="B111" s="62">
        <v>0.7</v>
      </c>
      <c r="C111" s="63">
        <v>0.37846314652041635</v>
      </c>
      <c r="D111" s="63">
        <v>0.41157294121261723</v>
      </c>
      <c r="E111" s="63">
        <v>0.10252532868219461</v>
      </c>
      <c r="F111" s="63">
        <v>0.91001312925638556</v>
      </c>
      <c r="G111" s="63">
        <v>0.56355848717033741</v>
      </c>
    </row>
    <row r="112" spans="2:7" ht="13" x14ac:dyDescent="0.25">
      <c r="B112" s="62">
        <v>0.8</v>
      </c>
      <c r="C112" s="63">
        <v>0.31770500782211553</v>
      </c>
      <c r="D112" s="63">
        <v>0.42061240669202177</v>
      </c>
      <c r="E112" s="63">
        <v>9.7038984648925422E-2</v>
      </c>
      <c r="F112" s="63">
        <v>0.94000875283759033</v>
      </c>
      <c r="G112" s="63">
        <v>0.5219361039971685</v>
      </c>
    </row>
    <row r="113" spans="2:7" ht="13" x14ac:dyDescent="0.25">
      <c r="B113" s="62">
        <v>0.9</v>
      </c>
      <c r="C113" s="63">
        <v>0.25694686912381481</v>
      </c>
      <c r="D113" s="63">
        <v>0.42965187217142631</v>
      </c>
      <c r="E113" s="63">
        <v>9.1552640615656239E-2</v>
      </c>
      <c r="F113" s="63">
        <v>0.97000437641879511</v>
      </c>
      <c r="G113" s="63">
        <v>0.4803137208239997</v>
      </c>
    </row>
    <row r="114" spans="2:7" ht="13" x14ac:dyDescent="0.25">
      <c r="B114" s="62">
        <v>1</v>
      </c>
      <c r="C114" s="63">
        <v>0.19618873042551413</v>
      </c>
      <c r="D114" s="63">
        <v>0.43869133765083085</v>
      </c>
      <c r="E114" s="63">
        <v>8.6066296582387056E-2</v>
      </c>
      <c r="F114" s="63">
        <v>1</v>
      </c>
      <c r="G114" s="63">
        <v>0.43869133765083085</v>
      </c>
    </row>
    <row r="115" spans="2:7" x14ac:dyDescent="0.25">
      <c r="F115" s="53"/>
    </row>
    <row r="116" spans="2:7" x14ac:dyDescent="0.25">
      <c r="F116" s="53"/>
    </row>
    <row r="117" spans="2:7" x14ac:dyDescent="0.25">
      <c r="F117" s="53"/>
    </row>
    <row r="118" spans="2:7" x14ac:dyDescent="0.25">
      <c r="F118" s="53"/>
    </row>
    <row r="119" spans="2:7" x14ac:dyDescent="0.25">
      <c r="F119" s="53"/>
    </row>
    <row r="120" spans="2:7" x14ac:dyDescent="0.25">
      <c r="F120" s="53"/>
    </row>
    <row r="121" spans="2:7" x14ac:dyDescent="0.25">
      <c r="F121" s="53"/>
    </row>
    <row r="122" spans="2:7" x14ac:dyDescent="0.25">
      <c r="F122" s="53"/>
    </row>
    <row r="123" spans="2:7" x14ac:dyDescent="0.25">
      <c r="F123" s="53"/>
    </row>
  </sheetData>
  <mergeCells count="5">
    <mergeCell ref="B5:B6"/>
    <mergeCell ref="C5:C6"/>
    <mergeCell ref="D5:G5"/>
    <mergeCell ref="C14:F14"/>
    <mergeCell ref="G14:G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Ratings System (RGM)</vt:lpstr>
      <vt:lpstr>Evaluation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2024-08-28T05:20:24Z</dcterms:modified>
</cp:coreProperties>
</file>