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lass\_EngEcon\_ie2111\2011 isepp2\Excel\03\"/>
    </mc:Choice>
  </mc:AlternateContent>
  <bookViews>
    <workbookView xWindow="240" yWindow="120" windowWidth="8460" windowHeight="2724"/>
  </bookViews>
  <sheets>
    <sheet name="ABC Company" sheetId="2" r:id="rId1"/>
    <sheet name="XYZ Company" sheetId="5" r:id="rId2"/>
    <sheet name="Charlie Company" sheetId="3" r:id="rId3"/>
  </sheets>
  <calcPr calcId="162913"/>
</workbook>
</file>

<file path=xl/calcChain.xml><?xml version="1.0" encoding="utf-8"?>
<calcChain xmlns="http://schemas.openxmlformats.org/spreadsheetml/2006/main">
  <c r="C34" i="5" l="1"/>
  <c r="C28" i="5"/>
  <c r="C34" i="2"/>
  <c r="C28" i="2"/>
  <c r="C14" i="2"/>
  <c r="C14" i="5"/>
  <c r="B5" i="5"/>
  <c r="B13" i="5" s="1"/>
  <c r="C13" i="5" s="1"/>
  <c r="B18" i="5"/>
  <c r="B14" i="5"/>
  <c r="B39" i="2"/>
  <c r="C39" i="2" s="1"/>
  <c r="C40" i="2"/>
  <c r="C41" i="2"/>
  <c r="C42" i="2"/>
  <c r="C43" i="2"/>
  <c r="C38" i="2"/>
  <c r="B43" i="2"/>
  <c r="B42" i="2"/>
  <c r="B41" i="2"/>
  <c r="B40" i="2"/>
  <c r="B38" i="2"/>
  <c r="B19" i="5" l="1"/>
  <c r="B20" i="5"/>
  <c r="B42" i="5" s="1"/>
  <c r="C42" i="5" s="1"/>
  <c r="B21" i="5"/>
  <c r="B11" i="5"/>
  <c r="C11" i="5" s="1"/>
  <c r="B22" i="5"/>
  <c r="B12" i="5"/>
  <c r="C12" i="5" s="1"/>
  <c r="B23" i="5"/>
  <c r="B41" i="5"/>
  <c r="C41" i="5" s="1"/>
  <c r="B38" i="5"/>
  <c r="C38" i="5" s="1"/>
  <c r="B20" i="3"/>
  <c r="C20" i="3" s="1"/>
  <c r="C21" i="3"/>
  <c r="C17" i="3"/>
  <c r="C18" i="3"/>
  <c r="C19" i="3"/>
  <c r="B34" i="5" l="1"/>
  <c r="B25" i="5"/>
  <c r="B26" i="5" s="1"/>
  <c r="C26" i="5" s="1"/>
  <c r="B40" i="5"/>
  <c r="C40" i="5" s="1"/>
  <c r="B28" i="5"/>
  <c r="B39" i="5"/>
  <c r="C39" i="5" s="1"/>
  <c r="B43" i="5"/>
  <c r="C43" i="5" s="1"/>
  <c r="B27" i="5"/>
  <c r="C27" i="5" s="1"/>
  <c r="B21" i="3"/>
  <c r="B15" i="3"/>
  <c r="B14" i="3"/>
  <c r="B13" i="3"/>
  <c r="B12" i="3"/>
  <c r="B11" i="3"/>
  <c r="B17" i="3" s="1"/>
  <c r="B10" i="3"/>
  <c r="C25" i="5" l="1"/>
  <c r="B19" i="3"/>
  <c r="B18" i="3"/>
  <c r="B23" i="2" l="1"/>
  <c r="B22" i="2"/>
  <c r="B21" i="2"/>
  <c r="B20" i="2"/>
  <c r="B19" i="2"/>
  <c r="B18" i="2"/>
  <c r="B28" i="2" s="1"/>
  <c r="B14" i="2"/>
  <c r="B13" i="2"/>
  <c r="C13" i="2" s="1"/>
  <c r="B12" i="2"/>
  <c r="C12" i="2" s="1"/>
  <c r="B11" i="2"/>
  <c r="C11" i="2" s="1"/>
  <c r="B34" i="2" l="1"/>
  <c r="B25" i="2"/>
  <c r="B27" i="2" s="1"/>
  <c r="C27" i="2" s="1"/>
  <c r="C25" i="2" l="1"/>
  <c r="B26" i="2"/>
  <c r="C26" i="2" s="1"/>
</calcChain>
</file>

<file path=xl/sharedStrings.xml><?xml version="1.0" encoding="utf-8"?>
<sst xmlns="http://schemas.openxmlformats.org/spreadsheetml/2006/main" count="101" uniqueCount="47">
  <si>
    <t>Initial investment</t>
  </si>
  <si>
    <t>Savage value</t>
  </si>
  <si>
    <t>MARR</t>
  </si>
  <si>
    <t>PW =</t>
  </si>
  <si>
    <t>AW =</t>
  </si>
  <si>
    <t>FW =</t>
  </si>
  <si>
    <t>IRR =</t>
  </si>
  <si>
    <t>MIRR =</t>
  </si>
  <si>
    <t>Reinvest rate</t>
  </si>
  <si>
    <t>Finance rate</t>
  </si>
  <si>
    <t>ABC Company Problem</t>
  </si>
  <si>
    <t>Project life</t>
  </si>
  <si>
    <t>Annual profits</t>
  </si>
  <si>
    <t>Using PV, PMT, FV and RATE functions</t>
  </si>
  <si>
    <t>EoY</t>
  </si>
  <si>
    <t>Cash Flow</t>
  </si>
  <si>
    <t>Parameter</t>
  </si>
  <si>
    <t>CF / Value</t>
  </si>
  <si>
    <t>Financing rate</t>
  </si>
  <si>
    <t>Project Life</t>
  </si>
  <si>
    <t>B17 = B9 + NPV(B3, B10:B15)</t>
  </si>
  <si>
    <t>B18 = -PMT(B3, B6, B17, 0)</t>
  </si>
  <si>
    <t>B19 = -FV(B3, B6, 0, B17)</t>
  </si>
  <si>
    <t>B20 = IRR(B9:B15, 0)</t>
  </si>
  <si>
    <t>B21 = MIRR(B9:B15, B4, B5)</t>
  </si>
  <si>
    <t>Using NPV and IRR functions</t>
  </si>
  <si>
    <t>MIRR requires two more interest rates</t>
  </si>
  <si>
    <t>B12 = B5 - PMT(B8, B7, B4, B6, 0)</t>
  </si>
  <si>
    <t>B13 = B6 - FV(B8, B7, B5, B4, 0)</t>
  </si>
  <si>
    <t>B14 = RATE(B7, B5, B4, B6, 0, 0.1)</t>
  </si>
  <si>
    <t>B11 = B4 - PV(B8, B7, B5, B6)</t>
  </si>
  <si>
    <t>D25 = B18 + NPV(B8, B19:B23)</t>
  </si>
  <si>
    <t>D26 = -PMT(B8, B7, B25, 0, 0)</t>
  </si>
  <si>
    <t>D27 = -FV(B8, B7, 0, B25, 0)</t>
  </si>
  <si>
    <t>D28 = IRR(B18:B23)</t>
  </si>
  <si>
    <t>D34 = MIRR(B18:B23, B31, B32)</t>
  </si>
  <si>
    <t>Discounted Payback Period</t>
  </si>
  <si>
    <t>PW(k)</t>
  </si>
  <si>
    <t>EoY (k)</t>
  </si>
  <si>
    <t>B38 = B18</t>
  </si>
  <si>
    <t>B40 = B18 + NPV(B8, B19:B20)</t>
  </si>
  <si>
    <t>B39 = B18 + NPV(B8, B19)</t>
  </si>
  <si>
    <t>B41 = B18 + NPV(B8, B19:B21)</t>
  </si>
  <si>
    <t>B42 = B18 + NPV(B8, B19:B22)</t>
  </si>
  <si>
    <t>B43 = B18 + NPV(B8, B19:B23)</t>
  </si>
  <si>
    <t>XYZ Company Problem</t>
  </si>
  <si>
    <t>Charlie Company 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</si>
</sst>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&quot;$&quot;#,##0.00"/>
    <numFmt numFmtId="165" formatCode="0.0%"/>
    <numFmt numFmtId="166" formatCode="0.000%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2" fillId="2" borderId="0" xfId="0" applyFont="1" applyFill="1"/>
    <xf numFmtId="0" fontId="0" fillId="2" borderId="0" xfId="0" applyFill="1"/>
    <xf numFmtId="164" fontId="0" fillId="6" borderId="1" xfId="0" applyNumberFormat="1" applyFill="1" applyBorder="1"/>
    <xf numFmtId="164" fontId="1" fillId="6" borderId="1" xfId="0" applyNumberFormat="1" applyFont="1" applyFill="1" applyBorder="1"/>
    <xf numFmtId="0" fontId="0" fillId="7" borderId="1" xfId="0" applyFill="1" applyBorder="1"/>
    <xf numFmtId="164" fontId="0" fillId="8" borderId="1" xfId="1" applyNumberFormat="1" applyFont="1" applyFill="1" applyBorder="1"/>
    <xf numFmtId="0" fontId="0" fillId="8" borderId="1" xfId="0" applyFill="1" applyBorder="1"/>
    <xf numFmtId="165" fontId="0" fillId="8" borderId="1" xfId="2" applyNumberFormat="1" applyFont="1" applyFill="1" applyBorder="1"/>
    <xf numFmtId="0" fontId="1" fillId="7" borderId="1" xfId="0" applyFont="1" applyFill="1" applyBorder="1" applyAlignment="1">
      <alignment horizontal="right"/>
    </xf>
    <xf numFmtId="166" fontId="0" fillId="6" borderId="1" xfId="0" applyNumberFormat="1" applyFill="1" applyBorder="1"/>
    <xf numFmtId="0" fontId="1" fillId="7" borderId="1" xfId="0" applyFont="1" applyFill="1" applyBorder="1"/>
    <xf numFmtId="0" fontId="0" fillId="5" borderId="0" xfId="0" applyFont="1" applyFill="1" applyBorder="1"/>
    <xf numFmtId="0" fontId="0" fillId="5" borderId="0" xfId="0" applyFill="1"/>
    <xf numFmtId="0" fontId="1" fillId="5" borderId="0" xfId="0" applyFont="1" applyFill="1" applyBorder="1"/>
    <xf numFmtId="0" fontId="0" fillId="7" borderId="1" xfId="0" applyFill="1" applyBorder="1" applyAlignment="1">
      <alignment horizontal="center"/>
    </xf>
    <xf numFmtId="0" fontId="1" fillId="10" borderId="0" xfId="0" applyFont="1" applyFill="1"/>
    <xf numFmtId="0" fontId="2" fillId="3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164" fontId="0" fillId="10" borderId="1" xfId="1" applyNumberFormat="1" applyFont="1" applyFill="1" applyBorder="1"/>
    <xf numFmtId="9" fontId="0" fillId="8" borderId="1" xfId="2" applyFont="1" applyFill="1" applyBorder="1"/>
    <xf numFmtId="9" fontId="0" fillId="8" borderId="1" xfId="0" applyNumberFormat="1" applyFill="1" applyBorder="1"/>
    <xf numFmtId="0" fontId="0" fillId="8" borderId="1" xfId="0" applyNumberFormat="1" applyFill="1" applyBorder="1"/>
    <xf numFmtId="10" fontId="0" fillId="6" borderId="1" xfId="0" applyNumberFormat="1" applyFill="1" applyBorder="1"/>
    <xf numFmtId="0" fontId="1" fillId="4" borderId="0" xfId="0" applyFont="1" applyFill="1"/>
    <xf numFmtId="0" fontId="1" fillId="5" borderId="0" xfId="0" applyFont="1" applyFill="1"/>
    <xf numFmtId="164" fontId="0" fillId="7" borderId="1" xfId="0" applyNumberFormat="1" applyFill="1" applyBorder="1" applyAlignment="1">
      <alignment horizontal="right"/>
    </xf>
    <xf numFmtId="0" fontId="0" fillId="3" borderId="0" xfId="0" applyFill="1"/>
    <xf numFmtId="0" fontId="0" fillId="0" borderId="1" xfId="0" applyBorder="1"/>
    <xf numFmtId="0" fontId="1" fillId="10" borderId="0" xfId="0" applyFont="1" applyFill="1" applyBorder="1"/>
    <xf numFmtId="0" fontId="0" fillId="0" borderId="0" xfId="0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zoomScaleNormal="100" zoomScaleSheetLayoutView="150" workbookViewId="0">
      <selection activeCell="B11" sqref="B11"/>
    </sheetView>
  </sheetViews>
  <sheetFormatPr defaultRowHeight="13.2" x14ac:dyDescent="0.25"/>
  <cols>
    <col min="1" max="1" width="17.21875" customWidth="1"/>
    <col min="2" max="2" width="13.77734375" customWidth="1"/>
    <col min="3" max="3" width="11.21875" customWidth="1"/>
    <col min="4" max="4" width="31" customWidth="1"/>
  </cols>
  <sheetData>
    <row r="1" spans="1:7" x14ac:dyDescent="0.25">
      <c r="A1" s="1" t="s">
        <v>10</v>
      </c>
      <c r="B1" s="2"/>
      <c r="C1" s="2"/>
      <c r="D1" s="2"/>
      <c r="E1" s="2"/>
      <c r="F1" s="2"/>
      <c r="G1" s="2"/>
    </row>
    <row r="3" spans="1:7" x14ac:dyDescent="0.25">
      <c r="A3" s="17" t="s">
        <v>16</v>
      </c>
      <c r="B3" s="17" t="s">
        <v>17</v>
      </c>
    </row>
    <row r="4" spans="1:7" x14ac:dyDescent="0.25">
      <c r="A4" s="5" t="s">
        <v>0</v>
      </c>
      <c r="B4" s="6">
        <v>-25000</v>
      </c>
    </row>
    <row r="5" spans="1:7" x14ac:dyDescent="0.25">
      <c r="A5" s="11" t="s">
        <v>12</v>
      </c>
      <c r="B5" s="6">
        <v>8000</v>
      </c>
    </row>
    <row r="6" spans="1:7" x14ac:dyDescent="0.25">
      <c r="A6" s="5" t="s">
        <v>1</v>
      </c>
      <c r="B6" s="6">
        <v>5000</v>
      </c>
    </row>
    <row r="7" spans="1:7" x14ac:dyDescent="0.25">
      <c r="A7" s="5" t="s">
        <v>11</v>
      </c>
      <c r="B7" s="7">
        <v>5</v>
      </c>
    </row>
    <row r="8" spans="1:7" x14ac:dyDescent="0.25">
      <c r="A8" s="5" t="s">
        <v>2</v>
      </c>
      <c r="B8" s="8">
        <v>0.2</v>
      </c>
    </row>
    <row r="10" spans="1:7" x14ac:dyDescent="0.25">
      <c r="A10" s="12" t="s">
        <v>13</v>
      </c>
      <c r="B10" s="13"/>
      <c r="C10" s="13"/>
    </row>
    <row r="11" spans="1:7" x14ac:dyDescent="0.25">
      <c r="A11" s="9" t="s">
        <v>3</v>
      </c>
      <c r="B11" s="4">
        <f>B4 - PV(B8, B7, B5, B6)</f>
        <v>934.28497942386821</v>
      </c>
      <c r="C11" t="str">
        <f>IF(B11&gt;=0, "&lt; Feasible", "&lt; Infeasible")</f>
        <v>&lt; Feasible</v>
      </c>
      <c r="D11" s="16" t="s">
        <v>30</v>
      </c>
      <c r="E11" s="32"/>
      <c r="F11" s="32"/>
      <c r="G11" s="32"/>
    </row>
    <row r="12" spans="1:7" x14ac:dyDescent="0.25">
      <c r="A12" s="9" t="s">
        <v>4</v>
      </c>
      <c r="B12" s="4">
        <f>B5 - PMT(B8, B7, B4, B6, 0)</f>
        <v>312.4059342076971</v>
      </c>
      <c r="C12" t="str">
        <f t="shared" ref="C12:C13" si="0">IF(B12&gt;=0, "&lt; Feasible", "&lt; Infeasible")</f>
        <v>&lt; Feasible</v>
      </c>
      <c r="D12" s="16" t="s">
        <v>27</v>
      </c>
      <c r="E12" s="32"/>
      <c r="F12" s="32"/>
      <c r="G12" s="32"/>
    </row>
    <row r="13" spans="1:7" x14ac:dyDescent="0.25">
      <c r="A13" s="9" t="s">
        <v>5</v>
      </c>
      <c r="B13" s="4">
        <f>B6 - FV(B8, B7, B5, B4, 0)</f>
        <v>2324.7999999999956</v>
      </c>
      <c r="C13" t="str">
        <f t="shared" si="0"/>
        <v>&lt; Feasible</v>
      </c>
      <c r="D13" s="16" t="s">
        <v>28</v>
      </c>
      <c r="E13" s="32"/>
      <c r="F13" s="32"/>
      <c r="G13" s="32"/>
    </row>
    <row r="14" spans="1:7" x14ac:dyDescent="0.25">
      <c r="A14" s="9" t="s">
        <v>6</v>
      </c>
      <c r="B14" s="10">
        <f>RATE(B7, B5, B4, B6, 0, 0.1)</f>
        <v>0.21577561110358642</v>
      </c>
      <c r="C14" t="str">
        <f>IF(B14&gt;=B8, "&lt; Feasible","&lt; Infeasible")</f>
        <v>&lt; Feasible</v>
      </c>
      <c r="D14" s="16" t="s">
        <v>29</v>
      </c>
      <c r="E14" s="32"/>
      <c r="F14" s="32"/>
      <c r="G14" s="32"/>
    </row>
    <row r="15" spans="1:7" x14ac:dyDescent="0.25">
      <c r="E15" s="32"/>
      <c r="F15" s="32"/>
      <c r="G15" s="32"/>
    </row>
    <row r="16" spans="1:7" x14ac:dyDescent="0.25">
      <c r="A16" s="14" t="s">
        <v>25</v>
      </c>
      <c r="B16" s="13"/>
      <c r="C16" s="13"/>
      <c r="E16" s="32"/>
      <c r="F16" s="32"/>
      <c r="G16" s="32"/>
    </row>
    <row r="17" spans="1:7" x14ac:dyDescent="0.25">
      <c r="A17" s="17" t="s">
        <v>14</v>
      </c>
      <c r="B17" s="17" t="s">
        <v>17</v>
      </c>
      <c r="E17" s="32"/>
      <c r="F17" s="32"/>
      <c r="G17" s="32"/>
    </row>
    <row r="18" spans="1:7" x14ac:dyDescent="0.25">
      <c r="A18" s="15">
        <v>0</v>
      </c>
      <c r="B18" s="28">
        <f>B4</f>
        <v>-25000</v>
      </c>
      <c r="E18" s="32"/>
      <c r="F18" s="32"/>
      <c r="G18" s="32"/>
    </row>
    <row r="19" spans="1:7" x14ac:dyDescent="0.25">
      <c r="A19" s="15">
        <v>1</v>
      </c>
      <c r="B19" s="28">
        <f>B5</f>
        <v>8000</v>
      </c>
      <c r="E19" s="32"/>
      <c r="F19" s="32"/>
      <c r="G19" s="32"/>
    </row>
    <row r="20" spans="1:7" x14ac:dyDescent="0.25">
      <c r="A20" s="15">
        <v>2</v>
      </c>
      <c r="B20" s="28">
        <f>B5</f>
        <v>8000</v>
      </c>
      <c r="E20" s="32"/>
      <c r="F20" s="32"/>
      <c r="G20" s="32"/>
    </row>
    <row r="21" spans="1:7" x14ac:dyDescent="0.25">
      <c r="A21" s="15">
        <v>3</v>
      </c>
      <c r="B21" s="28">
        <f>B5</f>
        <v>8000</v>
      </c>
      <c r="E21" s="32"/>
      <c r="F21" s="32"/>
      <c r="G21" s="32"/>
    </row>
    <row r="22" spans="1:7" x14ac:dyDescent="0.25">
      <c r="A22" s="15">
        <v>4</v>
      </c>
      <c r="B22" s="28">
        <f>B5</f>
        <v>8000</v>
      </c>
      <c r="E22" s="32"/>
      <c r="F22" s="32"/>
      <c r="G22" s="32"/>
    </row>
    <row r="23" spans="1:7" x14ac:dyDescent="0.25">
      <c r="A23" s="15">
        <v>5</v>
      </c>
      <c r="B23" s="28">
        <f>B5+B6</f>
        <v>13000</v>
      </c>
      <c r="E23" s="32"/>
      <c r="F23" s="32"/>
      <c r="G23" s="32"/>
    </row>
    <row r="24" spans="1:7" x14ac:dyDescent="0.25">
      <c r="E24" s="32"/>
      <c r="F24" s="32"/>
      <c r="G24" s="32"/>
    </row>
    <row r="25" spans="1:7" x14ac:dyDescent="0.25">
      <c r="A25" s="9" t="s">
        <v>3</v>
      </c>
      <c r="B25" s="4">
        <f>B18 + NPV(B8, B19:B23)</f>
        <v>934.28497942387185</v>
      </c>
      <c r="C25" t="str">
        <f>IF(B25&gt;=0, "&lt; Feasible", "&lt; Infeasible")</f>
        <v>&lt; Feasible</v>
      </c>
      <c r="D25" s="16" t="s">
        <v>31</v>
      </c>
      <c r="E25" s="32"/>
      <c r="F25" s="32"/>
      <c r="G25" s="32"/>
    </row>
    <row r="26" spans="1:7" x14ac:dyDescent="0.25">
      <c r="A26" s="9" t="s">
        <v>4</v>
      </c>
      <c r="B26" s="4">
        <f xml:space="preserve"> -PMT(B8, B7, B25, 0, 0)</f>
        <v>312.40593420769846</v>
      </c>
      <c r="C26" t="str">
        <f t="shared" ref="C26:C27" si="1">IF(B26&gt;=0, "&lt; Feasible", "&lt; Infeasible")</f>
        <v>&lt; Feasible</v>
      </c>
      <c r="D26" s="16" t="s">
        <v>32</v>
      </c>
      <c r="E26" s="32"/>
      <c r="F26" s="32"/>
      <c r="G26" s="32"/>
    </row>
    <row r="27" spans="1:7" x14ac:dyDescent="0.25">
      <c r="A27" s="9" t="s">
        <v>5</v>
      </c>
      <c r="B27" s="4">
        <f xml:space="preserve"> -FV(B8, B7, 0, B25, 0)</f>
        <v>2324.8000000000088</v>
      </c>
      <c r="C27" t="str">
        <f t="shared" si="1"/>
        <v>&lt; Feasible</v>
      </c>
      <c r="D27" s="16" t="s">
        <v>33</v>
      </c>
      <c r="E27" s="32"/>
      <c r="F27" s="32"/>
      <c r="G27" s="32"/>
    </row>
    <row r="28" spans="1:7" x14ac:dyDescent="0.25">
      <c r="A28" s="9" t="s">
        <v>6</v>
      </c>
      <c r="B28" s="10">
        <f>IRR(B18:B23)</f>
        <v>0.21577561110358623</v>
      </c>
      <c r="C28" t="str">
        <f>IF(B28&gt;=B8, "&lt; Feasible", "&lt; Infeasible")</f>
        <v>&lt; Feasible</v>
      </c>
      <c r="D28" s="16" t="s">
        <v>34</v>
      </c>
      <c r="E28" s="32"/>
      <c r="F28" s="32"/>
      <c r="G28" s="32"/>
    </row>
    <row r="29" spans="1:7" x14ac:dyDescent="0.25">
      <c r="E29" s="32"/>
      <c r="F29" s="32"/>
      <c r="G29" s="32"/>
    </row>
    <row r="30" spans="1:7" x14ac:dyDescent="0.25">
      <c r="A30" s="14" t="s">
        <v>26</v>
      </c>
      <c r="B30" s="13"/>
      <c r="C30" s="13"/>
      <c r="E30" s="32"/>
      <c r="F30" s="32"/>
      <c r="G30" s="32"/>
    </row>
    <row r="31" spans="1:7" x14ac:dyDescent="0.25">
      <c r="A31" s="11" t="s">
        <v>9</v>
      </c>
      <c r="B31" s="8">
        <v>0.15</v>
      </c>
      <c r="E31" s="32"/>
      <c r="F31" s="32"/>
      <c r="G31" s="32"/>
    </row>
    <row r="32" spans="1:7" x14ac:dyDescent="0.25">
      <c r="A32" s="11" t="s">
        <v>8</v>
      </c>
      <c r="B32" s="8">
        <v>0.2</v>
      </c>
      <c r="E32" s="32"/>
      <c r="F32" s="32"/>
      <c r="G32" s="32"/>
    </row>
    <row r="33" spans="1:7" x14ac:dyDescent="0.25">
      <c r="E33" s="32"/>
      <c r="F33" s="32"/>
      <c r="G33" s="32"/>
    </row>
    <row r="34" spans="1:7" x14ac:dyDescent="0.25">
      <c r="A34" s="9" t="s">
        <v>7</v>
      </c>
      <c r="B34" s="10">
        <f>MIRR(B18:B23, B31, B32)</f>
        <v>0.20883799002049042</v>
      </c>
      <c r="C34" t="str">
        <f>IF(B34&gt;=B8,"&lt; Feasible", "&lt; Infeasible")</f>
        <v>&lt; Feasible</v>
      </c>
      <c r="D34" s="16" t="s">
        <v>35</v>
      </c>
      <c r="E34" s="32"/>
      <c r="F34" s="32"/>
      <c r="G34" s="32"/>
    </row>
    <row r="35" spans="1:7" x14ac:dyDescent="0.25">
      <c r="E35" s="32"/>
      <c r="F35" s="32"/>
      <c r="G35" s="32"/>
    </row>
    <row r="36" spans="1:7" x14ac:dyDescent="0.25">
      <c r="A36" s="27" t="s">
        <v>36</v>
      </c>
      <c r="B36" s="13"/>
      <c r="C36" s="13"/>
      <c r="E36" s="32"/>
      <c r="F36" s="32"/>
      <c r="G36" s="32"/>
    </row>
    <row r="37" spans="1:7" x14ac:dyDescent="0.25">
      <c r="A37" s="17" t="s">
        <v>38</v>
      </c>
      <c r="B37" s="17" t="s">
        <v>37</v>
      </c>
      <c r="C37" s="29"/>
      <c r="E37" s="32"/>
      <c r="F37" s="32"/>
      <c r="G37" s="32"/>
    </row>
    <row r="38" spans="1:7" x14ac:dyDescent="0.25">
      <c r="A38" s="15">
        <v>0</v>
      </c>
      <c r="B38" s="28">
        <f>B18</f>
        <v>-25000</v>
      </c>
      <c r="C38" s="30" t="str">
        <f>IF(B38&gt;=0, "&lt; Payback", "-")</f>
        <v>-</v>
      </c>
      <c r="D38" s="16" t="s">
        <v>39</v>
      </c>
      <c r="E38" s="32"/>
      <c r="F38" s="32"/>
      <c r="G38" s="32"/>
    </row>
    <row r="39" spans="1:7" x14ac:dyDescent="0.25">
      <c r="A39" s="15">
        <v>1</v>
      </c>
      <c r="B39" s="28">
        <f>B18 + NPV(B8, B19)</f>
        <v>-18333.333333333332</v>
      </c>
      <c r="C39" s="30" t="str">
        <f t="shared" ref="C39:C43" si="2">IF(B39&gt;=0, "&lt; Payback", "-")</f>
        <v>-</v>
      </c>
      <c r="D39" s="16" t="s">
        <v>41</v>
      </c>
      <c r="E39" s="32"/>
      <c r="F39" s="32"/>
      <c r="G39" s="32"/>
    </row>
    <row r="40" spans="1:7" x14ac:dyDescent="0.25">
      <c r="A40" s="15">
        <v>2</v>
      </c>
      <c r="B40" s="28">
        <f>B18 + NPV(B8, B19:B20)</f>
        <v>-12777.777777777776</v>
      </c>
      <c r="C40" s="30" t="str">
        <f t="shared" si="2"/>
        <v>-</v>
      </c>
      <c r="D40" s="16" t="s">
        <v>40</v>
      </c>
      <c r="E40" s="32"/>
      <c r="F40" s="32"/>
      <c r="G40" s="32"/>
    </row>
    <row r="41" spans="1:7" x14ac:dyDescent="0.25">
      <c r="A41" s="15">
        <v>3</v>
      </c>
      <c r="B41" s="28">
        <f>B18 + NPV(B8, B19:B21)</f>
        <v>-8148.148148148146</v>
      </c>
      <c r="C41" s="30" t="str">
        <f t="shared" si="2"/>
        <v>-</v>
      </c>
      <c r="D41" s="31" t="s">
        <v>42</v>
      </c>
      <c r="E41" s="32"/>
      <c r="F41" s="32"/>
      <c r="G41" s="32"/>
    </row>
    <row r="42" spans="1:7" x14ac:dyDescent="0.25">
      <c r="A42" s="15">
        <v>4</v>
      </c>
      <c r="B42" s="28">
        <f>B18+NPV(B8, B19:B22)</f>
        <v>-4290.1234567901192</v>
      </c>
      <c r="C42" s="30" t="str">
        <f t="shared" si="2"/>
        <v>-</v>
      </c>
      <c r="D42" s="31" t="s">
        <v>43</v>
      </c>
      <c r="E42" s="32"/>
      <c r="F42" s="32"/>
      <c r="G42" s="32"/>
    </row>
    <row r="43" spans="1:7" x14ac:dyDescent="0.25">
      <c r="A43" s="15">
        <v>5</v>
      </c>
      <c r="B43" s="28">
        <f>B18+NPV(B8, B19:B23)</f>
        <v>934.28497942387185</v>
      </c>
      <c r="C43" s="30" t="str">
        <f t="shared" si="2"/>
        <v>&lt; Payback</v>
      </c>
      <c r="D43" s="31" t="s">
        <v>44</v>
      </c>
      <c r="E43" s="32"/>
      <c r="F43" s="32"/>
      <c r="G43" s="32"/>
    </row>
    <row r="44" spans="1:7" x14ac:dyDescent="0.25">
      <c r="E44" s="32"/>
      <c r="F44" s="32"/>
      <c r="G44" s="32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zoomScaleNormal="100" zoomScaleSheetLayoutView="150" workbookViewId="0">
      <selection activeCell="A2" sqref="A2"/>
    </sheetView>
  </sheetViews>
  <sheetFormatPr defaultRowHeight="13.2" x14ac:dyDescent="0.25"/>
  <cols>
    <col min="1" max="1" width="17.21875" customWidth="1"/>
    <col min="2" max="2" width="13.77734375" customWidth="1"/>
    <col min="3" max="3" width="11.21875" customWidth="1"/>
    <col min="4" max="4" width="31" customWidth="1"/>
  </cols>
  <sheetData>
    <row r="1" spans="1:7" x14ac:dyDescent="0.25">
      <c r="A1" s="1" t="s">
        <v>45</v>
      </c>
      <c r="B1" s="2"/>
      <c r="C1" s="2"/>
      <c r="D1" s="2"/>
      <c r="E1" s="2"/>
      <c r="F1" s="2"/>
      <c r="G1" s="2"/>
    </row>
    <row r="3" spans="1:7" x14ac:dyDescent="0.25">
      <c r="A3" s="17" t="s">
        <v>16</v>
      </c>
      <c r="B3" s="17" t="s">
        <v>17</v>
      </c>
    </row>
    <row r="4" spans="1:7" x14ac:dyDescent="0.25">
      <c r="A4" s="5" t="s">
        <v>0</v>
      </c>
      <c r="B4" s="6">
        <v>-12000</v>
      </c>
    </row>
    <row r="5" spans="1:7" x14ac:dyDescent="0.25">
      <c r="A5" s="11" t="s">
        <v>12</v>
      </c>
      <c r="B5" s="6">
        <f>5310 - 3000</f>
        <v>2310</v>
      </c>
    </row>
    <row r="6" spans="1:7" x14ac:dyDescent="0.25">
      <c r="A6" s="5" t="s">
        <v>1</v>
      </c>
      <c r="B6" s="6">
        <v>2000</v>
      </c>
    </row>
    <row r="7" spans="1:7" x14ac:dyDescent="0.25">
      <c r="A7" s="5" t="s">
        <v>11</v>
      </c>
      <c r="B7" s="7">
        <v>5</v>
      </c>
    </row>
    <row r="8" spans="1:7" x14ac:dyDescent="0.25">
      <c r="A8" s="5" t="s">
        <v>2</v>
      </c>
      <c r="B8" s="8">
        <v>0.1</v>
      </c>
    </row>
    <row r="10" spans="1:7" x14ac:dyDescent="0.25">
      <c r="A10" s="12" t="s">
        <v>13</v>
      </c>
      <c r="B10" s="13"/>
      <c r="C10" s="13"/>
    </row>
    <row r="11" spans="1:7" x14ac:dyDescent="0.25">
      <c r="A11" s="9" t="s">
        <v>3</v>
      </c>
      <c r="B11" s="4">
        <f>B4 - PV(B8, B7, B5, B6)</f>
        <v>-2001.43991654817</v>
      </c>
      <c r="C11" t="str">
        <f>IF(B11&gt;=0, "&lt; Feasible", "&lt; Infeasible")</f>
        <v>&lt; Infeasible</v>
      </c>
      <c r="D11" s="16" t="s">
        <v>30</v>
      </c>
      <c r="E11" s="32"/>
      <c r="F11" s="32"/>
      <c r="G11" s="32"/>
    </row>
    <row r="12" spans="1:7" x14ac:dyDescent="0.25">
      <c r="A12" s="9" t="s">
        <v>4</v>
      </c>
      <c r="B12" s="4">
        <f>B5 - PMT(B8, B7, B4, B6, 0)</f>
        <v>-527.97480794745388</v>
      </c>
      <c r="C12" t="str">
        <f t="shared" ref="C12:C13" si="0">IF(B12&gt;=0, "&lt; Feasible", "&lt; Infeasible")</f>
        <v>&lt; Infeasible</v>
      </c>
      <c r="D12" s="16" t="s">
        <v>27</v>
      </c>
      <c r="E12" s="32"/>
      <c r="F12" s="32"/>
      <c r="G12" s="32"/>
    </row>
    <row r="13" spans="1:7" x14ac:dyDescent="0.25">
      <c r="A13" s="9" t="s">
        <v>5</v>
      </c>
      <c r="B13" s="4">
        <f>B6 - FV(B8, B7, B5, B4, 0)</f>
        <v>-3223.3389999999927</v>
      </c>
      <c r="C13" t="str">
        <f t="shared" si="0"/>
        <v>&lt; Infeasible</v>
      </c>
      <c r="D13" s="16" t="s">
        <v>28</v>
      </c>
      <c r="E13" s="32"/>
      <c r="F13" s="32"/>
      <c r="G13" s="32"/>
    </row>
    <row r="14" spans="1:7" x14ac:dyDescent="0.25">
      <c r="A14" s="9" t="s">
        <v>6</v>
      </c>
      <c r="B14" s="10">
        <f>RATE(B7, B5, B4, B6, 0, 0.1)</f>
        <v>3.8040318035408513E-2</v>
      </c>
      <c r="C14" t="str">
        <f>IF(B14&gt;=B8, "&lt; Feasible","&lt; Infeasible")</f>
        <v>&lt; Infeasible</v>
      </c>
      <c r="D14" s="16" t="s">
        <v>29</v>
      </c>
      <c r="E14" s="32"/>
      <c r="F14" s="32"/>
      <c r="G14" s="32"/>
    </row>
    <row r="15" spans="1:7" x14ac:dyDescent="0.25">
      <c r="E15" s="32"/>
      <c r="F15" s="32"/>
      <c r="G15" s="32"/>
    </row>
    <row r="16" spans="1:7" x14ac:dyDescent="0.25">
      <c r="A16" s="14" t="s">
        <v>25</v>
      </c>
      <c r="B16" s="13"/>
      <c r="C16" s="13"/>
      <c r="E16" s="32"/>
      <c r="F16" s="32"/>
      <c r="G16" s="32"/>
    </row>
    <row r="17" spans="1:7" x14ac:dyDescent="0.25">
      <c r="A17" s="17" t="s">
        <v>14</v>
      </c>
      <c r="B17" s="17" t="s">
        <v>17</v>
      </c>
      <c r="E17" s="32"/>
      <c r="F17" s="32"/>
      <c r="G17" s="32"/>
    </row>
    <row r="18" spans="1:7" x14ac:dyDescent="0.25">
      <c r="A18" s="15">
        <v>0</v>
      </c>
      <c r="B18" s="28">
        <f>B4</f>
        <v>-12000</v>
      </c>
      <c r="E18" s="32"/>
      <c r="F18" s="32"/>
      <c r="G18" s="32"/>
    </row>
    <row r="19" spans="1:7" x14ac:dyDescent="0.25">
      <c r="A19" s="15">
        <v>1</v>
      </c>
      <c r="B19" s="28">
        <f>B5</f>
        <v>2310</v>
      </c>
      <c r="E19" s="32"/>
      <c r="F19" s="32"/>
      <c r="G19" s="32"/>
    </row>
    <row r="20" spans="1:7" x14ac:dyDescent="0.25">
      <c r="A20" s="15">
        <v>2</v>
      </c>
      <c r="B20" s="28">
        <f>B5</f>
        <v>2310</v>
      </c>
      <c r="E20" s="32"/>
      <c r="F20" s="32"/>
      <c r="G20" s="32"/>
    </row>
    <row r="21" spans="1:7" x14ac:dyDescent="0.25">
      <c r="A21" s="15">
        <v>3</v>
      </c>
      <c r="B21" s="28">
        <f>B5</f>
        <v>2310</v>
      </c>
      <c r="E21" s="32"/>
      <c r="F21" s="32"/>
      <c r="G21" s="32"/>
    </row>
    <row r="22" spans="1:7" x14ac:dyDescent="0.25">
      <c r="A22" s="15">
        <v>4</v>
      </c>
      <c r="B22" s="28">
        <f>B5</f>
        <v>2310</v>
      </c>
      <c r="E22" s="32"/>
      <c r="F22" s="32"/>
      <c r="G22" s="32"/>
    </row>
    <row r="23" spans="1:7" x14ac:dyDescent="0.25">
      <c r="A23" s="15">
        <v>5</v>
      </c>
      <c r="B23" s="28">
        <f>B5+B6</f>
        <v>4310</v>
      </c>
      <c r="E23" s="32"/>
      <c r="F23" s="32"/>
      <c r="G23" s="32"/>
    </row>
    <row r="24" spans="1:7" x14ac:dyDescent="0.25">
      <c r="E24" s="32"/>
      <c r="F24" s="32"/>
      <c r="G24" s="32"/>
    </row>
    <row r="25" spans="1:7" x14ac:dyDescent="0.25">
      <c r="A25" s="9" t="s">
        <v>3</v>
      </c>
      <c r="B25" s="4">
        <f>B18 + NPV(B8, B19:B23)</f>
        <v>-2001.4399165481755</v>
      </c>
      <c r="C25" t="str">
        <f>IF(B25&gt;=0, "&lt; Feasible", "&lt; Infeasible")</f>
        <v>&lt; Infeasible</v>
      </c>
      <c r="D25" s="16" t="s">
        <v>31</v>
      </c>
      <c r="E25" s="32"/>
      <c r="F25" s="32"/>
      <c r="G25" s="32"/>
    </row>
    <row r="26" spans="1:7" x14ac:dyDescent="0.25">
      <c r="A26" s="9" t="s">
        <v>4</v>
      </c>
      <c r="B26" s="4">
        <f xml:space="preserve"> -PMT(B8, B7, B25, 0, 0)</f>
        <v>-527.97480794745422</v>
      </c>
      <c r="C26" t="str">
        <f t="shared" ref="C26:C27" si="1">IF(B26&gt;=0, "&lt; Feasible", "&lt; Infeasible")</f>
        <v>&lt; Infeasible</v>
      </c>
      <c r="D26" s="16" t="s">
        <v>32</v>
      </c>
      <c r="E26" s="32"/>
      <c r="F26" s="32"/>
      <c r="G26" s="32"/>
    </row>
    <row r="27" spans="1:7" x14ac:dyDescent="0.25">
      <c r="A27" s="9" t="s">
        <v>5</v>
      </c>
      <c r="B27" s="4">
        <f xml:space="preserve"> -FV(B8, B7, 0, B25, 0)</f>
        <v>-3223.3390000000031</v>
      </c>
      <c r="C27" t="str">
        <f t="shared" si="1"/>
        <v>&lt; Infeasible</v>
      </c>
      <c r="D27" s="16" t="s">
        <v>33</v>
      </c>
      <c r="E27" s="32"/>
      <c r="F27" s="32"/>
      <c r="G27" s="32"/>
    </row>
    <row r="28" spans="1:7" x14ac:dyDescent="0.25">
      <c r="A28" s="9" t="s">
        <v>6</v>
      </c>
      <c r="B28" s="10">
        <f>IRR(B18:B23)</f>
        <v>3.8040318035418297E-2</v>
      </c>
      <c r="C28" t="str">
        <f>IF(B28&gt;=B8, "&lt; Feasible", "&lt; Infeasible")</f>
        <v>&lt; Infeasible</v>
      </c>
      <c r="D28" s="16" t="s">
        <v>34</v>
      </c>
      <c r="E28" s="32"/>
      <c r="F28" s="32"/>
      <c r="G28" s="32"/>
    </row>
    <row r="29" spans="1:7" x14ac:dyDescent="0.25">
      <c r="E29" s="32"/>
      <c r="F29" s="32"/>
      <c r="G29" s="32"/>
    </row>
    <row r="30" spans="1:7" x14ac:dyDescent="0.25">
      <c r="A30" s="14" t="s">
        <v>26</v>
      </c>
      <c r="B30" s="13"/>
      <c r="C30" s="13"/>
      <c r="E30" s="32"/>
      <c r="F30" s="32"/>
      <c r="G30" s="32"/>
    </row>
    <row r="31" spans="1:7" x14ac:dyDescent="0.25">
      <c r="A31" s="11" t="s">
        <v>9</v>
      </c>
      <c r="B31" s="8">
        <v>0.15</v>
      </c>
      <c r="E31" s="32"/>
      <c r="F31" s="32"/>
      <c r="G31" s="32"/>
    </row>
    <row r="32" spans="1:7" x14ac:dyDescent="0.25">
      <c r="A32" s="11" t="s">
        <v>8</v>
      </c>
      <c r="B32" s="8">
        <v>0.2</v>
      </c>
      <c r="E32" s="32"/>
      <c r="F32" s="32"/>
      <c r="G32" s="32"/>
    </row>
    <row r="33" spans="1:7" x14ac:dyDescent="0.25">
      <c r="E33" s="32"/>
      <c r="F33" s="32"/>
      <c r="G33" s="32"/>
    </row>
    <row r="34" spans="1:7" x14ac:dyDescent="0.25">
      <c r="A34" s="9" t="s">
        <v>7</v>
      </c>
      <c r="B34" s="10">
        <f>MIRR(B18:B23, B31, B32)</f>
        <v>9.8447185084740152E-2</v>
      </c>
      <c r="C34" t="str">
        <f>IF(B34&gt;=B8,"&lt; Feasible", "&lt; Infeasible")</f>
        <v>&lt; Infeasible</v>
      </c>
      <c r="D34" s="16" t="s">
        <v>35</v>
      </c>
      <c r="E34" s="32"/>
      <c r="F34" s="32"/>
      <c r="G34" s="32"/>
    </row>
    <row r="35" spans="1:7" x14ac:dyDescent="0.25">
      <c r="E35" s="32"/>
      <c r="F35" s="32"/>
      <c r="G35" s="32"/>
    </row>
    <row r="36" spans="1:7" x14ac:dyDescent="0.25">
      <c r="A36" s="27" t="s">
        <v>36</v>
      </c>
      <c r="B36" s="13"/>
      <c r="C36" s="13"/>
      <c r="E36" s="32"/>
      <c r="F36" s="32"/>
      <c r="G36" s="32"/>
    </row>
    <row r="37" spans="1:7" x14ac:dyDescent="0.25">
      <c r="A37" s="17" t="s">
        <v>38</v>
      </c>
      <c r="B37" s="17" t="s">
        <v>37</v>
      </c>
      <c r="C37" s="29"/>
      <c r="E37" s="32"/>
      <c r="F37" s="32"/>
      <c r="G37" s="32"/>
    </row>
    <row r="38" spans="1:7" x14ac:dyDescent="0.25">
      <c r="A38" s="15">
        <v>0</v>
      </c>
      <c r="B38" s="28">
        <f>B18</f>
        <v>-12000</v>
      </c>
      <c r="C38" s="30" t="str">
        <f>IF(B38&gt;=0, "&lt; Payback", "-")</f>
        <v>-</v>
      </c>
      <c r="D38" s="16" t="s">
        <v>39</v>
      </c>
      <c r="E38" s="32"/>
      <c r="F38" s="32"/>
      <c r="G38" s="32"/>
    </row>
    <row r="39" spans="1:7" x14ac:dyDescent="0.25">
      <c r="A39" s="15">
        <v>1</v>
      </c>
      <c r="B39" s="28">
        <f>B18 + NPV(B8, B19)</f>
        <v>-9900</v>
      </c>
      <c r="C39" s="30" t="str">
        <f t="shared" ref="C39:C43" si="2">IF(B39&gt;=0, "&lt; Payback", "-")</f>
        <v>-</v>
      </c>
      <c r="D39" s="16" t="s">
        <v>41</v>
      </c>
      <c r="E39" s="32"/>
      <c r="F39" s="32"/>
      <c r="G39" s="32"/>
    </row>
    <row r="40" spans="1:7" x14ac:dyDescent="0.25">
      <c r="A40" s="15">
        <v>2</v>
      </c>
      <c r="B40" s="28">
        <f>B18 + NPV(B8, B19:B20)</f>
        <v>-7990.9090909090919</v>
      </c>
      <c r="C40" s="30" t="str">
        <f t="shared" si="2"/>
        <v>-</v>
      </c>
      <c r="D40" s="16" t="s">
        <v>40</v>
      </c>
      <c r="E40" s="32"/>
      <c r="F40" s="32"/>
      <c r="G40" s="32"/>
    </row>
    <row r="41" spans="1:7" x14ac:dyDescent="0.25">
      <c r="A41" s="15">
        <v>3</v>
      </c>
      <c r="B41" s="28">
        <f>B18 + NPV(B8, B19:B21)</f>
        <v>-6255.371900826447</v>
      </c>
      <c r="C41" s="30" t="str">
        <f t="shared" si="2"/>
        <v>-</v>
      </c>
      <c r="D41" s="31" t="s">
        <v>42</v>
      </c>
      <c r="E41" s="32"/>
      <c r="F41" s="32"/>
      <c r="G41" s="32"/>
    </row>
    <row r="42" spans="1:7" x14ac:dyDescent="0.25">
      <c r="A42" s="15">
        <v>4</v>
      </c>
      <c r="B42" s="28">
        <f>B18+NPV(B8, B19:B22)</f>
        <v>-4677.6108189331344</v>
      </c>
      <c r="C42" s="30" t="str">
        <f t="shared" si="2"/>
        <v>-</v>
      </c>
      <c r="D42" s="31" t="s">
        <v>43</v>
      </c>
      <c r="E42" s="32"/>
      <c r="F42" s="32"/>
      <c r="G42" s="32"/>
    </row>
    <row r="43" spans="1:7" x14ac:dyDescent="0.25">
      <c r="A43" s="15">
        <v>5</v>
      </c>
      <c r="B43" s="28">
        <f>B18+NPV(B8, B19:B23)</f>
        <v>-2001.4399165481755</v>
      </c>
      <c r="C43" s="30" t="str">
        <f t="shared" si="2"/>
        <v>-</v>
      </c>
      <c r="D43" s="31" t="s">
        <v>44</v>
      </c>
      <c r="E43" s="32"/>
      <c r="F43" s="32"/>
      <c r="G43" s="32"/>
    </row>
    <row r="44" spans="1:7" x14ac:dyDescent="0.25">
      <c r="E44" s="32"/>
      <c r="F44" s="32"/>
      <c r="G44" s="32"/>
    </row>
  </sheetData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zoomScaleNormal="100" workbookViewId="0">
      <selection activeCell="B3" sqref="B3"/>
    </sheetView>
  </sheetViews>
  <sheetFormatPr defaultRowHeight="13.2" x14ac:dyDescent="0.25"/>
  <cols>
    <col min="1" max="1" width="12.6640625" customWidth="1"/>
    <col min="2" max="2" width="13.109375" customWidth="1"/>
    <col min="3" max="3" width="11.44140625" customWidth="1"/>
    <col min="4" max="4" width="28.33203125" customWidth="1"/>
  </cols>
  <sheetData>
    <row r="1" spans="1:5" x14ac:dyDescent="0.25">
      <c r="A1" s="1" t="s">
        <v>46</v>
      </c>
      <c r="B1" s="1"/>
      <c r="C1" s="1"/>
      <c r="D1" s="1"/>
      <c r="E1" s="1"/>
    </row>
    <row r="3" spans="1:5" x14ac:dyDescent="0.25">
      <c r="A3" s="5" t="s">
        <v>2</v>
      </c>
      <c r="B3" s="22">
        <v>0.2</v>
      </c>
    </row>
    <row r="4" spans="1:5" x14ac:dyDescent="0.25">
      <c r="A4" s="5" t="s">
        <v>18</v>
      </c>
      <c r="B4" s="23">
        <v>0.15</v>
      </c>
    </row>
    <row r="5" spans="1:5" x14ac:dyDescent="0.25">
      <c r="A5" s="5" t="s">
        <v>8</v>
      </c>
      <c r="B5" s="23">
        <v>0.2</v>
      </c>
    </row>
    <row r="6" spans="1:5" x14ac:dyDescent="0.25">
      <c r="A6" s="5" t="s">
        <v>19</v>
      </c>
      <c r="B6" s="24">
        <v>6</v>
      </c>
    </row>
    <row r="8" spans="1:5" x14ac:dyDescent="0.25">
      <c r="A8" s="18" t="s">
        <v>14</v>
      </c>
      <c r="B8" s="19" t="s">
        <v>15</v>
      </c>
    </row>
    <row r="9" spans="1:5" x14ac:dyDescent="0.25">
      <c r="A9" s="20">
        <v>0</v>
      </c>
      <c r="B9" s="21">
        <v>-10000</v>
      </c>
    </row>
    <row r="10" spans="1:5" x14ac:dyDescent="0.25">
      <c r="A10" s="20">
        <v>1</v>
      </c>
      <c r="B10" s="21">
        <f>-5000</f>
        <v>-5000</v>
      </c>
    </row>
    <row r="11" spans="1:5" x14ac:dyDescent="0.25">
      <c r="A11" s="20">
        <v>2</v>
      </c>
      <c r="B11" s="21">
        <f>5000</f>
        <v>5000</v>
      </c>
    </row>
    <row r="12" spans="1:5" x14ac:dyDescent="0.25">
      <c r="A12" s="20">
        <v>3</v>
      </c>
      <c r="B12" s="21">
        <f>5000</f>
        <v>5000</v>
      </c>
    </row>
    <row r="13" spans="1:5" x14ac:dyDescent="0.25">
      <c r="A13" s="20">
        <v>4</v>
      </c>
      <c r="B13" s="21">
        <f>5000</f>
        <v>5000</v>
      </c>
    </row>
    <row r="14" spans="1:5" x14ac:dyDescent="0.25">
      <c r="A14" s="20">
        <v>5</v>
      </c>
      <c r="B14" s="21">
        <f>5000</f>
        <v>5000</v>
      </c>
    </row>
    <row r="15" spans="1:5" x14ac:dyDescent="0.25">
      <c r="A15" s="20">
        <v>6</v>
      </c>
      <c r="B15" s="21">
        <f>5000</f>
        <v>5000</v>
      </c>
    </row>
    <row r="17" spans="1:4" x14ac:dyDescent="0.25">
      <c r="A17" s="9" t="s">
        <v>3</v>
      </c>
      <c r="B17" s="3">
        <f>B9 + NPV(B3, B10:B15)</f>
        <v>-1705.7827503429344</v>
      </c>
      <c r="C17" t="str">
        <f>IF(B17&gt;=0, "&lt; Feasible", "&lt; Infeasible")</f>
        <v>&lt; Infeasible</v>
      </c>
      <c r="D17" s="26" t="s">
        <v>20</v>
      </c>
    </row>
    <row r="18" spans="1:4" x14ac:dyDescent="0.25">
      <c r="A18" s="9" t="s">
        <v>4</v>
      </c>
      <c r="B18" s="3">
        <f xml:space="preserve"> -PMT(B3, B6, B17, 0)</f>
        <v>-512.93867422899655</v>
      </c>
      <c r="C18" t="str">
        <f t="shared" ref="C18:C19" si="0">IF(B18&gt;=0, "&lt; Feasible", "&lt; Infeasible")</f>
        <v>&lt; Infeasible</v>
      </c>
      <c r="D18" s="26" t="s">
        <v>21</v>
      </c>
    </row>
    <row r="19" spans="1:4" x14ac:dyDescent="0.25">
      <c r="A19" s="9" t="s">
        <v>5</v>
      </c>
      <c r="B19" s="3">
        <f xml:space="preserve"> -FV(B3, B6, 0, B17)</f>
        <v>-5093.439999999996</v>
      </c>
      <c r="C19" t="str">
        <f t="shared" si="0"/>
        <v>&lt; Infeasible</v>
      </c>
      <c r="D19" s="26" t="s">
        <v>22</v>
      </c>
    </row>
    <row r="20" spans="1:4" x14ac:dyDescent="0.25">
      <c r="A20" s="9" t="s">
        <v>6</v>
      </c>
      <c r="B20" s="25">
        <f>IRR(B9:B15, 0)</f>
        <v>0.15529147263744569</v>
      </c>
      <c r="C20" t="str">
        <f>IF(B20&gt;= B3,"&lt; Feasible","&lt; Infeasible")</f>
        <v>&lt; Infeasible</v>
      </c>
      <c r="D20" s="26" t="s">
        <v>23</v>
      </c>
    </row>
    <row r="21" spans="1:4" x14ac:dyDescent="0.25">
      <c r="A21" s="9" t="s">
        <v>7</v>
      </c>
      <c r="B21" s="25">
        <f>MIRR(B9:B15, B4, B5)</f>
        <v>0.17212799065037654</v>
      </c>
      <c r="C21" t="str">
        <f>IF(B21&gt;=B3, "&lt; Feasible","&lt; Infeasible")</f>
        <v>&lt; Infeasible</v>
      </c>
      <c r="D21" s="26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ABC Company</vt:lpstr>
      <vt:lpstr>XYZ Company</vt:lpstr>
      <vt:lpstr>Charlie Company</vt:lpstr>
    </vt:vector>
  </TitlesOfParts>
  <Company>nus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K.L.Poh</dc:creator>
  <cp:lastModifiedBy>Poh Kim Leng</cp:lastModifiedBy>
  <dcterms:created xsi:type="dcterms:W3CDTF">1999-11-29T16:48:33Z</dcterms:created>
  <dcterms:modified xsi:type="dcterms:W3CDTF">2021-01-03T04:48:47Z</dcterms:modified>
</cp:coreProperties>
</file>