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4.3.2 IRR Analysis Invest" sheetId="17" r:id="rId1"/>
    <sheet name="4.3.2 IRR Analysis Cost" sheetId="11" r:id="rId2"/>
  </sheets>
  <calcPr calcId="162913"/>
</workbook>
</file>

<file path=xl/calcChain.xml><?xml version="1.0" encoding="utf-8"?>
<calcChain xmlns="http://schemas.openxmlformats.org/spreadsheetml/2006/main">
  <c r="C28" i="11" l="1"/>
  <c r="D28" i="11"/>
  <c r="B28" i="11"/>
  <c r="C20" i="11"/>
  <c r="D20" i="11"/>
  <c r="B20" i="11"/>
  <c r="E3" i="11"/>
  <c r="C17" i="17" l="1"/>
  <c r="E16" i="17"/>
  <c r="B13" i="17"/>
  <c r="B15" i="17" s="1"/>
  <c r="F21" i="17"/>
  <c r="E21" i="17"/>
  <c r="D21" i="17"/>
  <c r="C21" i="17"/>
  <c r="B21" i="17"/>
  <c r="G9" i="17"/>
  <c r="F9" i="17"/>
  <c r="E9" i="17"/>
  <c r="D9" i="17"/>
  <c r="C9" i="17"/>
  <c r="B9" i="17"/>
  <c r="G17" i="17"/>
  <c r="F17" i="17"/>
  <c r="E17" i="17"/>
  <c r="E18" i="17" s="1"/>
  <c r="E19" i="17" s="1"/>
  <c r="D17" i="17"/>
  <c r="B17" i="17"/>
  <c r="G16" i="17"/>
  <c r="F16" i="17"/>
  <c r="D16" i="17"/>
  <c r="C16" i="17"/>
  <c r="B16" i="17"/>
  <c r="E20" i="17" l="1"/>
  <c r="F15" i="17" s="1"/>
  <c r="D18" i="17"/>
  <c r="B18" i="17"/>
  <c r="F18" i="17"/>
  <c r="C18" i="17"/>
  <c r="C19" i="17" s="1"/>
  <c r="G18" i="17"/>
  <c r="G19" i="17" s="1"/>
  <c r="D18" i="11"/>
  <c r="D17" i="11"/>
  <c r="D16" i="11"/>
  <c r="D27" i="11" s="1"/>
  <c r="C18" i="11"/>
  <c r="C17" i="11"/>
  <c r="C16" i="11"/>
  <c r="C27" i="11" s="1"/>
  <c r="B18" i="11"/>
  <c r="B17" i="11"/>
  <c r="B16" i="11"/>
  <c r="C20" i="17" l="1"/>
  <c r="D15" i="17" s="1"/>
  <c r="B27" i="11"/>
  <c r="C19" i="11"/>
  <c r="D19" i="11"/>
  <c r="B19" i="11"/>
  <c r="B19" i="17"/>
  <c r="B20" i="17"/>
  <c r="C15" i="17" s="1"/>
  <c r="D19" i="17"/>
  <c r="D20" i="17"/>
  <c r="E15" i="17" s="1"/>
  <c r="F19" i="17"/>
  <c r="F20" i="17"/>
  <c r="G20" i="17" l="1"/>
  <c r="E3" i="17" s="1"/>
  <c r="G15" i="17"/>
</calcChain>
</file>

<file path=xl/sharedStrings.xml><?xml version="1.0" encoding="utf-8"?>
<sst xmlns="http://schemas.openxmlformats.org/spreadsheetml/2006/main" count="69" uniqueCount="44">
  <si>
    <t>A</t>
  </si>
  <si>
    <t>B</t>
  </si>
  <si>
    <t>C</t>
  </si>
  <si>
    <t>D</t>
  </si>
  <si>
    <t>E</t>
  </si>
  <si>
    <t>F</t>
  </si>
  <si>
    <t>Capital</t>
  </si>
  <si>
    <t>Annual income</t>
  </si>
  <si>
    <t>IRR</t>
  </si>
  <si>
    <t>MARR</t>
  </si>
  <si>
    <t>Useful life (years)</t>
  </si>
  <si>
    <t>Life (years)</t>
  </si>
  <si>
    <t>Capital Investment</t>
  </si>
  <si>
    <t>D1</t>
  </si>
  <si>
    <t>D2</t>
  </si>
  <si>
    <t>D3</t>
  </si>
  <si>
    <t>D4</t>
  </si>
  <si>
    <t>MV at EoY 5</t>
  </si>
  <si>
    <t>D4 - D1</t>
  </si>
  <si>
    <t>Annual CF</t>
  </si>
  <si>
    <r>
      <t xml:space="preserve">D </t>
    </r>
    <r>
      <rPr>
        <sz val="11"/>
        <color theme="1"/>
        <rFont val="Times New Roman"/>
        <family val="1"/>
      </rPr>
      <t>MV</t>
    </r>
  </si>
  <si>
    <t>D2 - D4</t>
  </si>
  <si>
    <t>D3 - D4</t>
  </si>
  <si>
    <t>delta Capital</t>
  </si>
  <si>
    <t>delta Annual income</t>
  </si>
  <si>
    <r>
      <t>IRR</t>
    </r>
    <r>
      <rPr>
        <sz val="11"/>
        <color theme="1"/>
        <rFont val="Times New Roman"/>
        <family val="1"/>
      </rPr>
      <t>(delta)</t>
    </r>
  </si>
  <si>
    <t>New Base</t>
  </si>
  <si>
    <t>New Next</t>
  </si>
  <si>
    <t>Feasible?</t>
  </si>
  <si>
    <t>Initial base project</t>
  </si>
  <si>
    <t>Next project</t>
  </si>
  <si>
    <t>do-nothing</t>
  </si>
  <si>
    <t>Sorted List</t>
  </si>
  <si>
    <t>D1, D4, D2, D3</t>
  </si>
  <si>
    <r>
      <rPr>
        <sz val="11"/>
        <color theme="1"/>
        <rFont val="Symbol"/>
        <family val="1"/>
        <charset val="2"/>
      </rPr>
      <t xml:space="preserve">D </t>
    </r>
    <r>
      <rPr>
        <sz val="12"/>
        <color theme="1"/>
        <rFont val="Times New Roman"/>
        <family val="1"/>
      </rPr>
      <t>Capital</t>
    </r>
  </si>
  <si>
    <r>
      <t xml:space="preserve">D </t>
    </r>
    <r>
      <rPr>
        <sz val="11"/>
        <color theme="1"/>
        <rFont val="Times New Roman"/>
        <family val="1"/>
      </rPr>
      <t>Annual CF</t>
    </r>
  </si>
  <si>
    <r>
      <t>IRR(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Times New Roman"/>
        <family val="1"/>
      </rPr>
      <t>)</t>
    </r>
  </si>
  <si>
    <t>Nil</t>
  </si>
  <si>
    <r>
      <t>PW(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Times New Roman"/>
        <family val="1"/>
      </rPr>
      <t>)</t>
    </r>
  </si>
  <si>
    <t>A, B, C, D, E, F</t>
  </si>
  <si>
    <t>Decision</t>
  </si>
  <si>
    <t>If Incremental PW Analysis is used instead</t>
  </si>
  <si>
    <t>4.3.2 Evaluation of Investment Projects using IRR Method</t>
  </si>
  <si>
    <t>4.3.2 Evaluation of Cost Projects using IRR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</si>
</sst>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sz val="9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5" borderId="1" xfId="0" applyFont="1" applyFill="1" applyBorder="1"/>
    <xf numFmtId="0" fontId="2" fillId="5" borderId="1" xfId="0" applyFont="1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6" borderId="1" xfId="0" applyFont="1" applyFill="1" applyBorder="1"/>
    <xf numFmtId="0" fontId="4" fillId="2" borderId="1" xfId="0" applyFont="1" applyFill="1" applyBorder="1"/>
    <xf numFmtId="0" fontId="2" fillId="6" borderId="1" xfId="0" applyFont="1" applyFill="1" applyBorder="1" applyAlignment="1">
      <alignment horizontal="center"/>
    </xf>
    <xf numFmtId="0" fontId="8" fillId="8" borderId="0" xfId="0" applyFont="1" applyFill="1"/>
    <xf numFmtId="0" fontId="2" fillId="9" borderId="1" xfId="0" applyFont="1" applyFill="1" applyBorder="1"/>
    <xf numFmtId="0" fontId="4" fillId="7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4" fontId="2" fillId="6" borderId="1" xfId="3" applyNumberFormat="1" applyFont="1" applyFill="1" applyBorder="1"/>
    <xf numFmtId="0" fontId="5" fillId="0" borderId="0" xfId="0" applyFont="1" applyBorder="1"/>
    <xf numFmtId="4" fontId="2" fillId="0" borderId="0" xfId="0" applyNumberFormat="1" applyFont="1" applyBorder="1"/>
    <xf numFmtId="4" fontId="2" fillId="9" borderId="1" xfId="0" applyNumberFormat="1" applyFont="1" applyFill="1" applyBorder="1" applyAlignment="1">
      <alignment horizontal="center"/>
    </xf>
    <xf numFmtId="4" fontId="2" fillId="6" borderId="1" xfId="0" applyNumberFormat="1" applyFont="1" applyFill="1" applyBorder="1"/>
    <xf numFmtId="0" fontId="5" fillId="6" borderId="1" xfId="0" applyFont="1" applyFill="1" applyBorder="1"/>
    <xf numFmtId="4" fontId="2" fillId="2" borderId="1" xfId="0" applyNumberFormat="1" applyFont="1" applyFill="1" applyBorder="1"/>
    <xf numFmtId="10" fontId="2" fillId="2" borderId="1" xfId="2" applyNumberFormat="1" applyFont="1" applyFill="1" applyBorder="1"/>
    <xf numFmtId="44" fontId="2" fillId="2" borderId="1" xfId="1" applyFont="1" applyFill="1" applyBorder="1" applyAlignment="1">
      <alignment horizontal="center"/>
    </xf>
    <xf numFmtId="10" fontId="7" fillId="2" borderId="1" xfId="2" applyNumberFormat="1" applyFont="1" applyFill="1" applyBorder="1"/>
    <xf numFmtId="164" fontId="7" fillId="2" borderId="1" xfId="1" applyNumberFormat="1" applyFont="1" applyFill="1" applyBorder="1" applyAlignment="1">
      <alignment horizontal="center"/>
    </xf>
    <xf numFmtId="0" fontId="8" fillId="10" borderId="0" xfId="0" applyFont="1" applyFill="1"/>
    <xf numFmtId="0" fontId="2" fillId="8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4" fontId="2" fillId="8" borderId="1" xfId="0" applyNumberFormat="1" applyFont="1" applyFill="1" applyBorder="1" applyAlignment="1">
      <alignment horizontal="center"/>
    </xf>
    <xf numFmtId="4" fontId="2" fillId="7" borderId="1" xfId="0" applyNumberFormat="1" applyFont="1" applyFill="1" applyBorder="1"/>
    <xf numFmtId="10" fontId="2" fillId="5" borderId="1" xfId="2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0" fontId="2" fillId="4" borderId="1" xfId="2" applyNumberFormat="1" applyFont="1" applyFill="1" applyBorder="1" applyAlignment="1">
      <alignment horizontal="center"/>
    </xf>
  </cellXfs>
  <cellStyles count="7">
    <cellStyle name="Comma" xfId="3" builtinId="3"/>
    <cellStyle name="Currency" xfId="1" builtinId="4"/>
    <cellStyle name="Currency 2" xfId="6"/>
    <cellStyle name="Normal" xfId="0" builtinId="0"/>
    <cellStyle name="Normal 2" xfId="4"/>
    <cellStyle name="Percent" xfId="2" builtinId="5"/>
    <cellStyle name="Percent 2" xf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B3" sqref="B3"/>
    </sheetView>
  </sheetViews>
  <sheetFormatPr defaultRowHeight="14.4" x14ac:dyDescent="0.3"/>
  <cols>
    <col min="1" max="1" width="19.77734375" customWidth="1"/>
    <col min="2" max="2" width="13.5546875" customWidth="1"/>
    <col min="3" max="3" width="11.21875" customWidth="1"/>
    <col min="4" max="4" width="9.88671875" customWidth="1"/>
    <col min="5" max="5" width="10.77734375" customWidth="1"/>
    <col min="6" max="6" width="13.21875" customWidth="1"/>
    <col min="7" max="7" width="10.6640625" customWidth="1"/>
  </cols>
  <sheetData>
    <row r="1" spans="1:16" x14ac:dyDescent="0.3">
      <c r="A1" s="12" t="s">
        <v>42</v>
      </c>
      <c r="B1" s="12"/>
      <c r="C1" s="12"/>
      <c r="D1" s="12"/>
      <c r="E1" s="12"/>
      <c r="F1" s="12"/>
      <c r="G1" s="12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x14ac:dyDescent="0.3">
      <c r="A3" s="6" t="s">
        <v>9</v>
      </c>
      <c r="B3" s="39">
        <v>0.1</v>
      </c>
      <c r="C3" s="1"/>
      <c r="D3" s="33" t="s">
        <v>40</v>
      </c>
      <c r="E3" s="33" t="str">
        <f>G20</f>
        <v>E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x14ac:dyDescent="0.3">
      <c r="A4" s="7" t="s">
        <v>11</v>
      </c>
      <c r="B4" s="18">
        <v>10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6" x14ac:dyDescent="0.3">
      <c r="A6" s="8"/>
      <c r="B6" s="15" t="s">
        <v>0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5</v>
      </c>
      <c r="H6" s="1"/>
      <c r="O6" s="1"/>
    </row>
    <row r="7" spans="1:16" x14ac:dyDescent="0.3">
      <c r="A7" s="9" t="s">
        <v>6</v>
      </c>
      <c r="B7" s="11">
        <v>-900</v>
      </c>
      <c r="C7" s="11">
        <v>-1500</v>
      </c>
      <c r="D7" s="11">
        <v>-2500</v>
      </c>
      <c r="E7" s="11">
        <v>-4000</v>
      </c>
      <c r="F7" s="11">
        <v>-5000</v>
      </c>
      <c r="G7" s="11">
        <v>-7000</v>
      </c>
      <c r="H7" s="1"/>
      <c r="O7" s="1"/>
    </row>
    <row r="8" spans="1:16" x14ac:dyDescent="0.3">
      <c r="A8" s="9" t="s">
        <v>7</v>
      </c>
      <c r="B8" s="11">
        <v>150</v>
      </c>
      <c r="C8" s="11">
        <v>276</v>
      </c>
      <c r="D8" s="11">
        <v>400</v>
      </c>
      <c r="E8" s="11">
        <v>925</v>
      </c>
      <c r="F8" s="11">
        <v>1125</v>
      </c>
      <c r="G8" s="11">
        <v>1425</v>
      </c>
      <c r="H8" s="1"/>
      <c r="O8" s="1"/>
    </row>
    <row r="9" spans="1:16" x14ac:dyDescent="0.3">
      <c r="A9" s="10" t="s">
        <v>8</v>
      </c>
      <c r="B9" s="20">
        <f>RATE($B$4, B8, B7, 0, 0, 0.1)</f>
        <v>0.10557981605038257</v>
      </c>
      <c r="C9" s="20">
        <f t="shared" ref="C9:G9" si="0">RATE($B$4, C8, C7, 0, 0, 0.1)</f>
        <v>0.12960674378172982</v>
      </c>
      <c r="D9" s="20">
        <f t="shared" si="0"/>
        <v>9.60585641149692E-2</v>
      </c>
      <c r="E9" s="20">
        <f t="shared" si="0"/>
        <v>0.19097223383836784</v>
      </c>
      <c r="F9" s="20">
        <f t="shared" si="0"/>
        <v>0.18313673018368531</v>
      </c>
      <c r="G9" s="20">
        <f t="shared" si="0"/>
        <v>0.15566435508470797</v>
      </c>
      <c r="H9" s="1"/>
      <c r="O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O10" s="1"/>
    </row>
    <row r="11" spans="1:16" x14ac:dyDescent="0.3">
      <c r="A11" s="17" t="s">
        <v>32</v>
      </c>
      <c r="B11" s="17" t="s">
        <v>39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x14ac:dyDescent="0.3">
      <c r="A12" s="17" t="s">
        <v>29</v>
      </c>
      <c r="B12" s="18" t="s">
        <v>31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6" x14ac:dyDescent="0.3">
      <c r="A13" s="17" t="s">
        <v>30</v>
      </c>
      <c r="B13" s="18" t="str">
        <f>B6</f>
        <v>A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 x14ac:dyDescent="0.3">
      <c r="A15" s="13"/>
      <c r="B15" s="19" t="str">
        <f>CONCATENATE(B13, "-", B12)</f>
        <v>A-do-nothing</v>
      </c>
      <c r="C15" s="16" t="str">
        <f>CONCATENATE(B21,"-",B20)</f>
        <v>B-A</v>
      </c>
      <c r="D15" s="16" t="str">
        <f t="shared" ref="D15:G15" si="1">CONCATENATE(C21,"-",C20)</f>
        <v>C-B</v>
      </c>
      <c r="E15" s="16" t="str">
        <f t="shared" si="1"/>
        <v>D-B</v>
      </c>
      <c r="F15" s="16" t="str">
        <f t="shared" si="1"/>
        <v>E-D</v>
      </c>
      <c r="G15" s="16" t="str">
        <f t="shared" si="1"/>
        <v>F-E</v>
      </c>
      <c r="H15" s="1"/>
      <c r="I15" s="1"/>
      <c r="J15" s="1"/>
      <c r="K15" s="1"/>
      <c r="L15" s="1"/>
      <c r="M15" s="1"/>
      <c r="N15" s="1"/>
      <c r="O15" s="1"/>
    </row>
    <row r="16" spans="1:16" x14ac:dyDescent="0.3">
      <c r="A16" s="9" t="s">
        <v>23</v>
      </c>
      <c r="B16" s="11">
        <f>B7</f>
        <v>-900</v>
      </c>
      <c r="C16" s="11">
        <f>C7-B7</f>
        <v>-600</v>
      </c>
      <c r="D16" s="11">
        <f>D7-C7</f>
        <v>-1000</v>
      </c>
      <c r="E16" s="11">
        <f>E7-C7</f>
        <v>-2500</v>
      </c>
      <c r="F16" s="11">
        <f>F7-E7</f>
        <v>-1000</v>
      </c>
      <c r="G16" s="11">
        <f>G7-F7</f>
        <v>-2000</v>
      </c>
      <c r="H16" s="1"/>
    </row>
    <row r="17" spans="1:8" x14ac:dyDescent="0.3">
      <c r="A17" s="9" t="s">
        <v>24</v>
      </c>
      <c r="B17" s="11">
        <f>B8</f>
        <v>150</v>
      </c>
      <c r="C17" s="11">
        <f>C8-B8</f>
        <v>126</v>
      </c>
      <c r="D17" s="11">
        <f>D8-C8</f>
        <v>124</v>
      </c>
      <c r="E17" s="11">
        <f>E8-C8</f>
        <v>649</v>
      </c>
      <c r="F17" s="11">
        <f>F8-E8</f>
        <v>200</v>
      </c>
      <c r="G17" s="11">
        <f>G8-F8</f>
        <v>300</v>
      </c>
      <c r="H17" s="1"/>
    </row>
    <row r="18" spans="1:8" x14ac:dyDescent="0.3">
      <c r="A18" s="10" t="s">
        <v>25</v>
      </c>
      <c r="B18" s="20">
        <f>RATE($B$4, B17, B16, 0, 0, 0.1)</f>
        <v>0.10557981605038257</v>
      </c>
      <c r="C18" s="20">
        <f t="shared" ref="C18:G18" si="2">RATE($B$4, C17, C16, 0, 0, 0.1)</f>
        <v>0.16401196560083234</v>
      </c>
      <c r="D18" s="20">
        <f t="shared" si="2"/>
        <v>4.1153606939205924E-2</v>
      </c>
      <c r="E18" s="20">
        <f t="shared" si="2"/>
        <v>0.22567159172313506</v>
      </c>
      <c r="F18" s="20">
        <f t="shared" si="2"/>
        <v>0.15098414477112573</v>
      </c>
      <c r="G18" s="20">
        <f t="shared" si="2"/>
        <v>8.144165646439698E-2</v>
      </c>
      <c r="H18" s="1"/>
    </row>
    <row r="19" spans="1:8" x14ac:dyDescent="0.3">
      <c r="A19" s="14" t="s">
        <v>28</v>
      </c>
      <c r="B19" s="34" t="str">
        <f>IF(B18&gt;= $B$3, "Yes","No")</f>
        <v>Yes</v>
      </c>
      <c r="C19" s="34" t="str">
        <f t="shared" ref="C19:G19" si="3">IF(C18&gt;= $B$3, "Yes","No")</f>
        <v>Yes</v>
      </c>
      <c r="D19" s="34" t="str">
        <f t="shared" si="3"/>
        <v>No</v>
      </c>
      <c r="E19" s="34" t="str">
        <f t="shared" si="3"/>
        <v>Yes</v>
      </c>
      <c r="F19" s="34" t="str">
        <f t="shared" si="3"/>
        <v>Yes</v>
      </c>
      <c r="G19" s="34" t="str">
        <f t="shared" si="3"/>
        <v>No</v>
      </c>
      <c r="H19" s="1"/>
    </row>
    <row r="20" spans="1:8" x14ac:dyDescent="0.3">
      <c r="A20" s="13" t="s">
        <v>26</v>
      </c>
      <c r="B20" s="16" t="str">
        <f>IF(B18&gt;=$B$3, B13, B12)</f>
        <v>A</v>
      </c>
      <c r="C20" s="16" t="str">
        <f>IF(C18&gt;=$B$3, B21, B20)</f>
        <v>B</v>
      </c>
      <c r="D20" s="16" t="str">
        <f t="shared" ref="D20:G20" si="4">IF(D18&gt;=$B$3, C21, C20)</f>
        <v>B</v>
      </c>
      <c r="E20" s="16" t="str">
        <f t="shared" si="4"/>
        <v>D</v>
      </c>
      <c r="F20" s="16" t="str">
        <f t="shared" si="4"/>
        <v>E</v>
      </c>
      <c r="G20" s="16" t="str">
        <f t="shared" si="4"/>
        <v>E</v>
      </c>
      <c r="H20" s="1"/>
    </row>
    <row r="21" spans="1:8" x14ac:dyDescent="0.3">
      <c r="A21" s="13" t="s">
        <v>27</v>
      </c>
      <c r="B21" s="16" t="str">
        <f>C6</f>
        <v>B</v>
      </c>
      <c r="C21" s="16" t="str">
        <f>D6</f>
        <v>C</v>
      </c>
      <c r="D21" s="16" t="str">
        <f>E6</f>
        <v>D</v>
      </c>
      <c r="E21" s="16" t="str">
        <f>F6</f>
        <v>E</v>
      </c>
      <c r="F21" s="16" t="str">
        <f>G6</f>
        <v>F</v>
      </c>
      <c r="G21" s="16" t="s">
        <v>37</v>
      </c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</sheetData>
  <conditionalFormatting sqref="B18:G18">
    <cfRule type="cellIs" dxfId="7" priority="3" operator="lessThan">
      <formula>$B$3</formula>
    </cfRule>
  </conditionalFormatting>
  <conditionalFormatting sqref="B19:G19">
    <cfRule type="cellIs" dxfId="6" priority="2" operator="lessThan">
      <formula>$B$3</formula>
    </cfRule>
    <cfRule type="cellIs" dxfId="5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Normal="100" workbookViewId="0">
      <selection activeCell="B3" sqref="B3"/>
    </sheetView>
  </sheetViews>
  <sheetFormatPr defaultRowHeight="14.4" x14ac:dyDescent="0.3"/>
  <cols>
    <col min="1" max="1" width="20.77734375" customWidth="1"/>
    <col min="2" max="2" width="13.88671875" customWidth="1"/>
    <col min="3" max="3" width="14.44140625" customWidth="1"/>
    <col min="4" max="5" width="14.21875" customWidth="1"/>
  </cols>
  <sheetData>
    <row r="1" spans="1:12" x14ac:dyDescent="0.3">
      <c r="A1" s="12" t="s">
        <v>43</v>
      </c>
      <c r="B1" s="12"/>
      <c r="C1" s="12"/>
      <c r="D1" s="12"/>
      <c r="E1" s="12"/>
      <c r="F1" s="1"/>
      <c r="G1" s="1"/>
      <c r="H1" s="1"/>
      <c r="I1" s="1"/>
      <c r="J1" s="1"/>
      <c r="K1" s="1"/>
      <c r="L1" s="1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4" t="s">
        <v>9</v>
      </c>
      <c r="B3" s="37">
        <v>0.2</v>
      </c>
      <c r="C3" s="1"/>
      <c r="D3" s="33" t="s">
        <v>40</v>
      </c>
      <c r="E3" s="35" t="str">
        <f>D21</f>
        <v>D3</v>
      </c>
      <c r="F3" s="1"/>
      <c r="G3" s="1"/>
      <c r="H3" s="1"/>
      <c r="I3" s="1"/>
      <c r="J3" s="1"/>
      <c r="K3" s="1"/>
      <c r="L3" s="1"/>
    </row>
    <row r="4" spans="1:12" x14ac:dyDescent="0.3">
      <c r="A4" s="5" t="s">
        <v>10</v>
      </c>
      <c r="B4" s="38">
        <v>5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3"/>
      <c r="B6" s="16" t="s">
        <v>13</v>
      </c>
      <c r="C6" s="16" t="s">
        <v>14</v>
      </c>
      <c r="D6" s="16" t="s">
        <v>15</v>
      </c>
      <c r="E6" s="16" t="s">
        <v>16</v>
      </c>
      <c r="F6" s="1"/>
      <c r="G6" s="1"/>
      <c r="H6" s="1"/>
      <c r="I6" s="1"/>
      <c r="J6" s="1"/>
      <c r="K6" s="1"/>
      <c r="L6" s="1"/>
    </row>
    <row r="7" spans="1:12" x14ac:dyDescent="0.3">
      <c r="A7" s="9" t="s">
        <v>12</v>
      </c>
      <c r="B7" s="21">
        <v>-100000</v>
      </c>
      <c r="C7" s="21">
        <v>-140600</v>
      </c>
      <c r="D7" s="21">
        <v>-148200</v>
      </c>
      <c r="E7" s="21">
        <v>-122000</v>
      </c>
      <c r="F7" s="1"/>
      <c r="G7" s="1"/>
      <c r="H7" s="1"/>
      <c r="I7" s="1"/>
      <c r="J7" s="1"/>
      <c r="K7" s="1"/>
      <c r="L7" s="1"/>
    </row>
    <row r="8" spans="1:12" x14ac:dyDescent="0.3">
      <c r="A8" s="9" t="s">
        <v>19</v>
      </c>
      <c r="B8" s="21">
        <v>-29000</v>
      </c>
      <c r="C8" s="21">
        <v>-16900</v>
      </c>
      <c r="D8" s="21">
        <v>-14800</v>
      </c>
      <c r="E8" s="21">
        <v>-22100</v>
      </c>
      <c r="F8" s="1"/>
      <c r="G8" s="1"/>
      <c r="H8" s="1"/>
      <c r="I8" s="1"/>
      <c r="J8" s="1"/>
      <c r="K8" s="1"/>
      <c r="L8" s="1"/>
    </row>
    <row r="9" spans="1:12" x14ac:dyDescent="0.3">
      <c r="A9" s="9" t="s">
        <v>17</v>
      </c>
      <c r="B9" s="21">
        <v>10000</v>
      </c>
      <c r="C9" s="21">
        <v>14000</v>
      </c>
      <c r="D9" s="21">
        <v>25600</v>
      </c>
      <c r="E9" s="21">
        <v>14000</v>
      </c>
      <c r="F9" s="1"/>
      <c r="G9" s="1"/>
      <c r="H9" s="1"/>
      <c r="I9" s="1"/>
      <c r="J9" s="1"/>
      <c r="K9" s="1"/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7" t="s">
        <v>32</v>
      </c>
      <c r="B11" s="7" t="s">
        <v>33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7" t="s">
        <v>29</v>
      </c>
      <c r="B12" s="18" t="s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7" t="s">
        <v>30</v>
      </c>
      <c r="B13" s="18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3"/>
      <c r="B15" s="16" t="s">
        <v>18</v>
      </c>
      <c r="C15" s="16" t="s">
        <v>21</v>
      </c>
      <c r="D15" s="16" t="s">
        <v>22</v>
      </c>
      <c r="E15" s="1"/>
      <c r="F15" s="1"/>
      <c r="G15" s="1"/>
      <c r="H15" s="1"/>
      <c r="I15" s="1"/>
      <c r="J15" s="1"/>
      <c r="K15" s="1"/>
      <c r="L15" s="1"/>
    </row>
    <row r="16" spans="1:12" ht="15.6" x14ac:dyDescent="0.3">
      <c r="A16" s="9" t="s">
        <v>34</v>
      </c>
      <c r="B16" s="25">
        <f>E7-B7</f>
        <v>-22000</v>
      </c>
      <c r="C16" s="25">
        <f>C7-E7</f>
        <v>-18600</v>
      </c>
      <c r="D16" s="25">
        <f>D7-E7</f>
        <v>-26200</v>
      </c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26" t="s">
        <v>35</v>
      </c>
      <c r="B17" s="25">
        <f>E8-B8</f>
        <v>6900</v>
      </c>
      <c r="C17" s="25">
        <f t="shared" ref="C17:C18" si="0">C8-E8</f>
        <v>5200</v>
      </c>
      <c r="D17" s="25">
        <f t="shared" ref="D17:D18" si="1">D8-E8</f>
        <v>7300</v>
      </c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26" t="s">
        <v>20</v>
      </c>
      <c r="B18" s="25">
        <f>E9-B9</f>
        <v>4000</v>
      </c>
      <c r="C18" s="25">
        <f t="shared" si="0"/>
        <v>0</v>
      </c>
      <c r="D18" s="25">
        <f t="shared" si="1"/>
        <v>11600</v>
      </c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27" t="s">
        <v>36</v>
      </c>
      <c r="B19" s="28">
        <f>RATE($B$4, B17, B16, B18, 0, 0.1)</f>
        <v>0.20470043183947012</v>
      </c>
      <c r="C19" s="30">
        <f t="shared" ref="C19:D19" si="2">RATE($B$4, C17, C16, C18, 0, 0.1)</f>
        <v>0.12313860090901287</v>
      </c>
      <c r="D19" s="28">
        <f t="shared" si="2"/>
        <v>0.20438529803186845</v>
      </c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36" t="s">
        <v>28</v>
      </c>
      <c r="B20" s="34" t="str">
        <f>IF(B19&gt;=$B$3, "Yes", "No")</f>
        <v>Yes</v>
      </c>
      <c r="C20" s="34" t="str">
        <f t="shared" ref="C20:D20" si="3">IF(C19&gt;=$B$3, "Yes", "No")</f>
        <v>No</v>
      </c>
      <c r="D20" s="34" t="str">
        <f t="shared" si="3"/>
        <v>Yes</v>
      </c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3" t="s">
        <v>26</v>
      </c>
      <c r="B21" s="24" t="s">
        <v>16</v>
      </c>
      <c r="C21" s="24" t="s">
        <v>16</v>
      </c>
      <c r="D21" s="24" t="s">
        <v>15</v>
      </c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3" t="s">
        <v>27</v>
      </c>
      <c r="B22" s="24" t="s">
        <v>14</v>
      </c>
      <c r="C22" s="24" t="s">
        <v>15</v>
      </c>
      <c r="D22" s="24" t="s">
        <v>37</v>
      </c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22"/>
      <c r="B23" s="23"/>
      <c r="C23" s="23"/>
      <c r="D23" s="23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2"/>
      <c r="B24" s="3"/>
      <c r="C24" s="3"/>
      <c r="D24" s="3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32" t="s">
        <v>41</v>
      </c>
      <c r="B26" s="32"/>
      <c r="C26" s="32"/>
      <c r="D26" s="32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27" t="s">
        <v>38</v>
      </c>
      <c r="B27" s="29">
        <f>B16 - PV($B$3, $B$4, B17, B18, 0)</f>
        <v>242.7340534979412</v>
      </c>
      <c r="C27" s="31">
        <f t="shared" ref="C27:D27" si="4">C16 - PV($B$3, $B$4, C17, C18, 0)</f>
        <v>-3048.8168724279822</v>
      </c>
      <c r="D27" s="29">
        <f t="shared" si="4"/>
        <v>293.24845679012287</v>
      </c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36" t="s">
        <v>28</v>
      </c>
      <c r="B28" s="34" t="str">
        <f>IF(B27&gt;=0, "Yes", "No")</f>
        <v>Yes</v>
      </c>
      <c r="C28" s="34" t="str">
        <f t="shared" ref="C28:D28" si="5">IF(C27&gt;=0, "Yes", "No")</f>
        <v>No</v>
      </c>
      <c r="D28" s="34" t="str">
        <f t="shared" si="5"/>
        <v>Yes</v>
      </c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3" t="s">
        <v>26</v>
      </c>
      <c r="B29" s="24" t="s">
        <v>16</v>
      </c>
      <c r="C29" s="24" t="s">
        <v>16</v>
      </c>
      <c r="D29" s="24" t="s">
        <v>15</v>
      </c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3" t="s">
        <v>27</v>
      </c>
      <c r="B30" s="24" t="s">
        <v>14</v>
      </c>
      <c r="C30" s="24" t="s">
        <v>15</v>
      </c>
      <c r="D30" s="24" t="s">
        <v>37</v>
      </c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conditionalFormatting sqref="B19:D19">
    <cfRule type="cellIs" dxfId="4" priority="7" operator="lessThan">
      <formula>$B$3</formula>
    </cfRule>
  </conditionalFormatting>
  <conditionalFormatting sqref="B20:D20">
    <cfRule type="cellIs" dxfId="3" priority="5" operator="equal">
      <formula>"No"</formula>
    </cfRule>
    <cfRule type="cellIs" dxfId="2" priority="6" operator="lessThan">
      <formula>$B$3</formula>
    </cfRule>
  </conditionalFormatting>
  <conditionalFormatting sqref="B28:D28">
    <cfRule type="cellIs" dxfId="1" priority="1" operator="equal">
      <formula>"No"</formula>
    </cfRule>
    <cfRule type="cellIs" dxfId="0" priority="2" operator="lessThan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4.3.2 IRR Analysis Invest</vt:lpstr>
      <vt:lpstr>4.3.2 IRR Analysis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2021-01-03T04:59:58Z</dcterms:modified>
</cp:coreProperties>
</file>