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4.5.2 Pump Select Co-term" sheetId="25" r:id="rId1"/>
    <sheet name="4.5.2 Folklifts Co-term" sheetId="10" r:id="rId2"/>
  </sheets>
  <calcPr calcId="162913"/>
</workbook>
</file>

<file path=xl/calcChain.xml><?xml version="1.0" encoding="utf-8"?>
<calcChain xmlns="http://schemas.openxmlformats.org/spreadsheetml/2006/main">
  <c r="D31" i="10" l="1"/>
  <c r="D30" i="10"/>
  <c r="E3" i="10"/>
  <c r="E4" i="10"/>
  <c r="C16" i="10"/>
  <c r="B16" i="10"/>
  <c r="E3" i="25" l="1"/>
  <c r="E4" i="25"/>
  <c r="C25" i="10" l="1"/>
  <c r="C24" i="10"/>
  <c r="C19" i="10"/>
  <c r="C20" i="10"/>
  <c r="C21" i="10"/>
  <c r="C22" i="10"/>
  <c r="C23" i="10"/>
  <c r="C18" i="10"/>
  <c r="C17" i="10"/>
  <c r="D17" i="10" s="1"/>
  <c r="D25" i="10"/>
  <c r="B24" i="10"/>
  <c r="B25" i="10"/>
  <c r="B23" i="10"/>
  <c r="B22" i="10"/>
  <c r="B19" i="10"/>
  <c r="B20" i="10"/>
  <c r="B21" i="10"/>
  <c r="B18" i="10"/>
  <c r="B17" i="10"/>
  <c r="E47" i="25"/>
  <c r="B45" i="25"/>
  <c r="C45" i="25"/>
  <c r="D44" i="25"/>
  <c r="D45" i="25" s="1"/>
  <c r="C44" i="25"/>
  <c r="C43" i="25"/>
  <c r="E43" i="25" s="1"/>
  <c r="C42" i="25"/>
  <c r="E42" i="25" s="1"/>
  <c r="C41" i="25"/>
  <c r="E41" i="25" s="1"/>
  <c r="E40" i="25"/>
  <c r="B40" i="25"/>
  <c r="C22" i="25"/>
  <c r="B22" i="25"/>
  <c r="C21" i="25"/>
  <c r="C20" i="25"/>
  <c r="C19" i="25"/>
  <c r="D18" i="25"/>
  <c r="D19" i="25" s="1"/>
  <c r="D20" i="25" s="1"/>
  <c r="D21" i="25" s="1"/>
  <c r="C18" i="25"/>
  <c r="B17" i="25"/>
  <c r="E17" i="25" s="1"/>
  <c r="E18" i="25" l="1"/>
  <c r="E19" i="25"/>
  <c r="E45" i="25"/>
  <c r="D22" i="25"/>
  <c r="E22" i="25" s="1"/>
  <c r="E21" i="25"/>
  <c r="E20" i="25"/>
  <c r="E44" i="25"/>
  <c r="E24" i="25" l="1"/>
  <c r="D24" i="10" l="1"/>
  <c r="D23" i="10"/>
  <c r="D22" i="10"/>
  <c r="D21" i="10"/>
  <c r="D18" i="10"/>
  <c r="C27" i="10"/>
  <c r="D19" i="10" l="1"/>
  <c r="D29" i="10" s="1"/>
  <c r="B27" i="10"/>
  <c r="D20" i="10"/>
  <c r="D27" i="10" l="1"/>
</calcChain>
</file>

<file path=xl/sharedStrings.xml><?xml version="1.0" encoding="utf-8"?>
<sst xmlns="http://schemas.openxmlformats.org/spreadsheetml/2006/main" count="57" uniqueCount="40">
  <si>
    <t>MARR</t>
  </si>
  <si>
    <t>PW</t>
  </si>
  <si>
    <t>EoY</t>
  </si>
  <si>
    <t>Capital investment</t>
  </si>
  <si>
    <t>Annual expenses</t>
  </si>
  <si>
    <t>Useful life (years)</t>
  </si>
  <si>
    <t>MV at end of useful life</t>
  </si>
  <si>
    <t>S-2000</t>
  </si>
  <si>
    <t>Study period</t>
  </si>
  <si>
    <t>Salvage value</t>
  </si>
  <si>
    <t>Study Period (years)</t>
  </si>
  <si>
    <t>Useful life</t>
  </si>
  <si>
    <t>EOY</t>
  </si>
  <si>
    <t>Capital CF</t>
  </si>
  <si>
    <t>Energy</t>
  </si>
  <si>
    <t>Maintenance</t>
  </si>
  <si>
    <t>Net cash flow</t>
  </si>
  <si>
    <t>SP2140</t>
  </si>
  <si>
    <t>Capitial Investment</t>
  </si>
  <si>
    <t>Electricity</t>
  </si>
  <si>
    <t>Maintenance Year 1</t>
  </si>
  <si>
    <t>increment</t>
  </si>
  <si>
    <t>Alternative:</t>
  </si>
  <si>
    <t>Cash Flow Analysis</t>
  </si>
  <si>
    <t>HEPS9</t>
  </si>
  <si>
    <t>Maintenance Year 4</t>
  </si>
  <si>
    <t>MV5</t>
  </si>
  <si>
    <t>MV9</t>
  </si>
  <si>
    <t>Annual cost 1-year lease</t>
  </si>
  <si>
    <t>Annual cost 3-year lease</t>
  </si>
  <si>
    <r>
      <rPr>
        <i/>
        <sz val="11"/>
        <rFont val="Times New Roman"/>
        <family val="1"/>
      </rPr>
      <t>PW</t>
    </r>
    <r>
      <rPr>
        <sz val="11"/>
        <rFont val="Times New Roman"/>
        <family val="1"/>
      </rPr>
      <t xml:space="preserve"> over Study Period</t>
    </r>
  </si>
  <si>
    <r>
      <rPr>
        <i/>
        <sz val="11"/>
        <rFont val="Times New Roman"/>
        <family val="1"/>
      </rPr>
      <t>PW</t>
    </r>
    <r>
      <rPr>
        <sz val="11"/>
        <rFont val="Times New Roman"/>
        <family val="1"/>
      </rPr>
      <t xml:space="preserve"> over study period</t>
    </r>
  </si>
  <si>
    <t>Decision</t>
  </si>
  <si>
    <t>IRR of delta =</t>
  </si>
  <si>
    <t>Feasible?</t>
  </si>
  <si>
    <t>Choose</t>
  </si>
  <si>
    <t>S-2000 - StackHigh</t>
  </si>
  <si>
    <t>StackHigh</t>
  </si>
  <si>
    <t>4.5.2 Pump Selection Problem under Cotermination</t>
  </si>
  <si>
    <t xml:space="preserve">4.5.2 Folklift Trucks Problem under Co-termination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</si>
</sst>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0.000%"/>
    <numFmt numFmtId="165" formatCode="&quot;$&quot;#,##0.00"/>
    <numFmt numFmtId="166" formatCode="_(&quot;$&quot;* #,##0_);_(&quot;$&quot;* \(#,##0\);_(&quot;$&quot;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1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Times New Roman"/>
      <family val="1"/>
    </font>
    <font>
      <i/>
      <sz val="11"/>
      <name val="Times New Roman"/>
      <family val="1"/>
    </font>
    <font>
      <b/>
      <sz val="11"/>
      <name val="Times New Roman"/>
      <family val="1"/>
    </font>
    <font>
      <sz val="11"/>
      <name val="Arial"/>
      <family val="2"/>
    </font>
    <font>
      <b/>
      <i/>
      <sz val="11"/>
      <name val="Times New Roman"/>
      <family val="1"/>
    </font>
    <font>
      <b/>
      <i/>
      <sz val="12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/>
    <xf numFmtId="0" fontId="5" fillId="8" borderId="0" xfId="0" applyFont="1" applyFill="1"/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6" fillId="0" borderId="0" xfId="3"/>
    <xf numFmtId="0" fontId="2" fillId="8" borderId="0" xfId="0" applyFont="1" applyFill="1"/>
    <xf numFmtId="0" fontId="3" fillId="2" borderId="1" xfId="0" applyFont="1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3" borderId="1" xfId="0" applyFont="1" applyFill="1" applyBorder="1"/>
    <xf numFmtId="166" fontId="3" fillId="5" borderId="1" xfId="1" applyNumberFormat="1" applyFont="1" applyFill="1" applyBorder="1" applyAlignment="1">
      <alignment horizontal="center"/>
    </xf>
    <xf numFmtId="166" fontId="3" fillId="5" borderId="1" xfId="1" applyNumberFormat="1" applyFont="1" applyFill="1" applyBorder="1"/>
    <xf numFmtId="0" fontId="7" fillId="9" borderId="0" xfId="3" applyFont="1" applyFill="1" applyAlignment="1">
      <alignment horizontal="left" vertical="center"/>
    </xf>
    <xf numFmtId="0" fontId="6" fillId="9" borderId="0" xfId="3" applyFill="1" applyAlignment="1">
      <alignment vertical="center"/>
    </xf>
    <xf numFmtId="0" fontId="8" fillId="0" borderId="0" xfId="3" applyFont="1"/>
    <xf numFmtId="0" fontId="9" fillId="3" borderId="1" xfId="3" applyFont="1" applyFill="1" applyBorder="1"/>
    <xf numFmtId="0" fontId="8" fillId="3" borderId="1" xfId="3" applyFont="1" applyFill="1" applyBorder="1"/>
    <xf numFmtId="10" fontId="8" fillId="0" borderId="0" xfId="2" applyNumberFormat="1" applyFont="1"/>
    <xf numFmtId="0" fontId="10" fillId="11" borderId="1" xfId="3" applyFont="1" applyFill="1" applyBorder="1"/>
    <xf numFmtId="0" fontId="8" fillId="10" borderId="1" xfId="3" applyFont="1" applyFill="1" applyBorder="1"/>
    <xf numFmtId="44" fontId="8" fillId="10" borderId="1" xfId="1" applyFont="1" applyFill="1" applyBorder="1"/>
    <xf numFmtId="0" fontId="8" fillId="10" borderId="1" xfId="3" applyFont="1" applyFill="1" applyBorder="1" applyAlignment="1">
      <alignment horizontal="left" indent="2"/>
    </xf>
    <xf numFmtId="0" fontId="10" fillId="7" borderId="1" xfId="3" applyFont="1" applyFill="1" applyBorder="1" applyAlignment="1">
      <alignment horizontal="center"/>
    </xf>
    <xf numFmtId="0" fontId="8" fillId="4" borderId="1" xfId="3" applyFont="1" applyFill="1" applyBorder="1" applyAlignment="1">
      <alignment horizontal="center"/>
    </xf>
    <xf numFmtId="4" fontId="8" fillId="4" borderId="1" xfId="5" applyNumberFormat="1" applyFont="1" applyFill="1" applyBorder="1"/>
    <xf numFmtId="0" fontId="8" fillId="6" borderId="2" xfId="3" applyFont="1" applyFill="1" applyBorder="1"/>
    <xf numFmtId="0" fontId="8" fillId="6" borderId="3" xfId="3" applyFont="1" applyFill="1" applyBorder="1"/>
    <xf numFmtId="165" fontId="10" fillId="6" borderId="1" xfId="5" applyNumberFormat="1" applyFont="1" applyFill="1" applyBorder="1"/>
    <xf numFmtId="44" fontId="8" fillId="3" borderId="1" xfId="1" applyFont="1" applyFill="1" applyBorder="1"/>
    <xf numFmtId="0" fontId="8" fillId="3" borderId="1" xfId="3" applyFont="1" applyFill="1" applyBorder="1" applyAlignment="1">
      <alignment horizontal="left" indent="2"/>
    </xf>
    <xf numFmtId="0" fontId="8" fillId="8" borderId="2" xfId="3" applyFont="1" applyFill="1" applyBorder="1"/>
    <xf numFmtId="0" fontId="8" fillId="8" borderId="3" xfId="3" applyFont="1" applyFill="1" applyBorder="1"/>
    <xf numFmtId="165" fontId="10" fillId="8" borderId="1" xfId="5" applyNumberFormat="1" applyFont="1" applyFill="1" applyBorder="1"/>
    <xf numFmtId="0" fontId="11" fillId="0" borderId="0" xfId="3" applyFont="1"/>
    <xf numFmtId="0" fontId="10" fillId="6" borderId="2" xfId="3" applyFont="1" applyFill="1" applyBorder="1"/>
    <xf numFmtId="0" fontId="8" fillId="6" borderId="4" xfId="3" applyFont="1" applyFill="1" applyBorder="1"/>
    <xf numFmtId="0" fontId="10" fillId="6" borderId="1" xfId="3" applyFont="1" applyFill="1" applyBorder="1"/>
    <xf numFmtId="0" fontId="8" fillId="6" borderId="1" xfId="3" applyFont="1" applyFill="1" applyBorder="1" applyAlignment="1">
      <alignment horizontal="center"/>
    </xf>
    <xf numFmtId="0" fontId="12" fillId="6" borderId="1" xfId="3" applyFont="1" applyFill="1" applyBorder="1"/>
    <xf numFmtId="165" fontId="8" fillId="6" borderId="1" xfId="3" applyNumberFormat="1" applyFont="1" applyFill="1" applyBorder="1" applyAlignment="1">
      <alignment horizontal="center"/>
    </xf>
    <xf numFmtId="10" fontId="8" fillId="3" borderId="1" xfId="2" applyNumberFormat="1" applyFont="1" applyFill="1" applyBorder="1" applyAlignment="1">
      <alignment horizontal="center"/>
    </xf>
    <xf numFmtId="0" fontId="8" fillId="3" borderId="1" xfId="3" applyFont="1" applyFill="1" applyBorder="1" applyAlignment="1">
      <alignment horizontal="center"/>
    </xf>
    <xf numFmtId="10" fontId="3" fillId="3" borderId="1" xfId="2" applyNumberFormat="1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165" fontId="3" fillId="12" borderId="1" xfId="0" applyNumberFormat="1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13" fillId="12" borderId="1" xfId="0" applyFont="1" applyFill="1" applyBorder="1" applyAlignment="1">
      <alignment horizontal="center"/>
    </xf>
    <xf numFmtId="0" fontId="4" fillId="6" borderId="1" xfId="0" applyFont="1" applyFill="1" applyBorder="1"/>
    <xf numFmtId="165" fontId="3" fillId="6" borderId="1" xfId="0" applyNumberFormat="1" applyFont="1" applyFill="1" applyBorder="1"/>
    <xf numFmtId="0" fontId="3" fillId="7" borderId="1" xfId="0" applyFont="1" applyFill="1" applyBorder="1" applyAlignment="1">
      <alignment horizontal="right"/>
    </xf>
    <xf numFmtId="164" fontId="3" fillId="7" borderId="1" xfId="0" applyNumberFormat="1" applyFont="1" applyFill="1" applyBorder="1"/>
    <xf numFmtId="0" fontId="3" fillId="7" borderId="1" xfId="0" applyFont="1" applyFill="1" applyBorder="1" applyAlignment="1">
      <alignment horizontal="center"/>
    </xf>
    <xf numFmtId="4" fontId="3" fillId="4" borderId="1" xfId="1" applyNumberFormat="1" applyFont="1" applyFill="1" applyBorder="1"/>
    <xf numFmtId="4" fontId="3" fillId="5" borderId="1" xfId="0" applyNumberFormat="1" applyFont="1" applyFill="1" applyBorder="1"/>
    <xf numFmtId="0" fontId="2" fillId="2" borderId="1" xfId="0" applyFont="1" applyFill="1" applyBorder="1" applyAlignment="1">
      <alignment horizontal="center" vertical="top" wrapText="1"/>
    </xf>
    <xf numFmtId="0" fontId="3" fillId="7" borderId="1" xfId="0" applyFont="1" applyFill="1" applyBorder="1" applyAlignment="1">
      <alignment horizontal="center" vertical="top" wrapText="1"/>
    </xf>
  </cellXfs>
  <cellStyles count="6">
    <cellStyle name="Currency" xfId="1" builtinId="4"/>
    <cellStyle name="Currency 2" xfId="5"/>
    <cellStyle name="Normal" xfId="0" builtinId="0"/>
    <cellStyle name="Normal 2" xfId="3"/>
    <cellStyle name="Percent" xfId="2" builtinId="5"/>
    <cellStyle name="Percent 2" xfId="4"/>
  </cellStyles>
  <dxfs count="0"/>
  <tableStyles count="0" defaultTableStyle="TableStyleMedium9" defaultPivotStyle="PivotStyleLight16"/>
  <colors>
    <mruColors>
      <color rgb="FFCCC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zoomScaleNormal="100" workbookViewId="0">
      <selection activeCell="B3" sqref="B3"/>
    </sheetView>
  </sheetViews>
  <sheetFormatPr defaultRowHeight="13.2" x14ac:dyDescent="0.25"/>
  <cols>
    <col min="1" max="1" width="18.6640625" style="5" customWidth="1"/>
    <col min="2" max="2" width="15.5546875" style="5" customWidth="1"/>
    <col min="3" max="3" width="11.6640625" style="5" customWidth="1"/>
    <col min="4" max="4" width="11.5546875" style="5" customWidth="1"/>
    <col min="5" max="5" width="14" style="5" customWidth="1"/>
    <col min="6" max="257" width="8.77734375" style="5"/>
    <col min="258" max="258" width="15.5546875" style="5" customWidth="1"/>
    <col min="259" max="259" width="14.77734375" style="5" customWidth="1"/>
    <col min="260" max="260" width="13.21875" style="5" customWidth="1"/>
    <col min="261" max="261" width="14" style="5" customWidth="1"/>
    <col min="262" max="513" width="8.77734375" style="5"/>
    <col min="514" max="514" width="15.5546875" style="5" customWidth="1"/>
    <col min="515" max="515" width="14.77734375" style="5" customWidth="1"/>
    <col min="516" max="516" width="13.21875" style="5" customWidth="1"/>
    <col min="517" max="517" width="14" style="5" customWidth="1"/>
    <col min="518" max="769" width="8.77734375" style="5"/>
    <col min="770" max="770" width="15.5546875" style="5" customWidth="1"/>
    <col min="771" max="771" width="14.77734375" style="5" customWidth="1"/>
    <col min="772" max="772" width="13.21875" style="5" customWidth="1"/>
    <col min="773" max="773" width="14" style="5" customWidth="1"/>
    <col min="774" max="1025" width="8.77734375" style="5"/>
    <col min="1026" max="1026" width="15.5546875" style="5" customWidth="1"/>
    <col min="1027" max="1027" width="14.77734375" style="5" customWidth="1"/>
    <col min="1028" max="1028" width="13.21875" style="5" customWidth="1"/>
    <col min="1029" max="1029" width="14" style="5" customWidth="1"/>
    <col min="1030" max="1281" width="8.77734375" style="5"/>
    <col min="1282" max="1282" width="15.5546875" style="5" customWidth="1"/>
    <col min="1283" max="1283" width="14.77734375" style="5" customWidth="1"/>
    <col min="1284" max="1284" width="13.21875" style="5" customWidth="1"/>
    <col min="1285" max="1285" width="14" style="5" customWidth="1"/>
    <col min="1286" max="1537" width="8.77734375" style="5"/>
    <col min="1538" max="1538" width="15.5546875" style="5" customWidth="1"/>
    <col min="1539" max="1539" width="14.77734375" style="5" customWidth="1"/>
    <col min="1540" max="1540" width="13.21875" style="5" customWidth="1"/>
    <col min="1541" max="1541" width="14" style="5" customWidth="1"/>
    <col min="1542" max="1793" width="8.77734375" style="5"/>
    <col min="1794" max="1794" width="15.5546875" style="5" customWidth="1"/>
    <col min="1795" max="1795" width="14.77734375" style="5" customWidth="1"/>
    <col min="1796" max="1796" width="13.21875" style="5" customWidth="1"/>
    <col min="1797" max="1797" width="14" style="5" customWidth="1"/>
    <col min="1798" max="2049" width="8.77734375" style="5"/>
    <col min="2050" max="2050" width="15.5546875" style="5" customWidth="1"/>
    <col min="2051" max="2051" width="14.77734375" style="5" customWidth="1"/>
    <col min="2052" max="2052" width="13.21875" style="5" customWidth="1"/>
    <col min="2053" max="2053" width="14" style="5" customWidth="1"/>
    <col min="2054" max="2305" width="8.77734375" style="5"/>
    <col min="2306" max="2306" width="15.5546875" style="5" customWidth="1"/>
    <col min="2307" max="2307" width="14.77734375" style="5" customWidth="1"/>
    <col min="2308" max="2308" width="13.21875" style="5" customWidth="1"/>
    <col min="2309" max="2309" width="14" style="5" customWidth="1"/>
    <col min="2310" max="2561" width="8.77734375" style="5"/>
    <col min="2562" max="2562" width="15.5546875" style="5" customWidth="1"/>
    <col min="2563" max="2563" width="14.77734375" style="5" customWidth="1"/>
    <col min="2564" max="2564" width="13.21875" style="5" customWidth="1"/>
    <col min="2565" max="2565" width="14" style="5" customWidth="1"/>
    <col min="2566" max="2817" width="8.77734375" style="5"/>
    <col min="2818" max="2818" width="15.5546875" style="5" customWidth="1"/>
    <col min="2819" max="2819" width="14.77734375" style="5" customWidth="1"/>
    <col min="2820" max="2820" width="13.21875" style="5" customWidth="1"/>
    <col min="2821" max="2821" width="14" style="5" customWidth="1"/>
    <col min="2822" max="3073" width="8.77734375" style="5"/>
    <col min="3074" max="3074" width="15.5546875" style="5" customWidth="1"/>
    <col min="3075" max="3075" width="14.77734375" style="5" customWidth="1"/>
    <col min="3076" max="3076" width="13.21875" style="5" customWidth="1"/>
    <col min="3077" max="3077" width="14" style="5" customWidth="1"/>
    <col min="3078" max="3329" width="8.77734375" style="5"/>
    <col min="3330" max="3330" width="15.5546875" style="5" customWidth="1"/>
    <col min="3331" max="3331" width="14.77734375" style="5" customWidth="1"/>
    <col min="3332" max="3332" width="13.21875" style="5" customWidth="1"/>
    <col min="3333" max="3333" width="14" style="5" customWidth="1"/>
    <col min="3334" max="3585" width="8.77734375" style="5"/>
    <col min="3586" max="3586" width="15.5546875" style="5" customWidth="1"/>
    <col min="3587" max="3587" width="14.77734375" style="5" customWidth="1"/>
    <col min="3588" max="3588" width="13.21875" style="5" customWidth="1"/>
    <col min="3589" max="3589" width="14" style="5" customWidth="1"/>
    <col min="3590" max="3841" width="8.77734375" style="5"/>
    <col min="3842" max="3842" width="15.5546875" style="5" customWidth="1"/>
    <col min="3843" max="3843" width="14.77734375" style="5" customWidth="1"/>
    <col min="3844" max="3844" width="13.21875" style="5" customWidth="1"/>
    <col min="3845" max="3845" width="14" style="5" customWidth="1"/>
    <col min="3846" max="4097" width="8.77734375" style="5"/>
    <col min="4098" max="4098" width="15.5546875" style="5" customWidth="1"/>
    <col min="4099" max="4099" width="14.77734375" style="5" customWidth="1"/>
    <col min="4100" max="4100" width="13.21875" style="5" customWidth="1"/>
    <col min="4101" max="4101" width="14" style="5" customWidth="1"/>
    <col min="4102" max="4353" width="8.77734375" style="5"/>
    <col min="4354" max="4354" width="15.5546875" style="5" customWidth="1"/>
    <col min="4355" max="4355" width="14.77734375" style="5" customWidth="1"/>
    <col min="4356" max="4356" width="13.21875" style="5" customWidth="1"/>
    <col min="4357" max="4357" width="14" style="5" customWidth="1"/>
    <col min="4358" max="4609" width="8.77734375" style="5"/>
    <col min="4610" max="4610" width="15.5546875" style="5" customWidth="1"/>
    <col min="4611" max="4611" width="14.77734375" style="5" customWidth="1"/>
    <col min="4612" max="4612" width="13.21875" style="5" customWidth="1"/>
    <col min="4613" max="4613" width="14" style="5" customWidth="1"/>
    <col min="4614" max="4865" width="8.77734375" style="5"/>
    <col min="4866" max="4866" width="15.5546875" style="5" customWidth="1"/>
    <col min="4867" max="4867" width="14.77734375" style="5" customWidth="1"/>
    <col min="4868" max="4868" width="13.21875" style="5" customWidth="1"/>
    <col min="4869" max="4869" width="14" style="5" customWidth="1"/>
    <col min="4870" max="5121" width="8.77734375" style="5"/>
    <col min="5122" max="5122" width="15.5546875" style="5" customWidth="1"/>
    <col min="5123" max="5123" width="14.77734375" style="5" customWidth="1"/>
    <col min="5124" max="5124" width="13.21875" style="5" customWidth="1"/>
    <col min="5125" max="5125" width="14" style="5" customWidth="1"/>
    <col min="5126" max="5377" width="8.77734375" style="5"/>
    <col min="5378" max="5378" width="15.5546875" style="5" customWidth="1"/>
    <col min="5379" max="5379" width="14.77734375" style="5" customWidth="1"/>
    <col min="5380" max="5380" width="13.21875" style="5" customWidth="1"/>
    <col min="5381" max="5381" width="14" style="5" customWidth="1"/>
    <col min="5382" max="5633" width="8.77734375" style="5"/>
    <col min="5634" max="5634" width="15.5546875" style="5" customWidth="1"/>
    <col min="5635" max="5635" width="14.77734375" style="5" customWidth="1"/>
    <col min="5636" max="5636" width="13.21875" style="5" customWidth="1"/>
    <col min="5637" max="5637" width="14" style="5" customWidth="1"/>
    <col min="5638" max="5889" width="8.77734375" style="5"/>
    <col min="5890" max="5890" width="15.5546875" style="5" customWidth="1"/>
    <col min="5891" max="5891" width="14.77734375" style="5" customWidth="1"/>
    <col min="5892" max="5892" width="13.21875" style="5" customWidth="1"/>
    <col min="5893" max="5893" width="14" style="5" customWidth="1"/>
    <col min="5894" max="6145" width="8.77734375" style="5"/>
    <col min="6146" max="6146" width="15.5546875" style="5" customWidth="1"/>
    <col min="6147" max="6147" width="14.77734375" style="5" customWidth="1"/>
    <col min="6148" max="6148" width="13.21875" style="5" customWidth="1"/>
    <col min="6149" max="6149" width="14" style="5" customWidth="1"/>
    <col min="6150" max="6401" width="8.77734375" style="5"/>
    <col min="6402" max="6402" width="15.5546875" style="5" customWidth="1"/>
    <col min="6403" max="6403" width="14.77734375" style="5" customWidth="1"/>
    <col min="6404" max="6404" width="13.21875" style="5" customWidth="1"/>
    <col min="6405" max="6405" width="14" style="5" customWidth="1"/>
    <col min="6406" max="6657" width="8.77734375" style="5"/>
    <col min="6658" max="6658" width="15.5546875" style="5" customWidth="1"/>
    <col min="6659" max="6659" width="14.77734375" style="5" customWidth="1"/>
    <col min="6660" max="6660" width="13.21875" style="5" customWidth="1"/>
    <col min="6661" max="6661" width="14" style="5" customWidth="1"/>
    <col min="6662" max="6913" width="8.77734375" style="5"/>
    <col min="6914" max="6914" width="15.5546875" style="5" customWidth="1"/>
    <col min="6915" max="6915" width="14.77734375" style="5" customWidth="1"/>
    <col min="6916" max="6916" width="13.21875" style="5" customWidth="1"/>
    <col min="6917" max="6917" width="14" style="5" customWidth="1"/>
    <col min="6918" max="7169" width="8.77734375" style="5"/>
    <col min="7170" max="7170" width="15.5546875" style="5" customWidth="1"/>
    <col min="7171" max="7171" width="14.77734375" style="5" customWidth="1"/>
    <col min="7172" max="7172" width="13.21875" style="5" customWidth="1"/>
    <col min="7173" max="7173" width="14" style="5" customWidth="1"/>
    <col min="7174" max="7425" width="8.77734375" style="5"/>
    <col min="7426" max="7426" width="15.5546875" style="5" customWidth="1"/>
    <col min="7427" max="7427" width="14.77734375" style="5" customWidth="1"/>
    <col min="7428" max="7428" width="13.21875" style="5" customWidth="1"/>
    <col min="7429" max="7429" width="14" style="5" customWidth="1"/>
    <col min="7430" max="7681" width="8.77734375" style="5"/>
    <col min="7682" max="7682" width="15.5546875" style="5" customWidth="1"/>
    <col min="7683" max="7683" width="14.77734375" style="5" customWidth="1"/>
    <col min="7684" max="7684" width="13.21875" style="5" customWidth="1"/>
    <col min="7685" max="7685" width="14" style="5" customWidth="1"/>
    <col min="7686" max="7937" width="8.77734375" style="5"/>
    <col min="7938" max="7938" width="15.5546875" style="5" customWidth="1"/>
    <col min="7939" max="7939" width="14.77734375" style="5" customWidth="1"/>
    <col min="7940" max="7940" width="13.21875" style="5" customWidth="1"/>
    <col min="7941" max="7941" width="14" style="5" customWidth="1"/>
    <col min="7942" max="8193" width="8.77734375" style="5"/>
    <col min="8194" max="8194" width="15.5546875" style="5" customWidth="1"/>
    <col min="8195" max="8195" width="14.77734375" style="5" customWidth="1"/>
    <col min="8196" max="8196" width="13.21875" style="5" customWidth="1"/>
    <col min="8197" max="8197" width="14" style="5" customWidth="1"/>
    <col min="8198" max="8449" width="8.77734375" style="5"/>
    <col min="8450" max="8450" width="15.5546875" style="5" customWidth="1"/>
    <col min="8451" max="8451" width="14.77734375" style="5" customWidth="1"/>
    <col min="8452" max="8452" width="13.21875" style="5" customWidth="1"/>
    <col min="8453" max="8453" width="14" style="5" customWidth="1"/>
    <col min="8454" max="8705" width="8.77734375" style="5"/>
    <col min="8706" max="8706" width="15.5546875" style="5" customWidth="1"/>
    <col min="8707" max="8707" width="14.77734375" style="5" customWidth="1"/>
    <col min="8708" max="8708" width="13.21875" style="5" customWidth="1"/>
    <col min="8709" max="8709" width="14" style="5" customWidth="1"/>
    <col min="8710" max="8961" width="8.77734375" style="5"/>
    <col min="8962" max="8962" width="15.5546875" style="5" customWidth="1"/>
    <col min="8963" max="8963" width="14.77734375" style="5" customWidth="1"/>
    <col min="8964" max="8964" width="13.21875" style="5" customWidth="1"/>
    <col min="8965" max="8965" width="14" style="5" customWidth="1"/>
    <col min="8966" max="9217" width="8.77734375" style="5"/>
    <col min="9218" max="9218" width="15.5546875" style="5" customWidth="1"/>
    <col min="9219" max="9219" width="14.77734375" style="5" customWidth="1"/>
    <col min="9220" max="9220" width="13.21875" style="5" customWidth="1"/>
    <col min="9221" max="9221" width="14" style="5" customWidth="1"/>
    <col min="9222" max="9473" width="8.77734375" style="5"/>
    <col min="9474" max="9474" width="15.5546875" style="5" customWidth="1"/>
    <col min="9475" max="9475" width="14.77734375" style="5" customWidth="1"/>
    <col min="9476" max="9476" width="13.21875" style="5" customWidth="1"/>
    <col min="9477" max="9477" width="14" style="5" customWidth="1"/>
    <col min="9478" max="9729" width="8.77734375" style="5"/>
    <col min="9730" max="9730" width="15.5546875" style="5" customWidth="1"/>
    <col min="9731" max="9731" width="14.77734375" style="5" customWidth="1"/>
    <col min="9732" max="9732" width="13.21875" style="5" customWidth="1"/>
    <col min="9733" max="9733" width="14" style="5" customWidth="1"/>
    <col min="9734" max="9985" width="8.77734375" style="5"/>
    <col min="9986" max="9986" width="15.5546875" style="5" customWidth="1"/>
    <col min="9987" max="9987" width="14.77734375" style="5" customWidth="1"/>
    <col min="9988" max="9988" width="13.21875" style="5" customWidth="1"/>
    <col min="9989" max="9989" width="14" style="5" customWidth="1"/>
    <col min="9990" max="10241" width="8.77734375" style="5"/>
    <col min="10242" max="10242" width="15.5546875" style="5" customWidth="1"/>
    <col min="10243" max="10243" width="14.77734375" style="5" customWidth="1"/>
    <col min="10244" max="10244" width="13.21875" style="5" customWidth="1"/>
    <col min="10245" max="10245" width="14" style="5" customWidth="1"/>
    <col min="10246" max="10497" width="8.77734375" style="5"/>
    <col min="10498" max="10498" width="15.5546875" style="5" customWidth="1"/>
    <col min="10499" max="10499" width="14.77734375" style="5" customWidth="1"/>
    <col min="10500" max="10500" width="13.21875" style="5" customWidth="1"/>
    <col min="10501" max="10501" width="14" style="5" customWidth="1"/>
    <col min="10502" max="10753" width="8.77734375" style="5"/>
    <col min="10754" max="10754" width="15.5546875" style="5" customWidth="1"/>
    <col min="10755" max="10755" width="14.77734375" style="5" customWidth="1"/>
    <col min="10756" max="10756" width="13.21875" style="5" customWidth="1"/>
    <col min="10757" max="10757" width="14" style="5" customWidth="1"/>
    <col min="10758" max="11009" width="8.77734375" style="5"/>
    <col min="11010" max="11010" width="15.5546875" style="5" customWidth="1"/>
    <col min="11011" max="11011" width="14.77734375" style="5" customWidth="1"/>
    <col min="11012" max="11012" width="13.21875" style="5" customWidth="1"/>
    <col min="11013" max="11013" width="14" style="5" customWidth="1"/>
    <col min="11014" max="11265" width="8.77734375" style="5"/>
    <col min="11266" max="11266" width="15.5546875" style="5" customWidth="1"/>
    <col min="11267" max="11267" width="14.77734375" style="5" customWidth="1"/>
    <col min="11268" max="11268" width="13.21875" style="5" customWidth="1"/>
    <col min="11269" max="11269" width="14" style="5" customWidth="1"/>
    <col min="11270" max="11521" width="8.77734375" style="5"/>
    <col min="11522" max="11522" width="15.5546875" style="5" customWidth="1"/>
    <col min="11523" max="11523" width="14.77734375" style="5" customWidth="1"/>
    <col min="11524" max="11524" width="13.21875" style="5" customWidth="1"/>
    <col min="11525" max="11525" width="14" style="5" customWidth="1"/>
    <col min="11526" max="11777" width="8.77734375" style="5"/>
    <col min="11778" max="11778" width="15.5546875" style="5" customWidth="1"/>
    <col min="11779" max="11779" width="14.77734375" style="5" customWidth="1"/>
    <col min="11780" max="11780" width="13.21875" style="5" customWidth="1"/>
    <col min="11781" max="11781" width="14" style="5" customWidth="1"/>
    <col min="11782" max="12033" width="8.77734375" style="5"/>
    <col min="12034" max="12034" width="15.5546875" style="5" customWidth="1"/>
    <col min="12035" max="12035" width="14.77734375" style="5" customWidth="1"/>
    <col min="12036" max="12036" width="13.21875" style="5" customWidth="1"/>
    <col min="12037" max="12037" width="14" style="5" customWidth="1"/>
    <col min="12038" max="12289" width="8.77734375" style="5"/>
    <col min="12290" max="12290" width="15.5546875" style="5" customWidth="1"/>
    <col min="12291" max="12291" width="14.77734375" style="5" customWidth="1"/>
    <col min="12292" max="12292" width="13.21875" style="5" customWidth="1"/>
    <col min="12293" max="12293" width="14" style="5" customWidth="1"/>
    <col min="12294" max="12545" width="8.77734375" style="5"/>
    <col min="12546" max="12546" width="15.5546875" style="5" customWidth="1"/>
    <col min="12547" max="12547" width="14.77734375" style="5" customWidth="1"/>
    <col min="12548" max="12548" width="13.21875" style="5" customWidth="1"/>
    <col min="12549" max="12549" width="14" style="5" customWidth="1"/>
    <col min="12550" max="12801" width="8.77734375" style="5"/>
    <col min="12802" max="12802" width="15.5546875" style="5" customWidth="1"/>
    <col min="12803" max="12803" width="14.77734375" style="5" customWidth="1"/>
    <col min="12804" max="12804" width="13.21875" style="5" customWidth="1"/>
    <col min="12805" max="12805" width="14" style="5" customWidth="1"/>
    <col min="12806" max="13057" width="8.77734375" style="5"/>
    <col min="13058" max="13058" width="15.5546875" style="5" customWidth="1"/>
    <col min="13059" max="13059" width="14.77734375" style="5" customWidth="1"/>
    <col min="13060" max="13060" width="13.21875" style="5" customWidth="1"/>
    <col min="13061" max="13061" width="14" style="5" customWidth="1"/>
    <col min="13062" max="13313" width="8.77734375" style="5"/>
    <col min="13314" max="13314" width="15.5546875" style="5" customWidth="1"/>
    <col min="13315" max="13315" width="14.77734375" style="5" customWidth="1"/>
    <col min="13316" max="13316" width="13.21875" style="5" customWidth="1"/>
    <col min="13317" max="13317" width="14" style="5" customWidth="1"/>
    <col min="13318" max="13569" width="8.77734375" style="5"/>
    <col min="13570" max="13570" width="15.5546875" style="5" customWidth="1"/>
    <col min="13571" max="13571" width="14.77734375" style="5" customWidth="1"/>
    <col min="13572" max="13572" width="13.21875" style="5" customWidth="1"/>
    <col min="13573" max="13573" width="14" style="5" customWidth="1"/>
    <col min="13574" max="13825" width="8.77734375" style="5"/>
    <col min="13826" max="13826" width="15.5546875" style="5" customWidth="1"/>
    <col min="13827" max="13827" width="14.77734375" style="5" customWidth="1"/>
    <col min="13828" max="13828" width="13.21875" style="5" customWidth="1"/>
    <col min="13829" max="13829" width="14" style="5" customWidth="1"/>
    <col min="13830" max="14081" width="8.77734375" style="5"/>
    <col min="14082" max="14082" width="15.5546875" style="5" customWidth="1"/>
    <col min="14083" max="14083" width="14.77734375" style="5" customWidth="1"/>
    <col min="14084" max="14084" width="13.21875" style="5" customWidth="1"/>
    <col min="14085" max="14085" width="14" style="5" customWidth="1"/>
    <col min="14086" max="14337" width="8.77734375" style="5"/>
    <col min="14338" max="14338" width="15.5546875" style="5" customWidth="1"/>
    <col min="14339" max="14339" width="14.77734375" style="5" customWidth="1"/>
    <col min="14340" max="14340" width="13.21875" style="5" customWidth="1"/>
    <col min="14341" max="14341" width="14" style="5" customWidth="1"/>
    <col min="14342" max="14593" width="8.77734375" style="5"/>
    <col min="14594" max="14594" width="15.5546875" style="5" customWidth="1"/>
    <col min="14595" max="14595" width="14.77734375" style="5" customWidth="1"/>
    <col min="14596" max="14596" width="13.21875" style="5" customWidth="1"/>
    <col min="14597" max="14597" width="14" style="5" customWidth="1"/>
    <col min="14598" max="14849" width="8.77734375" style="5"/>
    <col min="14850" max="14850" width="15.5546875" style="5" customWidth="1"/>
    <col min="14851" max="14851" width="14.77734375" style="5" customWidth="1"/>
    <col min="14852" max="14852" width="13.21875" style="5" customWidth="1"/>
    <col min="14853" max="14853" width="14" style="5" customWidth="1"/>
    <col min="14854" max="15105" width="8.77734375" style="5"/>
    <col min="15106" max="15106" width="15.5546875" style="5" customWidth="1"/>
    <col min="15107" max="15107" width="14.77734375" style="5" customWidth="1"/>
    <col min="15108" max="15108" width="13.21875" style="5" customWidth="1"/>
    <col min="15109" max="15109" width="14" style="5" customWidth="1"/>
    <col min="15110" max="15361" width="8.77734375" style="5"/>
    <col min="15362" max="15362" width="15.5546875" style="5" customWidth="1"/>
    <col min="15363" max="15363" width="14.77734375" style="5" customWidth="1"/>
    <col min="15364" max="15364" width="13.21875" style="5" customWidth="1"/>
    <col min="15365" max="15365" width="14" style="5" customWidth="1"/>
    <col min="15366" max="15617" width="8.77734375" style="5"/>
    <col min="15618" max="15618" width="15.5546875" style="5" customWidth="1"/>
    <col min="15619" max="15619" width="14.77734375" style="5" customWidth="1"/>
    <col min="15620" max="15620" width="13.21875" style="5" customWidth="1"/>
    <col min="15621" max="15621" width="14" style="5" customWidth="1"/>
    <col min="15622" max="15873" width="8.77734375" style="5"/>
    <col min="15874" max="15874" width="15.5546875" style="5" customWidth="1"/>
    <col min="15875" max="15875" width="14.77734375" style="5" customWidth="1"/>
    <col min="15876" max="15876" width="13.21875" style="5" customWidth="1"/>
    <col min="15877" max="15877" width="14" style="5" customWidth="1"/>
    <col min="15878" max="16129" width="8.77734375" style="5"/>
    <col min="16130" max="16130" width="15.5546875" style="5" customWidth="1"/>
    <col min="16131" max="16131" width="14.77734375" style="5" customWidth="1"/>
    <col min="16132" max="16132" width="13.21875" style="5" customWidth="1"/>
    <col min="16133" max="16133" width="14" style="5" customWidth="1"/>
    <col min="16134" max="16384" width="8.77734375" style="5"/>
  </cols>
  <sheetData>
    <row r="1" spans="1:8" ht="19.5" customHeight="1" x14ac:dyDescent="0.25">
      <c r="A1" s="14" t="s">
        <v>38</v>
      </c>
      <c r="B1" s="15"/>
      <c r="C1" s="15"/>
      <c r="D1" s="15"/>
      <c r="E1" s="15"/>
      <c r="F1" s="15"/>
      <c r="G1" s="15"/>
    </row>
    <row r="2" spans="1:8" ht="16.05" customHeight="1" x14ac:dyDescent="0.25">
      <c r="A2" s="16"/>
      <c r="B2" s="16"/>
      <c r="C2" s="16"/>
      <c r="D2" s="16"/>
      <c r="E2" s="16"/>
      <c r="F2" s="16"/>
      <c r="G2" s="16"/>
      <c r="H2" s="16"/>
    </row>
    <row r="3" spans="1:8" ht="16.05" customHeight="1" x14ac:dyDescent="0.25">
      <c r="A3" s="17" t="s">
        <v>0</v>
      </c>
      <c r="B3" s="42">
        <v>0.2</v>
      </c>
      <c r="C3" s="16"/>
      <c r="D3" s="38" t="s">
        <v>32</v>
      </c>
      <c r="E3" s="39" t="str">
        <f>IF(E24=E4, B6, IF(E47=E4, B28, "error"))</f>
        <v>SP2140</v>
      </c>
      <c r="F3" s="16"/>
      <c r="G3" s="16"/>
      <c r="H3" s="16"/>
    </row>
    <row r="4" spans="1:8" ht="16.05" customHeight="1" x14ac:dyDescent="0.3">
      <c r="A4" s="18" t="s">
        <v>8</v>
      </c>
      <c r="B4" s="43">
        <v>45</v>
      </c>
      <c r="C4" s="16"/>
      <c r="D4" s="40" t="s">
        <v>1</v>
      </c>
      <c r="E4" s="41">
        <f>MAX(E24, E47)</f>
        <v>-45417.409336419754</v>
      </c>
      <c r="F4" s="16"/>
      <c r="G4" s="16"/>
      <c r="H4" s="16"/>
    </row>
    <row r="5" spans="1:8" ht="16.05" customHeight="1" x14ac:dyDescent="0.25">
      <c r="A5" s="16"/>
      <c r="B5" s="19"/>
      <c r="C5" s="16"/>
      <c r="D5" s="16"/>
      <c r="E5" s="16"/>
      <c r="F5" s="16"/>
      <c r="G5" s="16"/>
      <c r="H5" s="16"/>
    </row>
    <row r="6" spans="1:8" ht="16.05" customHeight="1" x14ac:dyDescent="0.25">
      <c r="A6" s="20" t="s">
        <v>22</v>
      </c>
      <c r="B6" s="20" t="s">
        <v>17</v>
      </c>
      <c r="C6" s="16"/>
      <c r="D6" s="16"/>
      <c r="E6" s="16"/>
      <c r="F6" s="16"/>
      <c r="G6" s="16"/>
      <c r="H6" s="16"/>
    </row>
    <row r="7" spans="1:8" ht="16.05" customHeight="1" x14ac:dyDescent="0.25">
      <c r="A7" s="21" t="s">
        <v>18</v>
      </c>
      <c r="B7" s="22">
        <v>33200</v>
      </c>
      <c r="C7" s="16"/>
      <c r="D7" s="16"/>
      <c r="E7" s="16"/>
      <c r="F7" s="16"/>
      <c r="G7" s="16"/>
      <c r="H7" s="16"/>
    </row>
    <row r="8" spans="1:8" ht="16.05" customHeight="1" x14ac:dyDescent="0.25">
      <c r="A8" s="21" t="s">
        <v>4</v>
      </c>
      <c r="B8" s="21"/>
      <c r="C8" s="16"/>
      <c r="D8" s="16"/>
      <c r="E8" s="16"/>
      <c r="F8" s="16"/>
      <c r="G8" s="16"/>
      <c r="H8" s="16"/>
    </row>
    <row r="9" spans="1:8" ht="16.05" customHeight="1" x14ac:dyDescent="0.25">
      <c r="A9" s="23" t="s">
        <v>19</v>
      </c>
      <c r="B9" s="22">
        <v>2165</v>
      </c>
      <c r="C9" s="16"/>
      <c r="D9" s="16"/>
      <c r="E9" s="16"/>
      <c r="F9" s="16"/>
      <c r="G9" s="16"/>
      <c r="H9" s="16"/>
    </row>
    <row r="10" spans="1:8" ht="16.05" customHeight="1" x14ac:dyDescent="0.25">
      <c r="A10" s="23" t="s">
        <v>20</v>
      </c>
      <c r="B10" s="22">
        <v>1100</v>
      </c>
      <c r="C10" s="16"/>
      <c r="D10" s="16"/>
      <c r="E10" s="16"/>
      <c r="F10" s="16"/>
      <c r="G10" s="16"/>
      <c r="H10" s="16"/>
    </row>
    <row r="11" spans="1:8" ht="16.05" customHeight="1" x14ac:dyDescent="0.25">
      <c r="A11" s="23" t="s">
        <v>21</v>
      </c>
      <c r="B11" s="22">
        <v>500</v>
      </c>
      <c r="C11" s="16"/>
      <c r="D11" s="16"/>
      <c r="E11" s="16"/>
      <c r="F11" s="16"/>
      <c r="G11" s="16"/>
      <c r="H11" s="16"/>
    </row>
    <row r="12" spans="1:8" ht="16.05" customHeight="1" x14ac:dyDescent="0.25">
      <c r="A12" s="21" t="s">
        <v>11</v>
      </c>
      <c r="B12" s="21">
        <v>5</v>
      </c>
      <c r="C12" s="16"/>
      <c r="D12" s="16"/>
      <c r="E12" s="16"/>
      <c r="F12" s="16"/>
      <c r="G12" s="16"/>
      <c r="H12" s="16"/>
    </row>
    <row r="13" spans="1:8" ht="16.05" customHeight="1" x14ac:dyDescent="0.25">
      <c r="A13" s="21" t="s">
        <v>9</v>
      </c>
      <c r="B13" s="21">
        <v>0</v>
      </c>
      <c r="C13" s="16"/>
      <c r="D13" s="16"/>
      <c r="E13" s="16"/>
      <c r="F13" s="16"/>
      <c r="G13" s="16"/>
      <c r="H13" s="16"/>
    </row>
    <row r="14" spans="1:8" ht="16.05" customHeight="1" x14ac:dyDescent="0.25">
      <c r="A14" s="16"/>
      <c r="B14" s="16"/>
      <c r="C14" s="16"/>
      <c r="D14" s="16"/>
      <c r="E14" s="16"/>
      <c r="F14" s="16"/>
      <c r="G14" s="16"/>
      <c r="H14" s="16"/>
    </row>
    <row r="15" spans="1:8" ht="13.8" x14ac:dyDescent="0.25">
      <c r="A15" s="36" t="s">
        <v>23</v>
      </c>
      <c r="B15" s="37"/>
      <c r="C15" s="37"/>
      <c r="D15" s="37"/>
      <c r="E15" s="28"/>
      <c r="F15" s="16"/>
      <c r="G15" s="16"/>
      <c r="H15" s="16"/>
    </row>
    <row r="16" spans="1:8" ht="13.8" x14ac:dyDescent="0.25">
      <c r="A16" s="24" t="s">
        <v>12</v>
      </c>
      <c r="B16" s="24" t="s">
        <v>13</v>
      </c>
      <c r="C16" s="24" t="s">
        <v>14</v>
      </c>
      <c r="D16" s="24" t="s">
        <v>15</v>
      </c>
      <c r="E16" s="24" t="s">
        <v>16</v>
      </c>
      <c r="F16" s="16"/>
      <c r="G16" s="16"/>
      <c r="H16" s="16"/>
    </row>
    <row r="17" spans="1:8" ht="13.8" x14ac:dyDescent="0.25">
      <c r="A17" s="25">
        <v>0</v>
      </c>
      <c r="B17" s="26">
        <f>-B7</f>
        <v>-33200</v>
      </c>
      <c r="C17" s="26"/>
      <c r="D17" s="26"/>
      <c r="E17" s="26">
        <f>SUM(B17:D17)</f>
        <v>-33200</v>
      </c>
      <c r="F17" s="16"/>
      <c r="G17" s="16"/>
      <c r="H17" s="16"/>
    </row>
    <row r="18" spans="1:8" ht="13.8" x14ac:dyDescent="0.25">
      <c r="A18" s="25">
        <v>1</v>
      </c>
      <c r="B18" s="26"/>
      <c r="C18" s="26">
        <f>-$B$9</f>
        <v>-2165</v>
      </c>
      <c r="D18" s="26">
        <f xml:space="preserve"> -B10</f>
        <v>-1100</v>
      </c>
      <c r="E18" s="26">
        <f t="shared" ref="E18:E22" si="0">SUM(B18:D18)</f>
        <v>-3265</v>
      </c>
      <c r="F18" s="16"/>
      <c r="G18" s="16"/>
      <c r="H18" s="16"/>
    </row>
    <row r="19" spans="1:8" ht="13.8" x14ac:dyDescent="0.25">
      <c r="A19" s="25">
        <v>2</v>
      </c>
      <c r="B19" s="26"/>
      <c r="C19" s="26">
        <f t="shared" ref="C19:C22" si="1">-$B$9</f>
        <v>-2165</v>
      </c>
      <c r="D19" s="26">
        <f>D18 - $B$11</f>
        <v>-1600</v>
      </c>
      <c r="E19" s="26">
        <f t="shared" si="0"/>
        <v>-3765</v>
      </c>
      <c r="F19" s="16"/>
      <c r="G19" s="16"/>
      <c r="H19" s="16"/>
    </row>
    <row r="20" spans="1:8" ht="13.8" x14ac:dyDescent="0.25">
      <c r="A20" s="25">
        <v>3</v>
      </c>
      <c r="B20" s="26"/>
      <c r="C20" s="26">
        <f t="shared" si="1"/>
        <v>-2165</v>
      </c>
      <c r="D20" s="26">
        <f t="shared" ref="D20:D22" si="2">D19 - $B$11</f>
        <v>-2100</v>
      </c>
      <c r="E20" s="26">
        <f t="shared" si="0"/>
        <v>-4265</v>
      </c>
      <c r="F20" s="16"/>
      <c r="G20" s="16"/>
      <c r="H20" s="16"/>
    </row>
    <row r="21" spans="1:8" ht="13.8" x14ac:dyDescent="0.25">
      <c r="A21" s="25">
        <v>4</v>
      </c>
      <c r="B21" s="26"/>
      <c r="C21" s="26">
        <f t="shared" si="1"/>
        <v>-2165</v>
      </c>
      <c r="D21" s="26">
        <f t="shared" si="2"/>
        <v>-2600</v>
      </c>
      <c r="E21" s="26">
        <f t="shared" si="0"/>
        <v>-4765</v>
      </c>
      <c r="F21" s="16"/>
      <c r="G21" s="16"/>
      <c r="H21" s="16"/>
    </row>
    <row r="22" spans="1:8" ht="13.8" x14ac:dyDescent="0.25">
      <c r="A22" s="25">
        <v>5</v>
      </c>
      <c r="B22" s="26">
        <f>B13</f>
        <v>0</v>
      </c>
      <c r="C22" s="26">
        <f t="shared" si="1"/>
        <v>-2165</v>
      </c>
      <c r="D22" s="26">
        <f t="shared" si="2"/>
        <v>-3100</v>
      </c>
      <c r="E22" s="26">
        <f t="shared" si="0"/>
        <v>-5265</v>
      </c>
      <c r="F22" s="16"/>
      <c r="G22" s="16"/>
      <c r="H22" s="16"/>
    </row>
    <row r="23" spans="1:8" ht="13.8" x14ac:dyDescent="0.25">
      <c r="A23" s="16"/>
      <c r="B23" s="16"/>
      <c r="C23" s="16"/>
      <c r="D23" s="16"/>
      <c r="E23" s="16"/>
      <c r="F23" s="16"/>
      <c r="G23" s="16"/>
      <c r="H23" s="16"/>
    </row>
    <row r="24" spans="1:8" ht="13.8" x14ac:dyDescent="0.25">
      <c r="A24" s="16"/>
      <c r="B24" s="16"/>
      <c r="C24" s="27" t="s">
        <v>30</v>
      </c>
      <c r="D24" s="28"/>
      <c r="E24" s="29">
        <f>E17 + NPV(B3, E18:E22)</f>
        <v>-45417.409336419754</v>
      </c>
      <c r="F24" s="16"/>
      <c r="G24" s="16"/>
      <c r="H24" s="16"/>
    </row>
    <row r="25" spans="1:8" ht="13.8" x14ac:dyDescent="0.25">
      <c r="A25" s="16"/>
      <c r="B25" s="16"/>
      <c r="C25" s="16"/>
      <c r="D25" s="16"/>
      <c r="E25" s="16"/>
      <c r="F25" s="16"/>
      <c r="G25" s="16"/>
      <c r="H25" s="16"/>
    </row>
    <row r="26" spans="1:8" ht="13.8" x14ac:dyDescent="0.25">
      <c r="A26" s="16"/>
      <c r="B26" s="16"/>
      <c r="C26" s="16"/>
      <c r="D26" s="16"/>
      <c r="E26" s="16"/>
      <c r="F26" s="16"/>
      <c r="G26" s="16"/>
      <c r="H26" s="16"/>
    </row>
    <row r="27" spans="1:8" ht="13.8" x14ac:dyDescent="0.25">
      <c r="A27" s="16"/>
      <c r="B27" s="16"/>
      <c r="C27" s="16"/>
      <c r="D27" s="16"/>
      <c r="E27" s="16"/>
      <c r="F27" s="16"/>
      <c r="G27" s="16"/>
      <c r="H27" s="16"/>
    </row>
    <row r="28" spans="1:8" ht="13.8" x14ac:dyDescent="0.25">
      <c r="A28" s="20" t="s">
        <v>22</v>
      </c>
      <c r="B28" s="20" t="s">
        <v>24</v>
      </c>
      <c r="C28" s="16"/>
      <c r="D28" s="16"/>
      <c r="E28" s="16"/>
      <c r="F28" s="16"/>
      <c r="G28" s="16"/>
      <c r="H28" s="16"/>
    </row>
    <row r="29" spans="1:8" ht="13.8" x14ac:dyDescent="0.25">
      <c r="A29" s="18" t="s">
        <v>18</v>
      </c>
      <c r="B29" s="30">
        <v>47600</v>
      </c>
      <c r="C29" s="16"/>
      <c r="D29" s="16"/>
      <c r="E29" s="16"/>
      <c r="F29" s="16"/>
      <c r="G29" s="16"/>
      <c r="H29" s="16"/>
    </row>
    <row r="30" spans="1:8" ht="13.8" x14ac:dyDescent="0.25">
      <c r="A30" s="18" t="s">
        <v>4</v>
      </c>
      <c r="B30" s="18"/>
      <c r="C30" s="16"/>
      <c r="D30" s="16"/>
      <c r="E30" s="16"/>
      <c r="F30" s="16"/>
      <c r="G30" s="16"/>
      <c r="H30" s="16"/>
    </row>
    <row r="31" spans="1:8" ht="13.8" x14ac:dyDescent="0.25">
      <c r="A31" s="31" t="s">
        <v>19</v>
      </c>
      <c r="B31" s="30">
        <v>1720</v>
      </c>
      <c r="C31" s="16"/>
      <c r="D31" s="16"/>
      <c r="E31" s="16"/>
      <c r="F31" s="16"/>
      <c r="G31" s="16"/>
      <c r="H31" s="16"/>
    </row>
    <row r="32" spans="1:8" ht="13.8" x14ac:dyDescent="0.25">
      <c r="A32" s="31" t="s">
        <v>25</v>
      </c>
      <c r="B32" s="30">
        <v>500</v>
      </c>
      <c r="C32" s="16"/>
      <c r="D32" s="16"/>
      <c r="E32" s="16"/>
      <c r="F32" s="16"/>
      <c r="G32" s="16"/>
      <c r="H32" s="16"/>
    </row>
    <row r="33" spans="1:8" ht="13.8" x14ac:dyDescent="0.25">
      <c r="A33" s="31" t="s">
        <v>21</v>
      </c>
      <c r="B33" s="30">
        <v>100</v>
      </c>
      <c r="C33" s="16"/>
      <c r="D33" s="16"/>
      <c r="E33" s="16"/>
      <c r="F33" s="16"/>
      <c r="G33" s="16"/>
      <c r="H33" s="16"/>
    </row>
    <row r="34" spans="1:8" ht="13.8" x14ac:dyDescent="0.25">
      <c r="A34" s="18" t="s">
        <v>11</v>
      </c>
      <c r="B34" s="18">
        <v>9</v>
      </c>
      <c r="C34" s="16"/>
      <c r="D34" s="16"/>
      <c r="E34" s="16"/>
      <c r="F34" s="16"/>
      <c r="G34" s="16"/>
      <c r="H34" s="16"/>
    </row>
    <row r="35" spans="1:8" ht="13.8" x14ac:dyDescent="0.25">
      <c r="A35" s="18" t="s">
        <v>26</v>
      </c>
      <c r="B35" s="30">
        <v>15000</v>
      </c>
      <c r="C35" s="16"/>
      <c r="D35" s="16"/>
      <c r="E35" s="16"/>
      <c r="F35" s="16"/>
      <c r="G35" s="16"/>
      <c r="H35" s="16"/>
    </row>
    <row r="36" spans="1:8" ht="13.8" x14ac:dyDescent="0.25">
      <c r="A36" s="18" t="s">
        <v>27</v>
      </c>
      <c r="B36" s="30">
        <v>5000</v>
      </c>
      <c r="C36" s="16"/>
      <c r="D36" s="16"/>
      <c r="E36" s="16"/>
      <c r="F36" s="16"/>
      <c r="G36" s="16"/>
      <c r="H36" s="16"/>
    </row>
    <row r="37" spans="1:8" ht="13.8" x14ac:dyDescent="0.25">
      <c r="A37" s="16"/>
      <c r="B37" s="16"/>
      <c r="C37" s="16"/>
      <c r="D37" s="16"/>
      <c r="E37" s="16"/>
      <c r="F37" s="16"/>
      <c r="G37" s="16"/>
      <c r="H37" s="16"/>
    </row>
    <row r="38" spans="1:8" ht="13.8" x14ac:dyDescent="0.25">
      <c r="A38" s="36" t="s">
        <v>23</v>
      </c>
      <c r="B38" s="37"/>
      <c r="C38" s="37"/>
      <c r="D38" s="37"/>
      <c r="E38" s="28"/>
      <c r="F38" s="16"/>
      <c r="G38" s="16"/>
      <c r="H38" s="16"/>
    </row>
    <row r="39" spans="1:8" ht="13.8" x14ac:dyDescent="0.25">
      <c r="A39" s="24" t="s">
        <v>12</v>
      </c>
      <c r="B39" s="24" t="s">
        <v>13</v>
      </c>
      <c r="C39" s="24" t="s">
        <v>14</v>
      </c>
      <c r="D39" s="24" t="s">
        <v>15</v>
      </c>
      <c r="E39" s="24" t="s">
        <v>16</v>
      </c>
      <c r="F39" s="16"/>
      <c r="G39" s="16"/>
      <c r="H39" s="16"/>
    </row>
    <row r="40" spans="1:8" ht="13.8" x14ac:dyDescent="0.25">
      <c r="A40" s="25">
        <v>0</v>
      </c>
      <c r="B40" s="26">
        <f>-B29</f>
        <v>-47600</v>
      </c>
      <c r="C40" s="26"/>
      <c r="D40" s="26"/>
      <c r="E40" s="26">
        <f>SUM(B40:D40)</f>
        <v>-47600</v>
      </c>
      <c r="F40" s="16"/>
      <c r="G40" s="16"/>
      <c r="H40" s="16"/>
    </row>
    <row r="41" spans="1:8" ht="13.8" x14ac:dyDescent="0.25">
      <c r="A41" s="25">
        <v>1</v>
      </c>
      <c r="B41" s="26"/>
      <c r="C41" s="26">
        <f xml:space="preserve"> -$B$31</f>
        <v>-1720</v>
      </c>
      <c r="D41" s="26">
        <v>0</v>
      </c>
      <c r="E41" s="26">
        <f t="shared" ref="E41:E44" si="3">SUM(B41:D41)</f>
        <v>-1720</v>
      </c>
      <c r="F41" s="16"/>
      <c r="G41" s="16"/>
      <c r="H41" s="16"/>
    </row>
    <row r="42" spans="1:8" ht="13.8" x14ac:dyDescent="0.25">
      <c r="A42" s="25">
        <v>2</v>
      </c>
      <c r="B42" s="26"/>
      <c r="C42" s="26">
        <f t="shared" ref="C42:C45" si="4" xml:space="preserve"> -$B$31</f>
        <v>-1720</v>
      </c>
      <c r="D42" s="26">
        <v>0</v>
      </c>
      <c r="E42" s="26">
        <f t="shared" si="3"/>
        <v>-1720</v>
      </c>
      <c r="F42" s="16"/>
      <c r="G42" s="16"/>
      <c r="H42" s="16"/>
    </row>
    <row r="43" spans="1:8" ht="13.8" x14ac:dyDescent="0.25">
      <c r="A43" s="25">
        <v>3</v>
      </c>
      <c r="B43" s="26"/>
      <c r="C43" s="26">
        <f t="shared" si="4"/>
        <v>-1720</v>
      </c>
      <c r="D43" s="26">
        <v>0</v>
      </c>
      <c r="E43" s="26">
        <f t="shared" si="3"/>
        <v>-1720</v>
      </c>
      <c r="F43" s="16"/>
      <c r="G43" s="16"/>
      <c r="H43" s="16"/>
    </row>
    <row r="44" spans="1:8" ht="13.8" x14ac:dyDescent="0.25">
      <c r="A44" s="25">
        <v>4</v>
      </c>
      <c r="B44" s="26"/>
      <c r="C44" s="26">
        <f t="shared" si="4"/>
        <v>-1720</v>
      </c>
      <c r="D44" s="26">
        <f>-B32</f>
        <v>-500</v>
      </c>
      <c r="E44" s="26">
        <f t="shared" si="3"/>
        <v>-2220</v>
      </c>
      <c r="F44" s="16"/>
      <c r="G44" s="16"/>
      <c r="H44" s="16"/>
    </row>
    <row r="45" spans="1:8" ht="13.8" x14ac:dyDescent="0.25">
      <c r="A45" s="25">
        <v>5</v>
      </c>
      <c r="B45" s="26">
        <f>B35</f>
        <v>15000</v>
      </c>
      <c r="C45" s="26">
        <f t="shared" si="4"/>
        <v>-1720</v>
      </c>
      <c r="D45" s="26">
        <f>D44 -$B$33</f>
        <v>-600</v>
      </c>
      <c r="E45" s="26">
        <f>SUM(B45:D45)</f>
        <v>12680</v>
      </c>
      <c r="F45" s="16"/>
      <c r="G45" s="16"/>
      <c r="H45" s="16"/>
    </row>
    <row r="46" spans="1:8" ht="13.8" x14ac:dyDescent="0.25">
      <c r="A46" s="16"/>
      <c r="B46" s="16"/>
      <c r="C46" s="16"/>
      <c r="D46" s="16"/>
      <c r="E46" s="16"/>
      <c r="F46" s="16"/>
      <c r="G46" s="16"/>
      <c r="H46" s="16"/>
    </row>
    <row r="47" spans="1:8" ht="13.8" x14ac:dyDescent="0.25">
      <c r="A47" s="16"/>
      <c r="B47" s="16"/>
      <c r="C47" s="32" t="s">
        <v>31</v>
      </c>
      <c r="D47" s="33"/>
      <c r="E47" s="34">
        <f>E40 + NPV(B3, E41:E45)</f>
        <v>-47197.942386831273</v>
      </c>
      <c r="F47" s="16"/>
      <c r="G47" s="16"/>
      <c r="H47" s="16"/>
    </row>
    <row r="48" spans="1:8" ht="13.8" x14ac:dyDescent="0.25">
      <c r="A48" s="16"/>
      <c r="B48" s="16"/>
      <c r="C48" s="16"/>
      <c r="D48" s="16"/>
      <c r="E48" s="16"/>
      <c r="F48" s="16"/>
      <c r="G48" s="16"/>
      <c r="H48" s="16"/>
    </row>
    <row r="49" spans="1:8" ht="13.8" x14ac:dyDescent="0.25">
      <c r="A49" s="16"/>
      <c r="B49" s="16"/>
      <c r="C49" s="16"/>
      <c r="D49" s="16"/>
      <c r="E49" s="16"/>
      <c r="F49" s="16"/>
      <c r="G49" s="16"/>
      <c r="H49" s="16"/>
    </row>
    <row r="50" spans="1:8" ht="13.8" x14ac:dyDescent="0.25">
      <c r="A50" s="16"/>
      <c r="B50" s="16"/>
      <c r="C50" s="16"/>
      <c r="D50" s="16"/>
      <c r="E50" s="16"/>
      <c r="F50" s="16"/>
      <c r="G50" s="16"/>
      <c r="H50" s="16"/>
    </row>
    <row r="51" spans="1:8" ht="13.8" x14ac:dyDescent="0.25">
      <c r="A51" s="35"/>
      <c r="B51" s="35"/>
      <c r="C51" s="35"/>
      <c r="D51" s="35"/>
      <c r="E51" s="35"/>
      <c r="F51" s="35"/>
      <c r="G51" s="35"/>
      <c r="H51" s="35"/>
    </row>
    <row r="52" spans="1:8" ht="13.8" x14ac:dyDescent="0.25">
      <c r="A52" s="35"/>
      <c r="B52" s="35"/>
      <c r="C52" s="35"/>
      <c r="D52" s="35"/>
      <c r="E52" s="35"/>
      <c r="F52" s="35"/>
      <c r="G52" s="35"/>
      <c r="H52" s="35"/>
    </row>
    <row r="53" spans="1:8" ht="13.8" x14ac:dyDescent="0.25">
      <c r="A53" s="35"/>
      <c r="B53" s="35"/>
      <c r="C53" s="35"/>
      <c r="D53" s="35"/>
      <c r="E53" s="35"/>
      <c r="F53" s="35"/>
      <c r="G53" s="35"/>
      <c r="H53" s="35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Normal="100" workbookViewId="0">
      <selection activeCell="B3" sqref="B3"/>
    </sheetView>
  </sheetViews>
  <sheetFormatPr defaultRowHeight="14.4" x14ac:dyDescent="0.3"/>
  <cols>
    <col min="1" max="1" width="23.21875" customWidth="1"/>
    <col min="2" max="2" width="17.109375" customWidth="1"/>
    <col min="3" max="3" width="14.77734375" customWidth="1"/>
    <col min="4" max="4" width="21.88671875" customWidth="1"/>
    <col min="5" max="5" width="18.88671875" customWidth="1"/>
  </cols>
  <sheetData>
    <row r="1" spans="1:7" ht="15.6" x14ac:dyDescent="0.3">
      <c r="A1" s="2" t="s">
        <v>39</v>
      </c>
      <c r="B1" s="6"/>
      <c r="C1" s="6"/>
      <c r="D1" s="6"/>
      <c r="E1" s="6"/>
      <c r="F1" s="1"/>
      <c r="G1" s="1"/>
    </row>
    <row r="2" spans="1:7" ht="15.6" x14ac:dyDescent="0.3">
      <c r="A2" s="1"/>
      <c r="B2" s="1"/>
      <c r="C2" s="1"/>
      <c r="D2" s="1"/>
      <c r="E2" s="1"/>
      <c r="F2" s="1"/>
      <c r="G2" s="1"/>
    </row>
    <row r="3" spans="1:7" ht="15.6" x14ac:dyDescent="0.3">
      <c r="A3" s="11" t="s">
        <v>0</v>
      </c>
      <c r="B3" s="44">
        <v>0.15</v>
      </c>
      <c r="C3" s="1"/>
      <c r="D3" s="47" t="s">
        <v>32</v>
      </c>
      <c r="E3" s="45" t="str">
        <f>IF(B27=E4, B6, IF(C27=E4, C6, "error"))</f>
        <v>S-2000</v>
      </c>
      <c r="F3" s="1"/>
      <c r="G3" s="1"/>
    </row>
    <row r="4" spans="1:7" ht="16.2" x14ac:dyDescent="0.35">
      <c r="A4" s="8" t="s">
        <v>10</v>
      </c>
      <c r="B4" s="9">
        <v>8</v>
      </c>
      <c r="C4" s="1"/>
      <c r="D4" s="48" t="s">
        <v>1</v>
      </c>
      <c r="E4" s="46">
        <f>MAX(B27, C27)</f>
        <v>-388993.36675069109</v>
      </c>
      <c r="F4" s="1"/>
      <c r="G4" s="1"/>
    </row>
    <row r="5" spans="1:7" ht="15.6" x14ac:dyDescent="0.3">
      <c r="A5" s="1"/>
      <c r="B5" s="1"/>
      <c r="C5" s="1"/>
      <c r="D5" s="1"/>
      <c r="E5" s="1"/>
      <c r="F5" s="1"/>
      <c r="G5" s="1"/>
    </row>
    <row r="6" spans="1:7" ht="15.6" x14ac:dyDescent="0.3">
      <c r="A6" s="7"/>
      <c r="B6" s="56" t="s">
        <v>37</v>
      </c>
      <c r="C6" s="56" t="s">
        <v>7</v>
      </c>
      <c r="D6" s="1"/>
      <c r="E6" s="1"/>
      <c r="F6" s="1"/>
      <c r="G6" s="1"/>
    </row>
    <row r="7" spans="1:7" ht="15.6" x14ac:dyDescent="0.3">
      <c r="A7" s="3" t="s">
        <v>3</v>
      </c>
      <c r="B7" s="12">
        <v>184000</v>
      </c>
      <c r="C7" s="12">
        <v>242000</v>
      </c>
      <c r="D7" s="1"/>
      <c r="E7" s="1"/>
      <c r="F7" s="1"/>
      <c r="G7" s="1"/>
    </row>
    <row r="8" spans="1:7" ht="15.6" x14ac:dyDescent="0.3">
      <c r="A8" s="3" t="s">
        <v>4</v>
      </c>
      <c r="B8" s="12">
        <v>30000</v>
      </c>
      <c r="C8" s="12">
        <v>26700</v>
      </c>
      <c r="D8" s="1"/>
      <c r="E8" s="1"/>
      <c r="F8" s="1"/>
      <c r="G8" s="1"/>
    </row>
    <row r="9" spans="1:7" ht="15.6" x14ac:dyDescent="0.3">
      <c r="A9" s="3" t="s">
        <v>5</v>
      </c>
      <c r="B9" s="4">
        <v>5</v>
      </c>
      <c r="C9" s="4">
        <v>7</v>
      </c>
      <c r="D9" s="1"/>
      <c r="E9" s="1"/>
      <c r="F9" s="1"/>
      <c r="G9" s="1"/>
    </row>
    <row r="10" spans="1:7" ht="15.6" x14ac:dyDescent="0.3">
      <c r="A10" s="3" t="s">
        <v>6</v>
      </c>
      <c r="B10" s="12">
        <v>17000</v>
      </c>
      <c r="C10" s="12">
        <v>21000</v>
      </c>
      <c r="D10" s="1"/>
      <c r="E10" s="1"/>
      <c r="F10" s="1"/>
      <c r="G10" s="1"/>
    </row>
    <row r="11" spans="1:7" ht="15.6" x14ac:dyDescent="0.3">
      <c r="A11" s="1"/>
      <c r="B11" s="1"/>
      <c r="C11" s="1"/>
      <c r="D11" s="1"/>
      <c r="E11" s="1"/>
      <c r="F11" s="1"/>
      <c r="G11" s="1"/>
    </row>
    <row r="12" spans="1:7" ht="15.6" x14ac:dyDescent="0.3">
      <c r="A12" s="3" t="s">
        <v>28</v>
      </c>
      <c r="B12" s="13">
        <v>134000</v>
      </c>
      <c r="C12" s="1"/>
      <c r="D12" s="1"/>
      <c r="E12" s="1"/>
      <c r="F12" s="1"/>
      <c r="G12" s="1"/>
    </row>
    <row r="13" spans="1:7" ht="15.6" x14ac:dyDescent="0.3">
      <c r="A13" s="3" t="s">
        <v>29</v>
      </c>
      <c r="B13" s="13">
        <v>104000</v>
      </c>
      <c r="C13" s="1"/>
      <c r="D13" s="1"/>
      <c r="E13" s="1"/>
      <c r="F13" s="1"/>
      <c r="G13" s="1"/>
    </row>
    <row r="14" spans="1:7" ht="15.6" x14ac:dyDescent="0.3">
      <c r="A14" s="1"/>
      <c r="B14" s="1"/>
      <c r="C14" s="1"/>
      <c r="D14" s="1"/>
      <c r="E14" s="1"/>
      <c r="F14" s="1"/>
      <c r="G14" s="1"/>
    </row>
    <row r="15" spans="1:7" ht="15.6" x14ac:dyDescent="0.3">
      <c r="A15" s="1"/>
      <c r="B15" s="1"/>
      <c r="C15" s="1"/>
      <c r="D15" s="1"/>
      <c r="E15" s="1"/>
      <c r="F15" s="1"/>
      <c r="G15" s="1"/>
    </row>
    <row r="16" spans="1:7" ht="15.6" x14ac:dyDescent="0.3">
      <c r="A16" s="53" t="s">
        <v>2</v>
      </c>
      <c r="B16" s="57" t="str">
        <f>B6</f>
        <v>StackHigh</v>
      </c>
      <c r="C16" s="57" t="str">
        <f>C6</f>
        <v>S-2000</v>
      </c>
      <c r="D16" s="53" t="s">
        <v>36</v>
      </c>
      <c r="E16" s="1"/>
      <c r="F16" s="1"/>
      <c r="G16" s="1"/>
    </row>
    <row r="17" spans="1:7" ht="15.6" x14ac:dyDescent="0.3">
      <c r="A17" s="10">
        <v>0</v>
      </c>
      <c r="B17" s="54">
        <f xml:space="preserve"> -B7</f>
        <v>-184000</v>
      </c>
      <c r="C17" s="54">
        <f>-C7</f>
        <v>-242000</v>
      </c>
      <c r="D17" s="55">
        <f>C17-B17</f>
        <v>-58000</v>
      </c>
      <c r="E17" s="1"/>
      <c r="F17" s="1"/>
      <c r="G17" s="1"/>
    </row>
    <row r="18" spans="1:7" ht="15.6" x14ac:dyDescent="0.3">
      <c r="A18" s="10">
        <v>1</v>
      </c>
      <c r="B18" s="54">
        <f xml:space="preserve"> -$B$8</f>
        <v>-30000</v>
      </c>
      <c r="C18" s="54">
        <f>-$C$8</f>
        <v>-26700</v>
      </c>
      <c r="D18" s="55">
        <f t="shared" ref="D18:D25" si="0">C18-B18</f>
        <v>3300</v>
      </c>
      <c r="E18" s="1"/>
      <c r="F18" s="1"/>
      <c r="G18" s="1"/>
    </row>
    <row r="19" spans="1:7" ht="15.6" x14ac:dyDescent="0.3">
      <c r="A19" s="10">
        <v>2</v>
      </c>
      <c r="B19" s="54">
        <f t="shared" ref="B19:B21" si="1" xml:space="preserve"> -$B$8</f>
        <v>-30000</v>
      </c>
      <c r="C19" s="54">
        <f t="shared" ref="C19:C23" si="2">-$C$8</f>
        <v>-26700</v>
      </c>
      <c r="D19" s="55">
        <f t="shared" si="0"/>
        <v>3300</v>
      </c>
      <c r="E19" s="1"/>
      <c r="F19" s="1"/>
      <c r="G19" s="1"/>
    </row>
    <row r="20" spans="1:7" ht="15.6" x14ac:dyDescent="0.3">
      <c r="A20" s="10">
        <v>3</v>
      </c>
      <c r="B20" s="54">
        <f t="shared" si="1"/>
        <v>-30000</v>
      </c>
      <c r="C20" s="54">
        <f t="shared" si="2"/>
        <v>-26700</v>
      </c>
      <c r="D20" s="55">
        <f t="shared" si="0"/>
        <v>3300</v>
      </c>
      <c r="E20" s="1"/>
      <c r="F20" s="1"/>
      <c r="G20" s="1"/>
    </row>
    <row r="21" spans="1:7" ht="15.6" x14ac:dyDescent="0.3">
      <c r="A21" s="10">
        <v>4</v>
      </c>
      <c r="B21" s="54">
        <f t="shared" si="1"/>
        <v>-30000</v>
      </c>
      <c r="C21" s="54">
        <f t="shared" si="2"/>
        <v>-26700</v>
      </c>
      <c r="D21" s="55">
        <f t="shared" si="0"/>
        <v>3300</v>
      </c>
      <c r="E21" s="1"/>
      <c r="F21" s="1"/>
    </row>
    <row r="22" spans="1:7" ht="15.6" x14ac:dyDescent="0.3">
      <c r="A22" s="10">
        <v>5</v>
      </c>
      <c r="B22" s="54">
        <f xml:space="preserve"> -$B$8 +B10</f>
        <v>-13000</v>
      </c>
      <c r="C22" s="54">
        <f t="shared" si="2"/>
        <v>-26700</v>
      </c>
      <c r="D22" s="55">
        <f t="shared" si="0"/>
        <v>-13700</v>
      </c>
      <c r="E22" s="1"/>
      <c r="F22" s="1"/>
    </row>
    <row r="23" spans="1:7" ht="15.6" x14ac:dyDescent="0.3">
      <c r="A23" s="10">
        <v>6</v>
      </c>
      <c r="B23" s="54">
        <f xml:space="preserve">  -$B$13</f>
        <v>-104000</v>
      </c>
      <c r="C23" s="54">
        <f t="shared" si="2"/>
        <v>-26700</v>
      </c>
      <c r="D23" s="55">
        <f t="shared" si="0"/>
        <v>77300</v>
      </c>
      <c r="E23" s="1"/>
      <c r="F23" s="1"/>
    </row>
    <row r="24" spans="1:7" ht="15.6" x14ac:dyDescent="0.3">
      <c r="A24" s="10">
        <v>7</v>
      </c>
      <c r="B24" s="54">
        <f t="shared" ref="B24:B25" si="3" xml:space="preserve">  -$B$13</f>
        <v>-104000</v>
      </c>
      <c r="C24" s="54">
        <f>-$C$8 + C10</f>
        <v>-5700</v>
      </c>
      <c r="D24" s="55">
        <f t="shared" si="0"/>
        <v>98300</v>
      </c>
      <c r="E24" s="1"/>
      <c r="F24" s="1"/>
    </row>
    <row r="25" spans="1:7" ht="15.6" x14ac:dyDescent="0.3">
      <c r="A25" s="10">
        <v>8</v>
      </c>
      <c r="B25" s="54">
        <f t="shared" si="3"/>
        <v>-104000</v>
      </c>
      <c r="C25" s="54">
        <f>-B12</f>
        <v>-134000</v>
      </c>
      <c r="D25" s="55">
        <f t="shared" si="0"/>
        <v>-30000</v>
      </c>
      <c r="E25" s="1"/>
      <c r="F25" s="1"/>
    </row>
    <row r="26" spans="1:7" ht="15.6" x14ac:dyDescent="0.3">
      <c r="A26" s="1"/>
      <c r="B26" s="1"/>
      <c r="C26" s="1"/>
      <c r="D26" s="1"/>
      <c r="E26" s="1"/>
      <c r="F26" s="1"/>
    </row>
    <row r="27" spans="1:7" ht="15.6" x14ac:dyDescent="0.3">
      <c r="A27" s="49" t="s">
        <v>1</v>
      </c>
      <c r="B27" s="50">
        <f xml:space="preserve"> B17 + NPV($B$3, B18:B25)</f>
        <v>-394169.95504707604</v>
      </c>
      <c r="C27" s="50">
        <f xml:space="preserve"> C17 + NPV($B$3, C18:C25)</f>
        <v>-388993.36675069109</v>
      </c>
      <c r="D27" s="50">
        <f xml:space="preserve"> D17 + NPV($B$3, D18:D25)</f>
        <v>5176.5882963849945</v>
      </c>
      <c r="E27" s="1"/>
      <c r="F27" s="1"/>
    </row>
    <row r="28" spans="1:7" ht="15.6" x14ac:dyDescent="0.3">
      <c r="A28" s="1"/>
      <c r="B28" s="1"/>
      <c r="C28" s="1"/>
      <c r="D28" s="1"/>
      <c r="E28" s="1"/>
      <c r="F28" s="1"/>
    </row>
    <row r="29" spans="1:7" ht="15.6" x14ac:dyDescent="0.3">
      <c r="A29" s="1"/>
      <c r="B29" s="1"/>
      <c r="C29" s="51" t="s">
        <v>33</v>
      </c>
      <c r="D29" s="52">
        <f>IRR(D17:D25)</f>
        <v>0.16701944238786282</v>
      </c>
      <c r="E29" s="1"/>
      <c r="F29" s="1"/>
    </row>
    <row r="30" spans="1:7" ht="15.6" x14ac:dyDescent="0.3">
      <c r="A30" s="1"/>
      <c r="B30" s="1"/>
      <c r="C30" s="53" t="s">
        <v>34</v>
      </c>
      <c r="D30" s="53" t="str">
        <f>IF(D29&gt;=B3, "Yes", "No")</f>
        <v>Yes</v>
      </c>
      <c r="E30" s="1"/>
      <c r="F30" s="1"/>
    </row>
    <row r="31" spans="1:7" ht="15.6" x14ac:dyDescent="0.3">
      <c r="A31" s="1"/>
      <c r="B31" s="1"/>
      <c r="C31" s="53" t="s">
        <v>35</v>
      </c>
      <c r="D31" s="53" t="str">
        <f>IF(D29&gt;=B3,C16,B16)</f>
        <v>S-2000</v>
      </c>
      <c r="E31" s="1"/>
      <c r="F31" s="1"/>
    </row>
    <row r="32" spans="1:7" ht="15.6" x14ac:dyDescent="0.3">
      <c r="A32" s="1"/>
      <c r="B32" s="1"/>
      <c r="C32" s="1"/>
      <c r="D32" s="1"/>
      <c r="E32" s="1"/>
      <c r="F32" s="1"/>
    </row>
    <row r="33" spans="1:6" ht="15.6" x14ac:dyDescent="0.3">
      <c r="A33" s="1"/>
      <c r="B33" s="1"/>
      <c r="C33" s="1"/>
      <c r="D33" s="1"/>
      <c r="E33" s="1"/>
      <c r="F33" s="1"/>
    </row>
    <row r="34" spans="1:6" ht="15.6" x14ac:dyDescent="0.3">
      <c r="A34" s="1"/>
      <c r="B34" s="1"/>
      <c r="C34" s="1"/>
      <c r="D34" s="1"/>
      <c r="E34" s="1"/>
      <c r="F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4.5.2 Pump Select Co-term</vt:lpstr>
      <vt:lpstr>4.5.2 Folklifts Co-term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2021-01-03T05:08:08Z</dcterms:modified>
</cp:coreProperties>
</file>