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ase Model" sheetId="3" r:id="rId1"/>
    <sheet name="Rainbow diagrams" sheetId="2" r:id="rId2"/>
  </sheets>
  <calcPr calcId="162913" iterate="1" iterateCount="1000" iterateDelta="1E-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9" i="2" l="1"/>
  <c r="B89" i="2"/>
  <c r="B57" i="2"/>
  <c r="B20" i="2"/>
  <c r="B90" i="2"/>
  <c r="A94" i="2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B92" i="2"/>
  <c r="B60" i="2"/>
  <c r="B120" i="2" l="1"/>
  <c r="B58" i="2"/>
  <c r="B21" i="2"/>
  <c r="C20" i="3" l="1"/>
  <c r="C21" i="3" s="1"/>
  <c r="C22" i="3" s="1"/>
  <c r="C23" i="3" s="1"/>
  <c r="C24" i="3" s="1"/>
  <c r="C25" i="3" s="1"/>
  <c r="C26" i="3" s="1"/>
  <c r="C27" i="3" s="1"/>
  <c r="C28" i="3" s="1"/>
  <c r="C29" i="3" s="1"/>
  <c r="B29" i="3"/>
  <c r="B21" i="3"/>
  <c r="B22" i="3"/>
  <c r="B23" i="3"/>
  <c r="B24" i="3"/>
  <c r="B25" i="3"/>
  <c r="B26" i="3"/>
  <c r="B27" i="3"/>
  <c r="B28" i="3"/>
  <c r="B20" i="3"/>
  <c r="C19" i="3"/>
  <c r="B19" i="3"/>
  <c r="B15" i="3"/>
  <c r="C13" i="3"/>
  <c r="B30" i="3" l="1"/>
  <c r="C30" i="3"/>
  <c r="C15" i="3"/>
  <c r="A124" i="2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B122" i="2"/>
  <c r="D62" i="2"/>
  <c r="D61" i="2"/>
  <c r="A63" i="2"/>
  <c r="D63" i="2" s="1"/>
  <c r="A64" i="2" l="1"/>
  <c r="B23" i="2"/>
  <c r="C13" i="2"/>
  <c r="C122" i="2" l="1"/>
  <c r="B117" i="2" s="1"/>
  <c r="C92" i="2"/>
  <c r="B87" i="2" s="1"/>
  <c r="A65" i="2"/>
  <c r="D64" i="2"/>
  <c r="C23" i="2"/>
  <c r="B18" i="2" s="1"/>
  <c r="C60" i="2"/>
  <c r="B55" i="2" s="1"/>
  <c r="A66" i="2" l="1"/>
  <c r="D65" i="2"/>
  <c r="A67" i="2" l="1"/>
  <c r="D66" i="2"/>
  <c r="A68" i="2" l="1"/>
  <c r="D67" i="2"/>
  <c r="A69" i="2" l="1"/>
  <c r="D68" i="2"/>
  <c r="A70" i="2" l="1"/>
  <c r="D69" i="2"/>
  <c r="A71" i="2" l="1"/>
  <c r="D70" i="2"/>
  <c r="A72" i="2" l="1"/>
  <c r="D71" i="2"/>
  <c r="A73" i="2" l="1"/>
  <c r="D72" i="2"/>
  <c r="A74" i="2" l="1"/>
  <c r="D73" i="2"/>
  <c r="A75" i="2" l="1"/>
  <c r="D74" i="2"/>
  <c r="A76" i="2" l="1"/>
  <c r="D75" i="2"/>
  <c r="A77" i="2" l="1"/>
  <c r="D76" i="2"/>
  <c r="A78" i="2" l="1"/>
  <c r="D77" i="2"/>
  <c r="A79" i="2" l="1"/>
  <c r="D78" i="2"/>
  <c r="A80" i="2" l="1"/>
  <c r="D79" i="2"/>
  <c r="A81" i="2" l="1"/>
  <c r="D81" i="2" s="1"/>
  <c r="D80" i="2"/>
</calcChain>
</file>

<file path=xl/sharedStrings.xml><?xml version="1.0" encoding="utf-8"?>
<sst xmlns="http://schemas.openxmlformats.org/spreadsheetml/2006/main" count="66" uniqueCount="37">
  <si>
    <t>Initial Investment</t>
  </si>
  <si>
    <t>Salvage value</t>
  </si>
  <si>
    <t>Project life</t>
  </si>
  <si>
    <t>MARR</t>
  </si>
  <si>
    <t>Project Life</t>
  </si>
  <si>
    <t>Investment A</t>
  </si>
  <si>
    <t>Investment B</t>
  </si>
  <si>
    <t>First year cost (B)</t>
  </si>
  <si>
    <t>Annual increase in cost (B)</t>
  </si>
  <si>
    <t>Annual operating cost (A)</t>
  </si>
  <si>
    <t>Annual income</t>
  </si>
  <si>
    <t>Initial Investment (A)</t>
  </si>
  <si>
    <t>Salvage value (A)</t>
  </si>
  <si>
    <t>Interest Factor</t>
  </si>
  <si>
    <t>[P/G, 12%, 10]</t>
  </si>
  <si>
    <t>PW(B) - PW(A) =</t>
  </si>
  <si>
    <t xml:space="preserve">&lt;- Goal Seek to 0 by changing Project Life </t>
  </si>
  <si>
    <t>Break Even Value</t>
  </si>
  <si>
    <t>&lt;- Copy value here after goal seek is done</t>
  </si>
  <si>
    <t>years</t>
  </si>
  <si>
    <t>&lt;- Goal Seek to 0 by changing Initial Cost of A</t>
  </si>
  <si>
    <t>Sensitivity Analysis and Decision Reversal Analysis on Investment Cost of A</t>
  </si>
  <si>
    <t>&lt;- Goal Seek to 0 by changing SV of A</t>
  </si>
  <si>
    <t>Sensitivity Analysis and Decision Reversal Analysis on Salvage Value of A</t>
  </si>
  <si>
    <t>PW</t>
  </si>
  <si>
    <t>%-Change from base value</t>
  </si>
  <si>
    <t>Annual cost (A)</t>
  </si>
  <si>
    <t>Annual Income (A)</t>
  </si>
  <si>
    <t>&lt;- Goal Seek to 0 by changing annual income of A</t>
  </si>
  <si>
    <t>Sensitivity Analysis and Decision Reversal Analysis on Annual Income of A</t>
  </si>
  <si>
    <t>Change in value</t>
  </si>
  <si>
    <t>Create Annual CF arrary for NPV function</t>
  </si>
  <si>
    <t>EoY</t>
  </si>
  <si>
    <t>A</t>
  </si>
  <si>
    <t>B</t>
  </si>
  <si>
    <t>Sensitivity and Decision Reversal Analysis for Project Life</t>
  </si>
  <si>
    <t>5.4 Decision Reversal and Critical Factor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</si>
</sst>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3" fillId="8" borderId="0" xfId="0" applyFont="1" applyFill="1"/>
    <xf numFmtId="0" fontId="4" fillId="0" borderId="0" xfId="0" applyFont="1"/>
    <xf numFmtId="0" fontId="4" fillId="7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/>
    <xf numFmtId="165" fontId="4" fillId="5" borderId="1" xfId="1" applyNumberFormat="1" applyFont="1" applyFill="1" applyBorder="1"/>
    <xf numFmtId="0" fontId="5" fillId="5" borderId="1" xfId="0" applyFont="1" applyFill="1" applyBorder="1"/>
    <xf numFmtId="10" fontId="4" fillId="5" borderId="1" xfId="2" applyNumberFormat="1" applyFont="1" applyFill="1" applyBorder="1"/>
    <xf numFmtId="0" fontId="4" fillId="5" borderId="1" xfId="0" applyFont="1" applyFill="1" applyBorder="1" applyAlignment="1">
      <alignment horizontal="center"/>
    </xf>
    <xf numFmtId="0" fontId="4" fillId="0" borderId="1" xfId="0" applyFont="1" applyBorder="1"/>
    <xf numFmtId="4" fontId="4" fillId="4" borderId="1" xfId="1" applyNumberFormat="1" applyFont="1" applyFill="1" applyBorder="1"/>
    <xf numFmtId="2" fontId="4" fillId="6" borderId="1" xfId="0" applyNumberFormat="1" applyFont="1" applyFill="1" applyBorder="1"/>
    <xf numFmtId="10" fontId="4" fillId="6" borderId="1" xfId="2" applyNumberFormat="1" applyFont="1" applyFill="1" applyBorder="1"/>
    <xf numFmtId="4" fontId="4" fillId="5" borderId="1" xfId="1" applyNumberFormat="1" applyFont="1" applyFill="1" applyBorder="1"/>
    <xf numFmtId="4" fontId="4" fillId="7" borderId="1" xfId="1" applyNumberFormat="1" applyFont="1" applyFill="1" applyBorder="1"/>
    <xf numFmtId="0" fontId="4" fillId="0" borderId="0" xfId="0" applyFont="1" applyAlignment="1">
      <alignment horizontal="center"/>
    </xf>
    <xf numFmtId="4" fontId="4" fillId="0" borderId="0" xfId="1" applyNumberFormat="1" applyFont="1"/>
    <xf numFmtId="164" fontId="4" fillId="6" borderId="1" xfId="1" applyNumberFormat="1" applyFont="1" applyFill="1" applyBorder="1"/>
    <xf numFmtId="0" fontId="4" fillId="0" borderId="1" xfId="0" applyFont="1" applyBorder="1" applyAlignment="1">
      <alignment horizontal="center"/>
    </xf>
    <xf numFmtId="4" fontId="4" fillId="0" borderId="1" xfId="1" applyNumberFormat="1" applyFont="1" applyBorder="1"/>
    <xf numFmtId="3" fontId="4" fillId="0" borderId="1" xfId="1" applyNumberFormat="1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165" fontId="4" fillId="0" borderId="1" xfId="1" applyNumberFormat="1" applyFont="1" applyFill="1" applyBorder="1"/>
    <xf numFmtId="0" fontId="7" fillId="4" borderId="0" xfId="0" applyFont="1" applyFill="1"/>
    <xf numFmtId="0" fontId="6" fillId="8" borderId="1" xfId="0" applyFont="1" applyFill="1" applyBorder="1" applyAlignment="1">
      <alignment horizontal="center"/>
    </xf>
    <xf numFmtId="165" fontId="4" fillId="7" borderId="1" xfId="0" applyNumberFormat="1" applyFont="1" applyFill="1" applyBorder="1"/>
    <xf numFmtId="0" fontId="4" fillId="8" borderId="1" xfId="0" applyFont="1" applyFill="1" applyBorder="1" applyAlignment="1">
      <alignment horizontal="center"/>
    </xf>
    <xf numFmtId="164" fontId="4" fillId="8" borderId="1" xfId="0" applyNumberFormat="1" applyFont="1" applyFill="1" applyBorder="1"/>
    <xf numFmtId="0" fontId="3" fillId="2" borderId="0" xfId="0" applyFont="1" applyFill="1"/>
    <xf numFmtId="4" fontId="3" fillId="2" borderId="0" xfId="1" applyNumberFormat="1" applyFont="1" applyFill="1"/>
    <xf numFmtId="0" fontId="7" fillId="2" borderId="0" xfId="0" applyFont="1" applyFill="1"/>
    <xf numFmtId="4" fontId="7" fillId="2" borderId="0" xfId="1" applyNumberFormat="1" applyFont="1" applyFill="1"/>
    <xf numFmtId="164" fontId="6" fillId="8" borderId="1" xfId="0" applyNumberFormat="1" applyFont="1" applyFill="1" applyBorder="1"/>
    <xf numFmtId="0" fontId="8" fillId="8" borderId="1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PW</a:t>
            </a:r>
            <a:r>
              <a:rPr lang="en-US" baseline="0"/>
              <a:t> vs Project Life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Investment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'Rainbow diagrams'!$A$24:$A$48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'Rainbow diagrams'!$B$24:$B$48</c:f>
              <c:numCache>
                <c:formatCode>#,##0.00</c:formatCode>
                <c:ptCount val="25"/>
                <c:pt idx="0">
                  <c:v>-123571.42857142855</c:v>
                </c:pt>
                <c:pt idx="1">
                  <c:v>-99974.489795918344</c:v>
                </c:pt>
                <c:pt idx="2">
                  <c:v>-78905.794460641337</c:v>
                </c:pt>
                <c:pt idx="3">
                  <c:v>-60094.459339858353</c:v>
                </c:pt>
                <c:pt idx="4">
                  <c:v>-43298.624410587814</c:v>
                </c:pt>
                <c:pt idx="5">
                  <c:v>-28302.343223739095</c:v>
                </c:pt>
                <c:pt idx="6">
                  <c:v>-14912.806449767057</c:v>
                </c:pt>
                <c:pt idx="7">
                  <c:v>-2957.8629015776969</c:v>
                </c:pt>
                <c:pt idx="8">
                  <c:v>7716.1938378770719</c:v>
                </c:pt>
                <c:pt idx="9">
                  <c:v>17246.601640961657</c:v>
                </c:pt>
                <c:pt idx="10">
                  <c:v>25755.894322287233</c:v>
                </c:pt>
                <c:pt idx="11">
                  <c:v>33353.477073470742</c:v>
                </c:pt>
                <c:pt idx="12">
                  <c:v>40137.033101313136</c:v>
                </c:pt>
                <c:pt idx="13">
                  <c:v>46193.779554743902</c:v>
                </c:pt>
                <c:pt idx="14">
                  <c:v>51601.588888164173</c:v>
                </c:pt>
                <c:pt idx="15">
                  <c:v>56429.990078718052</c:v>
                </c:pt>
                <c:pt idx="16">
                  <c:v>60741.062570283975</c:v>
                </c:pt>
                <c:pt idx="17">
                  <c:v>64590.234437753534</c:v>
                </c:pt>
                <c:pt idx="18">
                  <c:v>68026.995033708517</c:v>
                </c:pt>
                <c:pt idx="19">
                  <c:v>71095.531280096882</c:v>
                </c:pt>
                <c:pt idx="20">
                  <c:v>73835.295785800787</c:v>
                </c:pt>
                <c:pt idx="21">
                  <c:v>76281.514094465005</c:v>
                </c:pt>
                <c:pt idx="22">
                  <c:v>78465.637584343727</c:v>
                </c:pt>
                <c:pt idx="23">
                  <c:v>80415.747843164077</c:v>
                </c:pt>
                <c:pt idx="24">
                  <c:v>82156.917717110773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6A-484D-AC8D-70DCAF24148E}"/>
            </c:ext>
          </c:extLst>
        </c:ser>
        <c:ser>
          <c:idx val="1"/>
          <c:order val="1"/>
          <c:tx>
            <c:v>Investment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'Rainbow diagrams'!$A$24:$A$48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'Rainbow diagrams'!$C$24:$C$48</c:f>
              <c:numCache>
                <c:formatCode>#,##0.00</c:formatCode>
                <c:ptCount val="25"/>
                <c:pt idx="0">
                  <c:v>-86071.428571428565</c:v>
                </c:pt>
                <c:pt idx="1">
                  <c:v>-57771.04591836733</c:v>
                </c:pt>
                <c:pt idx="2">
                  <c:v>-34282.297740524751</c:v>
                </c:pt>
                <c:pt idx="3">
                  <c:v>-14898.996349177411</c:v>
                </c:pt>
                <c:pt idx="4">
                  <c:v>988.95561094336335</c:v>
                </c:pt>
                <c:pt idx="5">
                  <c:v>13908.049200965066</c:v>
                </c:pt>
                <c:pt idx="6">
                  <c:v>24312.081153713603</c:v>
                </c:pt>
                <c:pt idx="7">
                  <c:v>32591.687327290681</c:v>
                </c:pt>
                <c:pt idx="8">
                  <c:v>39082.667776959097</c:v>
                </c:pt>
                <c:pt idx="9">
                  <c:v>44073.252944114887</c:v>
                </c:pt>
                <c:pt idx="10">
                  <c:v>47810.442297399743</c:v>
                </c:pt>
                <c:pt idx="11">
                  <c:v>50505.530773326325</c:v>
                </c:pt>
                <c:pt idx="12">
                  <c:v>52338.924294364799</c:v>
                </c:pt>
                <c:pt idx="13">
                  <c:v>53464.333263752269</c:v>
                </c:pt>
                <c:pt idx="14">
                  <c:v>54012.422047544882</c:v>
                </c:pt>
                <c:pt idx="15">
                  <c:v>54093.982878466399</c:v>
                </c:pt>
                <c:pt idx="16">
                  <c:v>53802.694196603828</c:v>
                </c:pt>
                <c:pt idx="17">
                  <c:v>53217.516041076364</c:v>
                </c:pt>
                <c:pt idx="18">
                  <c:v>52404.768602843746</c:v>
                </c:pt>
                <c:pt idx="19">
                  <c:v>51419.934334577192</c:v>
                </c:pt>
                <c:pt idx="20">
                  <c:v>50309.218994426948</c:v>
                </c:pt>
                <c:pt idx="21">
                  <c:v>49110.902593223218</c:v>
                </c:pt>
                <c:pt idx="22">
                  <c:v>47856.507345657767</c:v>
                </c:pt>
                <c:pt idx="23">
                  <c:v>46571.806330556516</c:v>
                </c:pt>
                <c:pt idx="24">
                  <c:v>45277.693586406909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6A-484D-AC8D-70DCAF241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256864"/>
        <c:axId val="477252600"/>
      </c:scatterChart>
      <c:valAx>
        <c:axId val="477256864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Project</a:t>
                </a:r>
                <a:r>
                  <a:rPr lang="en-US" baseline="0"/>
                  <a:t> LIfe (Years)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600"/>
        <c:crosses val="autoZero"/>
        <c:crossBetween val="midCat"/>
        <c:majorUnit val="1"/>
        <c:minorUnit val="0.5"/>
      </c:valAx>
      <c:valAx>
        <c:axId val="47725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6864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PW</a:t>
            </a:r>
            <a:r>
              <a:rPr lang="en-US" baseline="0"/>
              <a:t> vs. Initial Cost of Investment 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Investment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'Rainbow diagrams'!$D$71:$D$81</c:f>
              <c:numCache>
                <c:formatCode>General</c:formatCode>
                <c:ptCount val="11"/>
                <c:pt idx="0">
                  <c:v>100000</c:v>
                </c:pt>
                <c:pt idx="1">
                  <c:v>110000</c:v>
                </c:pt>
                <c:pt idx="2">
                  <c:v>120000</c:v>
                </c:pt>
                <c:pt idx="3">
                  <c:v>130000</c:v>
                </c:pt>
                <c:pt idx="4">
                  <c:v>140000</c:v>
                </c:pt>
                <c:pt idx="5">
                  <c:v>150000</c:v>
                </c:pt>
                <c:pt idx="6">
                  <c:v>160000</c:v>
                </c:pt>
                <c:pt idx="7">
                  <c:v>170000</c:v>
                </c:pt>
                <c:pt idx="8">
                  <c:v>180000</c:v>
                </c:pt>
                <c:pt idx="9">
                  <c:v>190000</c:v>
                </c:pt>
                <c:pt idx="10">
                  <c:v>200000</c:v>
                </c:pt>
              </c:numCache>
            </c:numRef>
          </c:xVal>
          <c:yVal>
            <c:numRef>
              <c:f>'Rainbow diagrams'!$B$71:$B$81</c:f>
              <c:numCache>
                <c:formatCode>#,##0.00</c:formatCode>
                <c:ptCount val="11"/>
                <c:pt idx="0">
                  <c:v>87246.601640961657</c:v>
                </c:pt>
                <c:pt idx="1">
                  <c:v>77246.601640961657</c:v>
                </c:pt>
                <c:pt idx="2">
                  <c:v>67246.601640961657</c:v>
                </c:pt>
                <c:pt idx="3">
                  <c:v>57246.601640961657</c:v>
                </c:pt>
                <c:pt idx="4">
                  <c:v>47246.601640961657</c:v>
                </c:pt>
                <c:pt idx="5">
                  <c:v>37246.601640961657</c:v>
                </c:pt>
                <c:pt idx="6">
                  <c:v>27246.601640961657</c:v>
                </c:pt>
                <c:pt idx="7">
                  <c:v>17246.601640961657</c:v>
                </c:pt>
                <c:pt idx="8">
                  <c:v>7246.6016409616568</c:v>
                </c:pt>
                <c:pt idx="9">
                  <c:v>-2753.3983590383432</c:v>
                </c:pt>
                <c:pt idx="10">
                  <c:v>-12753.398359038343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79-4039-8A22-36CE0B006F64}"/>
            </c:ext>
          </c:extLst>
        </c:ser>
        <c:ser>
          <c:idx val="1"/>
          <c:order val="1"/>
          <c:tx>
            <c:v>Investment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'Rainbow diagrams'!$D$71:$D$81</c:f>
              <c:numCache>
                <c:formatCode>General</c:formatCode>
                <c:ptCount val="11"/>
                <c:pt idx="0">
                  <c:v>100000</c:v>
                </c:pt>
                <c:pt idx="1">
                  <c:v>110000</c:v>
                </c:pt>
                <c:pt idx="2">
                  <c:v>120000</c:v>
                </c:pt>
                <c:pt idx="3">
                  <c:v>130000</c:v>
                </c:pt>
                <c:pt idx="4">
                  <c:v>140000</c:v>
                </c:pt>
                <c:pt idx="5">
                  <c:v>150000</c:v>
                </c:pt>
                <c:pt idx="6">
                  <c:v>160000</c:v>
                </c:pt>
                <c:pt idx="7">
                  <c:v>170000</c:v>
                </c:pt>
                <c:pt idx="8">
                  <c:v>180000</c:v>
                </c:pt>
                <c:pt idx="9">
                  <c:v>190000</c:v>
                </c:pt>
                <c:pt idx="10">
                  <c:v>200000</c:v>
                </c:pt>
              </c:numCache>
            </c:numRef>
          </c:xVal>
          <c:yVal>
            <c:numRef>
              <c:f>'Rainbow diagrams'!$C$71:$C$81</c:f>
              <c:numCache>
                <c:formatCode>#,##0.00</c:formatCode>
                <c:ptCount val="11"/>
                <c:pt idx="0">
                  <c:v>44073.252944114887</c:v>
                </c:pt>
                <c:pt idx="1">
                  <c:v>44073.252944114887</c:v>
                </c:pt>
                <c:pt idx="2">
                  <c:v>44073.252944114887</c:v>
                </c:pt>
                <c:pt idx="3">
                  <c:v>44073.252944114887</c:v>
                </c:pt>
                <c:pt idx="4">
                  <c:v>44073.252944114887</c:v>
                </c:pt>
                <c:pt idx="5">
                  <c:v>44073.252944114887</c:v>
                </c:pt>
                <c:pt idx="6">
                  <c:v>44073.252944114887</c:v>
                </c:pt>
                <c:pt idx="7">
                  <c:v>44073.252944114887</c:v>
                </c:pt>
                <c:pt idx="8">
                  <c:v>44073.252944114887</c:v>
                </c:pt>
                <c:pt idx="9">
                  <c:v>44073.252944114887</c:v>
                </c:pt>
                <c:pt idx="10">
                  <c:v>44073.252944114887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79-4039-8A22-36CE0B006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176096"/>
        <c:axId val="498177736"/>
      </c:scatterChart>
      <c:valAx>
        <c:axId val="498176096"/>
        <c:scaling>
          <c:orientation val="minMax"/>
          <c:max val="2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77736"/>
        <c:crossesAt val="0"/>
        <c:crossBetween val="midCat"/>
        <c:minorUnit val="5000"/>
      </c:valAx>
      <c:valAx>
        <c:axId val="49817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76096"/>
        <c:crosses val="autoZero"/>
        <c:crossBetween val="midCat"/>
        <c:majorUnit val="10000"/>
        <c:minorUnit val="5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PW</a:t>
            </a:r>
            <a:r>
              <a:rPr lang="en-US" baseline="0"/>
              <a:t> vs. Salvage Value of Investment 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152099588246509E-2"/>
          <c:y val="9.2909208967070153E-2"/>
          <c:w val="0.91300438237499071"/>
          <c:h val="0.79167850115425697"/>
        </c:manualLayout>
      </c:layout>
      <c:scatterChart>
        <c:scatterStyle val="lineMarker"/>
        <c:varyColors val="0"/>
        <c:ser>
          <c:idx val="0"/>
          <c:order val="0"/>
          <c:tx>
            <c:v>Investment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'Rainbow diagrams'!$A$123:$A$139</c:f>
              <c:numCache>
                <c:formatCode>General</c:formatCode>
                <c:ptCount val="17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</c:numCache>
            </c:numRef>
          </c:xVal>
          <c:yVal>
            <c:numRef>
              <c:f>'Rainbow diagrams'!$B$123:$B$139</c:f>
              <c:numCache>
                <c:formatCode>#,##0.00</c:formatCode>
                <c:ptCount val="17"/>
                <c:pt idx="0">
                  <c:v>10807.136909147754</c:v>
                </c:pt>
                <c:pt idx="1">
                  <c:v>14026.869275054691</c:v>
                </c:pt>
                <c:pt idx="2">
                  <c:v>17246.601640961657</c:v>
                </c:pt>
                <c:pt idx="3">
                  <c:v>20466.334006868623</c:v>
                </c:pt>
                <c:pt idx="4">
                  <c:v>23686.066372775589</c:v>
                </c:pt>
                <c:pt idx="5">
                  <c:v>26905.798738682555</c:v>
                </c:pt>
                <c:pt idx="6">
                  <c:v>30125.531104589492</c:v>
                </c:pt>
                <c:pt idx="7">
                  <c:v>33345.263470496458</c:v>
                </c:pt>
                <c:pt idx="8">
                  <c:v>36564.995836403425</c:v>
                </c:pt>
                <c:pt idx="9">
                  <c:v>39784.728202310391</c:v>
                </c:pt>
                <c:pt idx="10">
                  <c:v>43004.460568217357</c:v>
                </c:pt>
                <c:pt idx="11">
                  <c:v>46224.192934124294</c:v>
                </c:pt>
                <c:pt idx="12">
                  <c:v>49443.92530003126</c:v>
                </c:pt>
                <c:pt idx="13">
                  <c:v>52663.657665938226</c:v>
                </c:pt>
                <c:pt idx="14">
                  <c:v>55883.390031845192</c:v>
                </c:pt>
                <c:pt idx="15">
                  <c:v>59103.122397752159</c:v>
                </c:pt>
                <c:pt idx="16">
                  <c:v>62322.854763659096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10-48F8-92CD-E9768E5DF4F0}"/>
            </c:ext>
          </c:extLst>
        </c:ser>
        <c:ser>
          <c:idx val="1"/>
          <c:order val="1"/>
          <c:tx>
            <c:v>Investment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'Rainbow diagrams'!$A$123:$A$139</c:f>
              <c:numCache>
                <c:formatCode>General</c:formatCode>
                <c:ptCount val="17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</c:numCache>
            </c:numRef>
          </c:xVal>
          <c:yVal>
            <c:numRef>
              <c:f>'Rainbow diagrams'!$C$123:$C$139</c:f>
              <c:numCache>
                <c:formatCode>#,##0.00</c:formatCode>
                <c:ptCount val="17"/>
                <c:pt idx="0">
                  <c:v>44073.252944114887</c:v>
                </c:pt>
                <c:pt idx="1">
                  <c:v>44073.252944114887</c:v>
                </c:pt>
                <c:pt idx="2">
                  <c:v>44073.252944114887</c:v>
                </c:pt>
                <c:pt idx="3">
                  <c:v>44073.252944114887</c:v>
                </c:pt>
                <c:pt idx="4">
                  <c:v>44073.252944114887</c:v>
                </c:pt>
                <c:pt idx="5">
                  <c:v>44073.252944114887</c:v>
                </c:pt>
                <c:pt idx="6">
                  <c:v>44073.252944114887</c:v>
                </c:pt>
                <c:pt idx="7">
                  <c:v>44073.252944114887</c:v>
                </c:pt>
                <c:pt idx="8">
                  <c:v>44073.252944114887</c:v>
                </c:pt>
                <c:pt idx="9">
                  <c:v>44073.252944114887</c:v>
                </c:pt>
                <c:pt idx="10">
                  <c:v>44073.252944114887</c:v>
                </c:pt>
                <c:pt idx="11">
                  <c:v>44073.252944114887</c:v>
                </c:pt>
                <c:pt idx="12">
                  <c:v>44073.252944114887</c:v>
                </c:pt>
                <c:pt idx="13">
                  <c:v>44073.252944114887</c:v>
                </c:pt>
                <c:pt idx="14">
                  <c:v>44073.252944114887</c:v>
                </c:pt>
                <c:pt idx="15">
                  <c:v>44073.252944114887</c:v>
                </c:pt>
                <c:pt idx="16">
                  <c:v>44073.252944114887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10-48F8-92CD-E9768E5DF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582192"/>
        <c:axId val="368582520"/>
      </c:scatterChart>
      <c:valAx>
        <c:axId val="368582192"/>
        <c:scaling>
          <c:orientation val="minMax"/>
          <c:max val="16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582520"/>
        <c:crosses val="autoZero"/>
        <c:crossBetween val="midCat"/>
        <c:majorUnit val="20000"/>
        <c:minorUnit val="500"/>
      </c:valAx>
      <c:valAx>
        <c:axId val="36858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582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PW</a:t>
            </a:r>
            <a:r>
              <a:rPr lang="en-US" baseline="0"/>
              <a:t> vs. Annual Income of Investment A</a:t>
            </a:r>
            <a:endParaRPr lang="en-US"/>
          </a:p>
        </c:rich>
      </c:tx>
      <c:layout>
        <c:manualLayout>
          <c:xMode val="edge"/>
          <c:yMode val="edge"/>
          <c:x val="0.42501888555326678"/>
          <c:y val="2.27987466074896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Investment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'Rainbow diagrams'!$A$93:$A$109</c:f>
              <c:numCache>
                <c:formatCode>General</c:formatCode>
                <c:ptCount val="17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</c:numCache>
            </c:numRef>
          </c:xVal>
          <c:yVal>
            <c:numRef>
              <c:f>'Rainbow diagrams'!$B$93:$B$109</c:f>
              <c:numCache>
                <c:formatCode>#,##0.00</c:formatCode>
                <c:ptCount val="17"/>
                <c:pt idx="0">
                  <c:v>-180511.20435341867</c:v>
                </c:pt>
                <c:pt idx="1">
                  <c:v>-152260.08921136433</c:v>
                </c:pt>
                <c:pt idx="2">
                  <c:v>-124008.97406931</c:v>
                </c:pt>
                <c:pt idx="3">
                  <c:v>-95757.858927255671</c:v>
                </c:pt>
                <c:pt idx="4">
                  <c:v>-67506.743785201339</c:v>
                </c:pt>
                <c:pt idx="5">
                  <c:v>-39255.628643146993</c:v>
                </c:pt>
                <c:pt idx="6">
                  <c:v>-11004.513501092675</c:v>
                </c:pt>
                <c:pt idx="7">
                  <c:v>17246.601640961657</c:v>
                </c:pt>
                <c:pt idx="8">
                  <c:v>45497.716783015989</c:v>
                </c:pt>
                <c:pt idx="9">
                  <c:v>73748.83192507035</c:v>
                </c:pt>
                <c:pt idx="10">
                  <c:v>101999.94706712471</c:v>
                </c:pt>
                <c:pt idx="11">
                  <c:v>130251.06220917904</c:v>
                </c:pt>
                <c:pt idx="12">
                  <c:v>158502.17735123337</c:v>
                </c:pt>
                <c:pt idx="13">
                  <c:v>186753.29249328765</c:v>
                </c:pt>
                <c:pt idx="14">
                  <c:v>215004.40763534204</c:v>
                </c:pt>
                <c:pt idx="15">
                  <c:v>243255.52277739631</c:v>
                </c:pt>
                <c:pt idx="16">
                  <c:v>271506.6379194507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00-4805-890A-F21C99BC898F}"/>
            </c:ext>
          </c:extLst>
        </c:ser>
        <c:ser>
          <c:idx val="1"/>
          <c:order val="1"/>
          <c:tx>
            <c:v>Investment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'Rainbow diagrams'!$A$93:$A$109</c:f>
              <c:numCache>
                <c:formatCode>General</c:formatCode>
                <c:ptCount val="17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</c:numCache>
            </c:numRef>
          </c:xVal>
          <c:yVal>
            <c:numRef>
              <c:f>'Rainbow diagrams'!$C$93:$C$109</c:f>
              <c:numCache>
                <c:formatCode>#,##0.00</c:formatCode>
                <c:ptCount val="17"/>
                <c:pt idx="0">
                  <c:v>44073.252944114887</c:v>
                </c:pt>
                <c:pt idx="1">
                  <c:v>44073.252944114887</c:v>
                </c:pt>
                <c:pt idx="2">
                  <c:v>44073.252944114887</c:v>
                </c:pt>
                <c:pt idx="3">
                  <c:v>44073.252944114887</c:v>
                </c:pt>
                <c:pt idx="4">
                  <c:v>44073.252944114887</c:v>
                </c:pt>
                <c:pt idx="5">
                  <c:v>44073.252944114887</c:v>
                </c:pt>
                <c:pt idx="6">
                  <c:v>44073.252944114887</c:v>
                </c:pt>
                <c:pt idx="7">
                  <c:v>44073.252944114887</c:v>
                </c:pt>
                <c:pt idx="8">
                  <c:v>44073.252944114887</c:v>
                </c:pt>
                <c:pt idx="9">
                  <c:v>44073.252944114887</c:v>
                </c:pt>
                <c:pt idx="10">
                  <c:v>44073.252944114887</c:v>
                </c:pt>
                <c:pt idx="11">
                  <c:v>44073.252944114887</c:v>
                </c:pt>
                <c:pt idx="12">
                  <c:v>44073.252944114887</c:v>
                </c:pt>
                <c:pt idx="13">
                  <c:v>44073.252944114887</c:v>
                </c:pt>
                <c:pt idx="14">
                  <c:v>44073.252944114887</c:v>
                </c:pt>
                <c:pt idx="15">
                  <c:v>44073.252944114887</c:v>
                </c:pt>
                <c:pt idx="16">
                  <c:v>44073.252944114887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00-4805-890A-F21C99BC8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787120"/>
        <c:axId val="370785808"/>
      </c:scatterChart>
      <c:valAx>
        <c:axId val="370787120"/>
        <c:scaling>
          <c:orientation val="minMax"/>
          <c:max val="8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785808"/>
        <c:crosses val="autoZero"/>
        <c:crossBetween val="midCat"/>
        <c:majorUnit val="5000"/>
      </c:valAx>
      <c:valAx>
        <c:axId val="37078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787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52551</xdr:colOff>
      <xdr:row>21</xdr:row>
      <xdr:rowOff>180866</xdr:rowOff>
    </xdr:from>
    <xdr:to>
      <xdr:col>14</xdr:col>
      <xdr:colOff>45982</xdr:colOff>
      <xdr:row>45</xdr:row>
      <xdr:rowOff>8760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188310</xdr:colOff>
      <xdr:row>58</xdr:row>
      <xdr:rowOff>23210</xdr:rowOff>
    </xdr:from>
    <xdr:to>
      <xdr:col>14</xdr:col>
      <xdr:colOff>350345</xdr:colOff>
      <xdr:row>81</xdr:row>
      <xdr:rowOff>179551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529897</xdr:colOff>
      <xdr:row>121</xdr:row>
      <xdr:rowOff>35034</xdr:rowOff>
    </xdr:from>
    <xdr:to>
      <xdr:col>12</xdr:col>
      <xdr:colOff>131380</xdr:colOff>
      <xdr:row>143</xdr:row>
      <xdr:rowOff>131379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164224</xdr:colOff>
      <xdr:row>91</xdr:row>
      <xdr:rowOff>140138</xdr:rowOff>
    </xdr:from>
    <xdr:to>
      <xdr:col>14</xdr:col>
      <xdr:colOff>105104</xdr:colOff>
      <xdr:row>112</xdr:row>
      <xdr:rowOff>131378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130" zoomScaleNormal="130" workbookViewId="0">
      <selection activeCell="B4" sqref="B4"/>
    </sheetView>
  </sheetViews>
  <sheetFormatPr defaultRowHeight="14.4" x14ac:dyDescent="0.3"/>
  <cols>
    <col min="1" max="1" width="24.88671875" customWidth="1"/>
    <col min="2" max="2" width="15.88671875" customWidth="1"/>
    <col min="3" max="3" width="16.109375" customWidth="1"/>
    <col min="4" max="4" width="19.88671875" customWidth="1"/>
  </cols>
  <sheetData>
    <row r="1" spans="1:11" x14ac:dyDescent="0.3">
      <c r="A1" s="4" t="s">
        <v>36</v>
      </c>
      <c r="B1" s="4"/>
      <c r="C1" s="4"/>
      <c r="D1" s="4"/>
      <c r="E1" s="1"/>
      <c r="F1" s="1"/>
      <c r="G1" s="1"/>
      <c r="H1" s="1"/>
      <c r="I1" s="1"/>
      <c r="J1" s="1"/>
      <c r="K1" s="1"/>
    </row>
    <row r="2" spans="1:11" x14ac:dyDescent="0.3">
      <c r="A2" s="5"/>
      <c r="B2" s="5"/>
      <c r="C2" s="5"/>
      <c r="D2" s="5"/>
      <c r="E2" s="1"/>
      <c r="F2" s="1"/>
      <c r="G2" s="1"/>
      <c r="H2" s="1"/>
      <c r="I2" s="1"/>
      <c r="J2" s="1"/>
      <c r="K2" s="1"/>
    </row>
    <row r="3" spans="1:11" x14ac:dyDescent="0.3">
      <c r="A3" s="25"/>
      <c r="B3" s="26" t="s">
        <v>5</v>
      </c>
      <c r="C3" s="26" t="s">
        <v>6</v>
      </c>
      <c r="D3" s="5"/>
      <c r="E3" s="1"/>
      <c r="F3" s="1"/>
      <c r="G3" s="1"/>
      <c r="H3" s="1"/>
      <c r="I3" s="1"/>
      <c r="J3" s="1"/>
      <c r="K3" s="1"/>
    </row>
    <row r="4" spans="1:11" x14ac:dyDescent="0.3">
      <c r="A4" s="8" t="s">
        <v>0</v>
      </c>
      <c r="B4" s="9">
        <v>-170000</v>
      </c>
      <c r="C4" s="9">
        <v>-120000</v>
      </c>
      <c r="D4" s="5"/>
      <c r="E4" s="1"/>
      <c r="F4" s="1"/>
      <c r="G4" s="1"/>
      <c r="H4" s="1"/>
      <c r="I4" s="1"/>
      <c r="J4" s="1"/>
      <c r="K4" s="1"/>
    </row>
    <row r="5" spans="1:11" x14ac:dyDescent="0.3">
      <c r="A5" s="8" t="s">
        <v>10</v>
      </c>
      <c r="B5" s="9">
        <v>35000</v>
      </c>
      <c r="C5" s="9">
        <v>40000</v>
      </c>
      <c r="D5" s="5"/>
      <c r="E5" s="1"/>
      <c r="F5" s="1"/>
      <c r="G5" s="1"/>
      <c r="H5" s="1"/>
      <c r="I5" s="1"/>
      <c r="J5" s="1"/>
      <c r="K5" s="1"/>
    </row>
    <row r="6" spans="1:11" x14ac:dyDescent="0.3">
      <c r="A6" s="8" t="s">
        <v>26</v>
      </c>
      <c r="B6" s="9">
        <v>-3000</v>
      </c>
      <c r="C6" s="27"/>
      <c r="D6" s="5"/>
      <c r="E6" s="1"/>
      <c r="F6" s="1"/>
      <c r="G6" s="1"/>
      <c r="H6" s="1"/>
      <c r="I6" s="1"/>
      <c r="J6" s="1"/>
      <c r="K6" s="1"/>
    </row>
    <row r="7" spans="1:11" x14ac:dyDescent="0.3">
      <c r="A7" s="8" t="s">
        <v>7</v>
      </c>
      <c r="B7" s="27"/>
      <c r="C7" s="9">
        <v>-2000</v>
      </c>
      <c r="D7" s="5"/>
      <c r="E7" s="1"/>
      <c r="F7" s="1"/>
      <c r="G7" s="1"/>
      <c r="H7" s="1"/>
      <c r="I7" s="1"/>
      <c r="J7" s="1"/>
      <c r="K7" s="1"/>
    </row>
    <row r="8" spans="1:11" x14ac:dyDescent="0.3">
      <c r="A8" s="8" t="s">
        <v>8</v>
      </c>
      <c r="B8" s="27"/>
      <c r="C8" s="9">
        <v>-2500</v>
      </c>
      <c r="D8" s="5"/>
      <c r="E8" s="1"/>
      <c r="F8" s="1"/>
      <c r="G8" s="1"/>
      <c r="H8" s="1"/>
      <c r="I8" s="1"/>
      <c r="J8" s="1"/>
      <c r="K8" s="1"/>
    </row>
    <row r="9" spans="1:11" x14ac:dyDescent="0.3">
      <c r="A9" s="8" t="s">
        <v>1</v>
      </c>
      <c r="B9" s="9">
        <v>20000</v>
      </c>
      <c r="C9" s="9">
        <v>0</v>
      </c>
      <c r="D9" s="5"/>
      <c r="E9" s="1"/>
      <c r="F9" s="1"/>
      <c r="G9" s="1"/>
      <c r="H9" s="1"/>
      <c r="I9" s="1"/>
      <c r="J9" s="1"/>
      <c r="K9" s="1"/>
    </row>
    <row r="10" spans="1:11" x14ac:dyDescent="0.3">
      <c r="A10" s="8" t="s">
        <v>2</v>
      </c>
      <c r="B10" s="8">
        <v>10</v>
      </c>
      <c r="C10" s="8" t="s">
        <v>19</v>
      </c>
      <c r="D10" s="5"/>
      <c r="E10" s="1"/>
      <c r="F10" s="1"/>
      <c r="G10" s="1"/>
      <c r="H10" s="1"/>
      <c r="I10" s="1"/>
      <c r="J10" s="1"/>
      <c r="K10" s="1"/>
    </row>
    <row r="11" spans="1:11" x14ac:dyDescent="0.3">
      <c r="A11" s="8" t="s">
        <v>3</v>
      </c>
      <c r="B11" s="11">
        <v>0.12</v>
      </c>
      <c r="C11" s="5"/>
      <c r="D11" s="5"/>
      <c r="E11" s="1"/>
      <c r="F11" s="1"/>
      <c r="G11" s="1"/>
      <c r="H11" s="1"/>
      <c r="I11" s="1"/>
      <c r="J11" s="1"/>
      <c r="K11" s="1"/>
    </row>
    <row r="12" spans="1:11" x14ac:dyDescent="0.3">
      <c r="A12" s="5"/>
      <c r="B12" s="5"/>
      <c r="C12" s="5"/>
      <c r="D12" s="5"/>
      <c r="E12" s="1"/>
      <c r="F12" s="1"/>
      <c r="G12" s="1"/>
      <c r="H12" s="1"/>
      <c r="I12" s="1"/>
      <c r="J12" s="1"/>
      <c r="K12" s="1"/>
    </row>
    <row r="13" spans="1:11" x14ac:dyDescent="0.3">
      <c r="A13" s="12" t="s">
        <v>13</v>
      </c>
      <c r="B13" s="12" t="s">
        <v>14</v>
      </c>
      <c r="C13" s="8">
        <f xml:space="preserve"> (FV(B11, B10, -1, 0, 0) - B10) / (B11*(1+B11)^B10)</f>
        <v>20.254088854199225</v>
      </c>
      <c r="D13" s="5"/>
      <c r="E13" s="1"/>
      <c r="F13" s="1"/>
      <c r="G13" s="1"/>
      <c r="H13" s="1"/>
      <c r="I13" s="1"/>
      <c r="J13" s="1"/>
      <c r="K13" s="1"/>
    </row>
    <row r="14" spans="1:11" x14ac:dyDescent="0.3">
      <c r="A14" s="5"/>
      <c r="B14" s="5"/>
      <c r="C14" s="5"/>
      <c r="D14" s="5"/>
      <c r="E14" s="1"/>
      <c r="F14" s="1"/>
      <c r="G14" s="1"/>
      <c r="H14" s="1"/>
      <c r="I14" s="1"/>
      <c r="J14" s="1"/>
      <c r="K14" s="1"/>
    </row>
    <row r="15" spans="1:11" x14ac:dyDescent="0.3">
      <c r="A15" s="38" t="s">
        <v>24</v>
      </c>
      <c r="B15" s="37">
        <f>B4 - PV(B11, B10, B5+B6, B9, 0)</f>
        <v>17246.601640961657</v>
      </c>
      <c r="C15" s="37">
        <f xml:space="preserve"> C4 - PV(B11, B10, C5+C7, C9, 0 ) + C8*C13</f>
        <v>44073.252944114887</v>
      </c>
      <c r="D15" s="5"/>
      <c r="E15" s="1"/>
      <c r="F15" s="1"/>
      <c r="G15" s="1"/>
      <c r="H15" s="1"/>
      <c r="I15" s="1"/>
      <c r="J15" s="1"/>
      <c r="K15" s="1"/>
    </row>
    <row r="16" spans="1:11" x14ac:dyDescent="0.3">
      <c r="A16" s="5"/>
      <c r="B16" s="5"/>
      <c r="C16" s="5"/>
      <c r="D16" s="5"/>
      <c r="E16" s="1"/>
      <c r="F16" s="1"/>
      <c r="G16" s="1"/>
      <c r="H16" s="1"/>
      <c r="I16" s="1"/>
      <c r="J16" s="1"/>
      <c r="K16" s="1"/>
    </row>
    <row r="17" spans="1:11" x14ac:dyDescent="0.3">
      <c r="A17" s="28" t="s">
        <v>31</v>
      </c>
      <c r="B17" s="28"/>
      <c r="C17" s="28"/>
      <c r="D17" s="5"/>
      <c r="E17" s="1"/>
      <c r="F17" s="1"/>
      <c r="G17" s="1"/>
      <c r="H17" s="1"/>
      <c r="I17" s="1"/>
      <c r="J17" s="1"/>
      <c r="K17" s="1"/>
    </row>
    <row r="18" spans="1:11" x14ac:dyDescent="0.3">
      <c r="A18" s="29" t="s">
        <v>32</v>
      </c>
      <c r="B18" s="29" t="s">
        <v>33</v>
      </c>
      <c r="C18" s="29" t="s">
        <v>34</v>
      </c>
      <c r="D18" s="5"/>
      <c r="E18" s="1"/>
      <c r="F18" s="1"/>
      <c r="G18" s="1"/>
      <c r="H18" s="1"/>
      <c r="I18" s="1"/>
      <c r="J18" s="1"/>
      <c r="K18" s="1"/>
    </row>
    <row r="19" spans="1:11" x14ac:dyDescent="0.3">
      <c r="A19" s="6">
        <v>0</v>
      </c>
      <c r="B19" s="30">
        <f>B4</f>
        <v>-170000</v>
      </c>
      <c r="C19" s="30">
        <f>C4</f>
        <v>-120000</v>
      </c>
      <c r="D19" s="5"/>
      <c r="E19" s="1"/>
      <c r="F19" s="1"/>
      <c r="G19" s="1"/>
      <c r="H19" s="1"/>
      <c r="I19" s="1"/>
      <c r="J19" s="1"/>
      <c r="K19" s="1"/>
    </row>
    <row r="20" spans="1:11" x14ac:dyDescent="0.3">
      <c r="A20" s="6">
        <v>1</v>
      </c>
      <c r="B20" s="30">
        <f>$B$5 + $B$6</f>
        <v>32000</v>
      </c>
      <c r="C20" s="30">
        <f>$C$5 + $C$7</f>
        <v>38000</v>
      </c>
      <c r="D20" s="5"/>
      <c r="E20" s="1"/>
      <c r="F20" s="1"/>
      <c r="G20" s="1"/>
      <c r="H20" s="1"/>
      <c r="I20" s="1"/>
      <c r="J20" s="1"/>
      <c r="K20" s="1"/>
    </row>
    <row r="21" spans="1:11" x14ac:dyDescent="0.3">
      <c r="A21" s="6">
        <v>2</v>
      </c>
      <c r="B21" s="30">
        <f t="shared" ref="B21:B28" si="0">$B$5 + $B$6</f>
        <v>32000</v>
      </c>
      <c r="C21" s="30">
        <f>C20 + $C$8</f>
        <v>35500</v>
      </c>
      <c r="D21" s="5"/>
      <c r="E21" s="1"/>
      <c r="F21" s="1"/>
      <c r="G21" s="1"/>
      <c r="H21" s="1"/>
      <c r="I21" s="1"/>
      <c r="J21" s="1"/>
      <c r="K21" s="1"/>
    </row>
    <row r="22" spans="1:11" x14ac:dyDescent="0.3">
      <c r="A22" s="6">
        <v>3</v>
      </c>
      <c r="B22" s="30">
        <f t="shared" si="0"/>
        <v>32000</v>
      </c>
      <c r="C22" s="30">
        <f t="shared" ref="C22:C28" si="1">C21 + $C$8</f>
        <v>33000</v>
      </c>
      <c r="D22" s="5"/>
      <c r="E22" s="1"/>
      <c r="F22" s="1"/>
      <c r="G22" s="1"/>
      <c r="H22" s="1"/>
      <c r="I22" s="1"/>
      <c r="J22" s="1"/>
      <c r="K22" s="1"/>
    </row>
    <row r="23" spans="1:11" x14ac:dyDescent="0.3">
      <c r="A23" s="6">
        <v>4</v>
      </c>
      <c r="B23" s="30">
        <f t="shared" si="0"/>
        <v>32000</v>
      </c>
      <c r="C23" s="30">
        <f t="shared" si="1"/>
        <v>30500</v>
      </c>
      <c r="D23" s="5"/>
      <c r="E23" s="1"/>
      <c r="F23" s="1"/>
      <c r="G23" s="1"/>
      <c r="H23" s="1"/>
      <c r="I23" s="1"/>
      <c r="J23" s="1"/>
      <c r="K23" s="1"/>
    </row>
    <row r="24" spans="1:11" x14ac:dyDescent="0.3">
      <c r="A24" s="6">
        <v>5</v>
      </c>
      <c r="B24" s="30">
        <f t="shared" si="0"/>
        <v>32000</v>
      </c>
      <c r="C24" s="30">
        <f t="shared" si="1"/>
        <v>28000</v>
      </c>
      <c r="D24" s="5"/>
      <c r="E24" s="1"/>
      <c r="F24" s="1"/>
      <c r="G24" s="1"/>
      <c r="H24" s="1"/>
      <c r="I24" s="1"/>
      <c r="J24" s="1"/>
      <c r="K24" s="1"/>
    </row>
    <row r="25" spans="1:11" x14ac:dyDescent="0.3">
      <c r="A25" s="6">
        <v>6</v>
      </c>
      <c r="B25" s="30">
        <f t="shared" si="0"/>
        <v>32000</v>
      </c>
      <c r="C25" s="30">
        <f t="shared" si="1"/>
        <v>25500</v>
      </c>
      <c r="D25" s="5"/>
      <c r="E25" s="1"/>
      <c r="F25" s="1"/>
      <c r="G25" s="1"/>
      <c r="H25" s="1"/>
      <c r="I25" s="1"/>
      <c r="J25" s="1"/>
      <c r="K25" s="1"/>
    </row>
    <row r="26" spans="1:11" x14ac:dyDescent="0.3">
      <c r="A26" s="6">
        <v>7</v>
      </c>
      <c r="B26" s="30">
        <f t="shared" si="0"/>
        <v>32000</v>
      </c>
      <c r="C26" s="30">
        <f t="shared" si="1"/>
        <v>23000</v>
      </c>
      <c r="D26" s="5"/>
      <c r="E26" s="1"/>
      <c r="F26" s="1"/>
      <c r="G26" s="1"/>
      <c r="H26" s="1"/>
      <c r="I26" s="1"/>
      <c r="J26" s="1"/>
      <c r="K26" s="1"/>
    </row>
    <row r="27" spans="1:11" x14ac:dyDescent="0.3">
      <c r="A27" s="6">
        <v>8</v>
      </c>
      <c r="B27" s="30">
        <f t="shared" si="0"/>
        <v>32000</v>
      </c>
      <c r="C27" s="30">
        <f t="shared" si="1"/>
        <v>20500</v>
      </c>
      <c r="D27" s="5"/>
      <c r="E27" s="1"/>
      <c r="F27" s="1"/>
      <c r="G27" s="1"/>
      <c r="H27" s="1"/>
      <c r="I27" s="1"/>
      <c r="J27" s="1"/>
      <c r="K27" s="1"/>
    </row>
    <row r="28" spans="1:11" x14ac:dyDescent="0.3">
      <c r="A28" s="6">
        <v>9</v>
      </c>
      <c r="B28" s="30">
        <f t="shared" si="0"/>
        <v>32000</v>
      </c>
      <c r="C28" s="30">
        <f t="shared" si="1"/>
        <v>18000</v>
      </c>
      <c r="D28" s="5"/>
      <c r="E28" s="1"/>
      <c r="F28" s="1"/>
      <c r="G28" s="1"/>
      <c r="H28" s="1"/>
      <c r="I28" s="1"/>
      <c r="J28" s="1"/>
      <c r="K28" s="1"/>
    </row>
    <row r="29" spans="1:11" x14ac:dyDescent="0.3">
      <c r="A29" s="6">
        <v>10</v>
      </c>
      <c r="B29" s="30">
        <f>$B$5 + $B$6 + B9</f>
        <v>52000</v>
      </c>
      <c r="C29" s="30">
        <f>C28 + $C$8 + $C$9</f>
        <v>15500</v>
      </c>
      <c r="D29" s="5"/>
      <c r="E29" s="1"/>
      <c r="F29" s="1"/>
      <c r="G29" s="1"/>
      <c r="H29" s="1"/>
      <c r="I29" s="1"/>
      <c r="J29" s="1"/>
      <c r="K29" s="1"/>
    </row>
    <row r="30" spans="1:11" x14ac:dyDescent="0.3">
      <c r="A30" s="31" t="s">
        <v>24</v>
      </c>
      <c r="B30" s="32">
        <f>B19+NPV($B$11, B20:B29)</f>
        <v>17246.601640961511</v>
      </c>
      <c r="C30" s="32">
        <f>C19+NPV($B$11, C20:C29)</f>
        <v>44073.25294411488</v>
      </c>
      <c r="D30" s="5"/>
      <c r="E30" s="1"/>
      <c r="F30" s="1"/>
      <c r="G30" s="1"/>
      <c r="H30" s="1"/>
      <c r="I30" s="1"/>
      <c r="J30" s="1"/>
      <c r="K30" s="1"/>
    </row>
    <row r="31" spans="1:11" x14ac:dyDescent="0.3">
      <c r="A31" s="5"/>
      <c r="B31" s="5"/>
      <c r="C31" s="5"/>
      <c r="D31" s="5"/>
    </row>
    <row r="32" spans="1:11" x14ac:dyDescent="0.3">
      <c r="A32" s="5"/>
      <c r="B32" s="5"/>
      <c r="C32" s="5"/>
      <c r="D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zoomScale="145" zoomScaleNormal="145" workbookViewId="0">
      <selection activeCell="B4" sqref="B4"/>
    </sheetView>
  </sheetViews>
  <sheetFormatPr defaultRowHeight="14.4" x14ac:dyDescent="0.3"/>
  <cols>
    <col min="1" max="1" width="24.88671875" customWidth="1"/>
    <col min="2" max="2" width="15.88671875" customWidth="1"/>
    <col min="3" max="3" width="16.109375" customWidth="1"/>
    <col min="4" max="4" width="14.109375" customWidth="1"/>
    <col min="9" max="9" width="11" bestFit="1" customWidth="1"/>
  </cols>
  <sheetData>
    <row r="1" spans="1:11" x14ac:dyDescent="0.3">
      <c r="A1" s="4" t="s">
        <v>36</v>
      </c>
      <c r="B1" s="4"/>
      <c r="C1" s="4"/>
      <c r="D1" s="4"/>
      <c r="E1" s="1"/>
      <c r="F1" s="1"/>
      <c r="G1" s="1"/>
      <c r="H1" s="1"/>
      <c r="I1" s="1"/>
      <c r="J1" s="1"/>
      <c r="K1" s="1"/>
    </row>
    <row r="2" spans="1:11" x14ac:dyDescent="0.3">
      <c r="A2" s="5"/>
      <c r="B2" s="5"/>
      <c r="C2" s="5"/>
      <c r="D2" s="5"/>
      <c r="E2" s="5"/>
      <c r="F2" s="1"/>
      <c r="G2" s="1"/>
      <c r="H2" s="1"/>
      <c r="I2" s="1"/>
      <c r="J2" s="1"/>
      <c r="K2" s="1"/>
    </row>
    <row r="3" spans="1:11" x14ac:dyDescent="0.3">
      <c r="A3" s="6"/>
      <c r="B3" s="7" t="s">
        <v>5</v>
      </c>
      <c r="C3" s="7" t="s">
        <v>6</v>
      </c>
      <c r="D3" s="5"/>
      <c r="E3" s="5"/>
      <c r="F3" s="1"/>
      <c r="G3" s="1"/>
      <c r="H3" s="1"/>
      <c r="I3" s="1"/>
      <c r="J3" s="1"/>
      <c r="K3" s="1"/>
    </row>
    <row r="4" spans="1:11" x14ac:dyDescent="0.3">
      <c r="A4" s="8" t="s">
        <v>0</v>
      </c>
      <c r="B4" s="9">
        <v>-170000</v>
      </c>
      <c r="C4" s="9">
        <v>-120000</v>
      </c>
      <c r="D4" s="5"/>
      <c r="E4" s="5"/>
      <c r="F4" s="1"/>
      <c r="G4" s="1"/>
      <c r="H4" s="1"/>
      <c r="I4" s="1"/>
      <c r="J4" s="1"/>
      <c r="K4" s="1"/>
    </row>
    <row r="5" spans="1:11" x14ac:dyDescent="0.3">
      <c r="A5" s="8" t="s">
        <v>10</v>
      </c>
      <c r="B5" s="9">
        <v>35000</v>
      </c>
      <c r="C5" s="9">
        <v>40000</v>
      </c>
      <c r="D5" s="5"/>
      <c r="E5" s="5"/>
      <c r="F5" s="1"/>
      <c r="G5" s="1"/>
      <c r="H5" s="1"/>
      <c r="I5" s="1"/>
      <c r="J5" s="1"/>
      <c r="K5" s="1"/>
    </row>
    <row r="6" spans="1:11" x14ac:dyDescent="0.3">
      <c r="A6" s="8" t="s">
        <v>9</v>
      </c>
      <c r="B6" s="9">
        <v>-3000</v>
      </c>
      <c r="C6" s="27"/>
      <c r="D6" s="5"/>
      <c r="E6" s="5"/>
      <c r="F6" s="1"/>
      <c r="G6" s="1"/>
      <c r="H6" s="1"/>
      <c r="I6" s="1"/>
      <c r="J6" s="1"/>
      <c r="K6" s="1"/>
    </row>
    <row r="7" spans="1:11" x14ac:dyDescent="0.3">
      <c r="A7" s="8" t="s">
        <v>7</v>
      </c>
      <c r="B7" s="27"/>
      <c r="C7" s="9">
        <v>-2000</v>
      </c>
      <c r="D7" s="5"/>
      <c r="E7" s="5"/>
      <c r="F7" s="1"/>
      <c r="G7" s="1"/>
      <c r="H7" s="1"/>
      <c r="I7" s="1"/>
      <c r="J7" s="1"/>
      <c r="K7" s="1"/>
    </row>
    <row r="8" spans="1:11" x14ac:dyDescent="0.3">
      <c r="A8" s="8" t="s">
        <v>8</v>
      </c>
      <c r="B8" s="27"/>
      <c r="C8" s="9">
        <v>-2500</v>
      </c>
      <c r="D8" s="5"/>
      <c r="E8" s="5"/>
      <c r="F8" s="1"/>
      <c r="G8" s="1"/>
      <c r="H8" s="1"/>
      <c r="I8" s="1"/>
      <c r="J8" s="1"/>
      <c r="K8" s="1"/>
    </row>
    <row r="9" spans="1:11" x14ac:dyDescent="0.3">
      <c r="A9" s="8" t="s">
        <v>1</v>
      </c>
      <c r="B9" s="9">
        <v>20000</v>
      </c>
      <c r="C9" s="9">
        <v>0</v>
      </c>
      <c r="D9" s="5"/>
      <c r="E9" s="5"/>
      <c r="F9" s="1"/>
      <c r="G9" s="1"/>
      <c r="H9" s="1"/>
      <c r="I9" s="1"/>
      <c r="J9" s="1"/>
      <c r="K9" s="1"/>
    </row>
    <row r="10" spans="1:11" x14ac:dyDescent="0.3">
      <c r="A10" s="8" t="s">
        <v>2</v>
      </c>
      <c r="B10" s="8">
        <v>10</v>
      </c>
      <c r="C10" s="8" t="s">
        <v>19</v>
      </c>
      <c r="D10" s="5"/>
      <c r="E10" s="5"/>
      <c r="F10" s="1"/>
      <c r="G10" s="1"/>
      <c r="H10" s="1"/>
      <c r="I10" s="1"/>
      <c r="J10" s="1"/>
      <c r="K10" s="1"/>
    </row>
    <row r="11" spans="1:11" x14ac:dyDescent="0.3">
      <c r="A11" s="10" t="s">
        <v>3</v>
      </c>
      <c r="B11" s="11">
        <v>0.12</v>
      </c>
      <c r="C11" s="5"/>
      <c r="D11" s="5"/>
      <c r="E11" s="5"/>
      <c r="F11" s="1"/>
      <c r="G11" s="1"/>
      <c r="H11" s="1"/>
      <c r="I11" s="1"/>
      <c r="J11" s="1"/>
      <c r="K11" s="1"/>
    </row>
    <row r="12" spans="1:11" x14ac:dyDescent="0.3">
      <c r="A12" s="5"/>
      <c r="B12" s="5"/>
      <c r="C12" s="5"/>
      <c r="D12" s="5"/>
      <c r="E12" s="5"/>
      <c r="F12" s="1"/>
      <c r="G12" s="1"/>
      <c r="H12" s="1"/>
      <c r="I12" s="1"/>
      <c r="J12" s="1"/>
      <c r="K12" s="1"/>
    </row>
    <row r="13" spans="1:11" x14ac:dyDescent="0.3">
      <c r="A13" s="12" t="s">
        <v>13</v>
      </c>
      <c r="B13" s="8" t="s">
        <v>14</v>
      </c>
      <c r="C13" s="8">
        <f xml:space="preserve"> (FV(B11, B10, -1, 0, 0) - B10) / (B11*(1+B11)^B10)</f>
        <v>20.254088854199225</v>
      </c>
      <c r="D13" s="5"/>
      <c r="E13" s="5"/>
      <c r="F13" s="1"/>
      <c r="G13" s="1"/>
      <c r="H13" s="1"/>
      <c r="I13" s="1"/>
      <c r="J13" s="1"/>
      <c r="K13" s="1"/>
    </row>
    <row r="14" spans="1:11" x14ac:dyDescent="0.3">
      <c r="A14" s="5"/>
      <c r="B14" s="5"/>
      <c r="C14" s="5"/>
      <c r="D14" s="5"/>
      <c r="E14" s="5"/>
      <c r="F14" s="1"/>
      <c r="G14" s="1"/>
      <c r="H14" s="1"/>
      <c r="I14" s="1"/>
      <c r="J14" s="1"/>
      <c r="K14" s="1"/>
    </row>
    <row r="15" spans="1:11" x14ac:dyDescent="0.3">
      <c r="A15" s="5"/>
      <c r="B15" s="5"/>
      <c r="C15" s="5"/>
      <c r="D15" s="5"/>
      <c r="E15" s="5"/>
      <c r="F15" s="1"/>
      <c r="G15" s="1"/>
      <c r="H15" s="1"/>
      <c r="I15" s="1"/>
      <c r="J15" s="1"/>
      <c r="K15" s="1"/>
    </row>
    <row r="16" spans="1:11" x14ac:dyDescent="0.3">
      <c r="A16" s="33" t="s">
        <v>35</v>
      </c>
      <c r="B16" s="33"/>
      <c r="C16" s="33"/>
      <c r="D16" s="33"/>
      <c r="E16" s="5"/>
      <c r="F16" s="1"/>
      <c r="G16" s="1"/>
      <c r="H16" s="1"/>
      <c r="I16" s="1"/>
      <c r="J16" s="1"/>
      <c r="K16" s="1"/>
    </row>
    <row r="17" spans="1:11" x14ac:dyDescent="0.3">
      <c r="A17" s="5"/>
      <c r="B17" s="5"/>
      <c r="C17" s="5"/>
      <c r="D17" s="5"/>
      <c r="E17" s="5"/>
      <c r="F17" s="1"/>
      <c r="G17" s="1"/>
      <c r="H17" s="1"/>
      <c r="I17" s="1"/>
      <c r="J17" s="1"/>
      <c r="K17" s="1"/>
    </row>
    <row r="18" spans="1:11" x14ac:dyDescent="0.3">
      <c r="A18" s="8" t="s">
        <v>15</v>
      </c>
      <c r="B18" s="14">
        <f>C23-B23</f>
        <v>26826.65130315323</v>
      </c>
      <c r="C18" s="5" t="s">
        <v>16</v>
      </c>
      <c r="D18" s="5"/>
      <c r="E18" s="5"/>
      <c r="F18" s="1"/>
      <c r="G18" s="1"/>
      <c r="H18" s="1"/>
      <c r="I18" s="1"/>
      <c r="J18" s="1"/>
      <c r="K18" s="1"/>
    </row>
    <row r="19" spans="1:11" x14ac:dyDescent="0.3">
      <c r="A19" s="8" t="s">
        <v>17</v>
      </c>
      <c r="B19" s="15">
        <v>15.5044486243648</v>
      </c>
      <c r="C19" s="5" t="s">
        <v>18</v>
      </c>
      <c r="D19" s="5"/>
      <c r="E19" s="5"/>
      <c r="F19" s="1"/>
      <c r="G19" s="1"/>
      <c r="H19" s="1"/>
      <c r="I19" s="1"/>
      <c r="J19" s="1"/>
      <c r="K19" s="1"/>
    </row>
    <row r="20" spans="1:11" x14ac:dyDescent="0.3">
      <c r="A20" s="8" t="s">
        <v>30</v>
      </c>
      <c r="B20" s="15">
        <f>B19-B10</f>
        <v>5.5044486243647999</v>
      </c>
      <c r="C20" s="5"/>
      <c r="D20" s="5"/>
      <c r="E20" s="5"/>
      <c r="F20" s="1"/>
      <c r="G20" s="1"/>
      <c r="H20" s="1"/>
      <c r="I20" s="1"/>
      <c r="J20" s="1"/>
      <c r="K20" s="1"/>
    </row>
    <row r="21" spans="1:11" x14ac:dyDescent="0.3">
      <c r="A21" s="8" t="s">
        <v>25</v>
      </c>
      <c r="B21" s="16">
        <f>(B19-B10)/B10</f>
        <v>0.55044486243647994</v>
      </c>
      <c r="C21" s="5"/>
      <c r="D21" s="5"/>
      <c r="E21" s="5"/>
      <c r="F21" s="1"/>
      <c r="G21" s="1"/>
      <c r="H21" s="1"/>
      <c r="I21" s="1"/>
      <c r="J21" s="1"/>
      <c r="K21" s="1"/>
    </row>
    <row r="22" spans="1:11" x14ac:dyDescent="0.3">
      <c r="A22" s="5"/>
      <c r="B22" s="5"/>
      <c r="C22" s="5"/>
      <c r="D22" s="5"/>
      <c r="E22" s="5"/>
      <c r="F22" s="1"/>
      <c r="G22" s="1"/>
      <c r="H22" s="1"/>
      <c r="I22" s="1"/>
      <c r="J22" s="1"/>
      <c r="K22" s="1"/>
    </row>
    <row r="23" spans="1:11" x14ac:dyDescent="0.3">
      <c r="A23" s="12" t="s">
        <v>4</v>
      </c>
      <c r="B23" s="17">
        <f>B4 - PV(B11, B10, B5+B6, B9, 0)</f>
        <v>17246.601640961657</v>
      </c>
      <c r="C23" s="17">
        <f xml:space="preserve"> C4 - PV(B11, B10, C5+C7, C9, 0 ) + C8*C13</f>
        <v>44073.252944114887</v>
      </c>
      <c r="D23" s="5"/>
      <c r="E23" s="5"/>
      <c r="F23" s="1"/>
      <c r="G23" s="1"/>
      <c r="H23" s="1"/>
      <c r="I23" s="1"/>
      <c r="J23" s="1"/>
      <c r="K23" s="1"/>
    </row>
    <row r="24" spans="1:11" x14ac:dyDescent="0.3">
      <c r="A24" s="7">
        <v>1</v>
      </c>
      <c r="B24" s="18">
        <f t="dataTable" ref="B24:C48" dt2D="0" dtr="0" r1="B10"/>
        <v>-123571.42857142855</v>
      </c>
      <c r="C24" s="18">
        <v>-86071.428571428565</v>
      </c>
      <c r="D24" s="5"/>
      <c r="E24" s="5"/>
      <c r="F24" s="1"/>
      <c r="G24" s="1"/>
      <c r="H24" s="1"/>
      <c r="I24" s="1"/>
      <c r="J24" s="1"/>
      <c r="K24" s="1"/>
    </row>
    <row r="25" spans="1:11" x14ac:dyDescent="0.3">
      <c r="A25" s="7">
        <v>2</v>
      </c>
      <c r="B25" s="18">
        <v>-99974.489795918344</v>
      </c>
      <c r="C25" s="18">
        <v>-57771.04591836733</v>
      </c>
      <c r="D25" s="5"/>
      <c r="E25" s="5"/>
      <c r="F25" s="1"/>
      <c r="G25" s="1"/>
      <c r="H25" s="1"/>
      <c r="I25" s="1"/>
      <c r="J25" s="1"/>
      <c r="K25" s="1"/>
    </row>
    <row r="26" spans="1:11" x14ac:dyDescent="0.3">
      <c r="A26" s="7">
        <v>3</v>
      </c>
      <c r="B26" s="18">
        <v>-78905.794460641337</v>
      </c>
      <c r="C26" s="18">
        <v>-34282.297740524751</v>
      </c>
      <c r="D26" s="5"/>
      <c r="E26" s="5"/>
      <c r="F26" s="1"/>
      <c r="G26" s="1"/>
      <c r="H26" s="1"/>
      <c r="I26" s="1"/>
      <c r="J26" s="1"/>
      <c r="K26" s="1"/>
    </row>
    <row r="27" spans="1:11" x14ac:dyDescent="0.3">
      <c r="A27" s="7">
        <v>4</v>
      </c>
      <c r="B27" s="18">
        <v>-60094.459339858353</v>
      </c>
      <c r="C27" s="18">
        <v>-14898.996349177411</v>
      </c>
      <c r="D27" s="5"/>
      <c r="E27" s="5"/>
      <c r="F27" s="1"/>
      <c r="G27" s="1"/>
      <c r="H27" s="1"/>
      <c r="I27" s="1"/>
      <c r="J27" s="1"/>
      <c r="K27" s="1"/>
    </row>
    <row r="28" spans="1:11" x14ac:dyDescent="0.3">
      <c r="A28" s="7">
        <v>5</v>
      </c>
      <c r="B28" s="18">
        <v>-43298.624410587814</v>
      </c>
      <c r="C28" s="18">
        <v>988.95561094336335</v>
      </c>
      <c r="D28" s="5"/>
      <c r="E28" s="5"/>
      <c r="F28" s="1"/>
      <c r="G28" s="1"/>
      <c r="H28" s="1"/>
      <c r="I28" s="1"/>
      <c r="J28" s="1"/>
      <c r="K28" s="1"/>
    </row>
    <row r="29" spans="1:11" x14ac:dyDescent="0.3">
      <c r="A29" s="7">
        <v>6</v>
      </c>
      <c r="B29" s="18">
        <v>-28302.343223739095</v>
      </c>
      <c r="C29" s="18">
        <v>13908.049200965066</v>
      </c>
      <c r="D29" s="5"/>
      <c r="E29" s="5"/>
      <c r="F29" s="1"/>
      <c r="G29" s="1"/>
      <c r="H29" s="1"/>
      <c r="I29" s="1"/>
      <c r="J29" s="1"/>
      <c r="K29" s="1"/>
    </row>
    <row r="30" spans="1:11" x14ac:dyDescent="0.3">
      <c r="A30" s="7">
        <v>7</v>
      </c>
      <c r="B30" s="18">
        <v>-14912.806449767057</v>
      </c>
      <c r="C30" s="18">
        <v>24312.081153713603</v>
      </c>
      <c r="D30" s="5"/>
      <c r="E30" s="5"/>
      <c r="F30" s="1"/>
      <c r="G30" s="1"/>
      <c r="H30" s="1"/>
      <c r="I30" s="1"/>
      <c r="J30" s="1"/>
      <c r="K30" s="1"/>
    </row>
    <row r="31" spans="1:11" x14ac:dyDescent="0.3">
      <c r="A31" s="7">
        <v>8</v>
      </c>
      <c r="B31" s="18">
        <v>-2957.8629015776969</v>
      </c>
      <c r="C31" s="18">
        <v>32591.687327290681</v>
      </c>
      <c r="D31" s="5"/>
      <c r="E31" s="5"/>
      <c r="F31" s="1"/>
      <c r="G31" s="1"/>
      <c r="H31" s="1"/>
      <c r="I31" s="1"/>
      <c r="J31" s="1"/>
      <c r="K31" s="1"/>
    </row>
    <row r="32" spans="1:11" x14ac:dyDescent="0.3">
      <c r="A32" s="7">
        <v>9</v>
      </c>
      <c r="B32" s="18">
        <v>7716.1938378770719</v>
      </c>
      <c r="C32" s="18">
        <v>39082.667776959097</v>
      </c>
      <c r="D32" s="5"/>
      <c r="E32" s="5"/>
      <c r="F32" s="1"/>
      <c r="G32" s="1"/>
      <c r="H32" s="1"/>
      <c r="I32" s="1"/>
      <c r="J32" s="1"/>
      <c r="K32" s="1"/>
    </row>
    <row r="33" spans="1:11" x14ac:dyDescent="0.3">
      <c r="A33" s="7">
        <v>10</v>
      </c>
      <c r="B33" s="18">
        <v>17246.601640961657</v>
      </c>
      <c r="C33" s="18">
        <v>44073.252944114887</v>
      </c>
      <c r="D33" s="5"/>
      <c r="E33" s="5"/>
      <c r="F33" s="1"/>
      <c r="G33" s="1"/>
      <c r="H33" s="1"/>
      <c r="I33" s="1"/>
      <c r="J33" s="1"/>
      <c r="K33" s="1"/>
    </row>
    <row r="34" spans="1:11" x14ac:dyDescent="0.3">
      <c r="A34" s="7">
        <v>11</v>
      </c>
      <c r="B34" s="18">
        <v>25755.894322287233</v>
      </c>
      <c r="C34" s="18">
        <v>47810.442297399743</v>
      </c>
      <c r="D34" s="5"/>
      <c r="E34" s="5"/>
      <c r="F34" s="1"/>
      <c r="G34" s="1"/>
      <c r="H34" s="1"/>
      <c r="I34" s="1"/>
      <c r="J34" s="1"/>
      <c r="K34" s="1"/>
    </row>
    <row r="35" spans="1:11" x14ac:dyDescent="0.3">
      <c r="A35" s="7">
        <v>12</v>
      </c>
      <c r="B35" s="18">
        <v>33353.477073470742</v>
      </c>
      <c r="C35" s="18">
        <v>50505.530773326325</v>
      </c>
      <c r="D35" s="5"/>
      <c r="E35" s="5"/>
      <c r="F35" s="1"/>
      <c r="G35" s="1"/>
      <c r="H35" s="1"/>
      <c r="I35" s="1"/>
      <c r="J35" s="1"/>
      <c r="K35" s="1"/>
    </row>
    <row r="36" spans="1:11" x14ac:dyDescent="0.3">
      <c r="A36" s="7">
        <v>13</v>
      </c>
      <c r="B36" s="18">
        <v>40137.033101313136</v>
      </c>
      <c r="C36" s="18">
        <v>52338.924294364799</v>
      </c>
      <c r="D36" s="5"/>
      <c r="E36" s="5"/>
      <c r="F36" s="1"/>
      <c r="G36" s="1"/>
      <c r="H36" s="1"/>
      <c r="I36" s="1"/>
      <c r="J36" s="1"/>
      <c r="K36" s="1"/>
    </row>
    <row r="37" spans="1:11" x14ac:dyDescent="0.3">
      <c r="A37" s="7">
        <v>14</v>
      </c>
      <c r="B37" s="18">
        <v>46193.779554743902</v>
      </c>
      <c r="C37" s="18">
        <v>53464.333263752269</v>
      </c>
      <c r="D37" s="5"/>
      <c r="E37" s="5"/>
      <c r="F37" s="1"/>
      <c r="G37" s="1"/>
      <c r="H37" s="1"/>
      <c r="I37" s="1"/>
      <c r="J37" s="1"/>
      <c r="K37" s="1"/>
    </row>
    <row r="38" spans="1:11" x14ac:dyDescent="0.3">
      <c r="A38" s="7">
        <v>15</v>
      </c>
      <c r="B38" s="18">
        <v>51601.588888164173</v>
      </c>
      <c r="C38" s="18">
        <v>54012.422047544882</v>
      </c>
      <c r="D38" s="5"/>
      <c r="E38" s="5"/>
      <c r="F38" s="1"/>
      <c r="G38" s="1"/>
      <c r="H38" s="1"/>
      <c r="I38" s="1"/>
      <c r="J38" s="1"/>
      <c r="K38" s="1"/>
    </row>
    <row r="39" spans="1:11" x14ac:dyDescent="0.3">
      <c r="A39" s="7">
        <v>16</v>
      </c>
      <c r="B39" s="18">
        <v>56429.990078718052</v>
      </c>
      <c r="C39" s="18">
        <v>54093.982878466399</v>
      </c>
      <c r="D39" s="5"/>
      <c r="E39" s="5"/>
      <c r="F39" s="1"/>
      <c r="G39" s="1"/>
      <c r="H39" s="1"/>
      <c r="I39" s="1"/>
      <c r="J39" s="1"/>
      <c r="K39" s="1"/>
    </row>
    <row r="40" spans="1:11" x14ac:dyDescent="0.3">
      <c r="A40" s="7">
        <v>17</v>
      </c>
      <c r="B40" s="18">
        <v>60741.062570283975</v>
      </c>
      <c r="C40" s="18">
        <v>53802.694196603828</v>
      </c>
      <c r="D40" s="5"/>
      <c r="E40" s="5"/>
      <c r="F40" s="1"/>
      <c r="G40" s="1"/>
      <c r="H40" s="1"/>
      <c r="I40" s="1"/>
      <c r="J40" s="1"/>
      <c r="K40" s="1"/>
    </row>
    <row r="41" spans="1:11" x14ac:dyDescent="0.3">
      <c r="A41" s="7">
        <v>18</v>
      </c>
      <c r="B41" s="18">
        <v>64590.234437753534</v>
      </c>
      <c r="C41" s="18">
        <v>53217.516041076364</v>
      </c>
      <c r="D41" s="5"/>
      <c r="E41" s="5"/>
      <c r="F41" s="1"/>
      <c r="G41" s="1"/>
      <c r="H41" s="1"/>
      <c r="I41" s="1"/>
      <c r="J41" s="1"/>
      <c r="K41" s="1"/>
    </row>
    <row r="42" spans="1:11" x14ac:dyDescent="0.3">
      <c r="A42" s="7">
        <v>19</v>
      </c>
      <c r="B42" s="18">
        <v>68026.995033708517</v>
      </c>
      <c r="C42" s="18">
        <v>52404.768602843746</v>
      </c>
      <c r="D42" s="5"/>
      <c r="E42" s="5"/>
      <c r="F42" s="1"/>
      <c r="G42" s="1"/>
      <c r="H42" s="1"/>
      <c r="I42" s="1"/>
      <c r="J42" s="1"/>
      <c r="K42" s="1"/>
    </row>
    <row r="43" spans="1:11" x14ac:dyDescent="0.3">
      <c r="A43" s="7">
        <v>20</v>
      </c>
      <c r="B43" s="18">
        <v>71095.531280096882</v>
      </c>
      <c r="C43" s="18">
        <v>51419.934334577192</v>
      </c>
      <c r="D43" s="5"/>
      <c r="E43" s="5"/>
      <c r="F43" s="1"/>
      <c r="G43" s="1"/>
      <c r="H43" s="1"/>
      <c r="I43" s="1"/>
      <c r="J43" s="1"/>
      <c r="K43" s="1"/>
    </row>
    <row r="44" spans="1:11" x14ac:dyDescent="0.3">
      <c r="A44" s="7">
        <v>21</v>
      </c>
      <c r="B44" s="18">
        <v>73835.295785800787</v>
      </c>
      <c r="C44" s="18">
        <v>50309.218994426948</v>
      </c>
      <c r="D44" s="5"/>
      <c r="E44" s="5"/>
      <c r="F44" s="1"/>
      <c r="G44" s="1"/>
      <c r="H44" s="1"/>
      <c r="I44" s="1"/>
      <c r="J44" s="1"/>
      <c r="K44" s="1"/>
    </row>
    <row r="45" spans="1:11" x14ac:dyDescent="0.3">
      <c r="A45" s="7">
        <v>22</v>
      </c>
      <c r="B45" s="18">
        <v>76281.514094465005</v>
      </c>
      <c r="C45" s="18">
        <v>49110.902593223218</v>
      </c>
      <c r="D45" s="5"/>
      <c r="E45" s="5"/>
      <c r="F45" s="1"/>
      <c r="G45" s="1"/>
      <c r="H45" s="1"/>
      <c r="I45" s="1"/>
      <c r="J45" s="1"/>
      <c r="K45" s="1"/>
    </row>
    <row r="46" spans="1:11" x14ac:dyDescent="0.3">
      <c r="A46" s="7">
        <v>23</v>
      </c>
      <c r="B46" s="18">
        <v>78465.637584343727</v>
      </c>
      <c r="C46" s="18">
        <v>47856.507345657767</v>
      </c>
      <c r="D46" s="5"/>
      <c r="E46" s="5"/>
      <c r="F46" s="1"/>
      <c r="G46" s="1"/>
      <c r="H46" s="1"/>
      <c r="I46" s="1"/>
      <c r="J46" s="1"/>
      <c r="K46" s="1"/>
    </row>
    <row r="47" spans="1:11" x14ac:dyDescent="0.3">
      <c r="A47" s="7">
        <v>24</v>
      </c>
      <c r="B47" s="18">
        <v>80415.747843164077</v>
      </c>
      <c r="C47" s="18">
        <v>46571.806330556516</v>
      </c>
      <c r="D47" s="5"/>
      <c r="E47" s="5"/>
      <c r="F47" s="1"/>
      <c r="G47" s="1"/>
      <c r="H47" s="1"/>
      <c r="I47" s="1"/>
      <c r="J47" s="1"/>
      <c r="K47" s="1"/>
    </row>
    <row r="48" spans="1:11" x14ac:dyDescent="0.3">
      <c r="A48" s="7">
        <v>25</v>
      </c>
      <c r="B48" s="18">
        <v>82156.917717110773</v>
      </c>
      <c r="C48" s="18">
        <v>45277.693586406909</v>
      </c>
      <c r="D48" s="5"/>
      <c r="E48" s="5"/>
      <c r="F48" s="1"/>
      <c r="G48" s="1"/>
      <c r="H48" s="1"/>
      <c r="I48" s="1"/>
      <c r="J48" s="1"/>
      <c r="K48" s="1"/>
    </row>
    <row r="49" spans="1:11" x14ac:dyDescent="0.3">
      <c r="A49" s="19"/>
      <c r="B49" s="20"/>
      <c r="C49" s="20"/>
      <c r="D49" s="5"/>
      <c r="E49" s="5"/>
      <c r="F49" s="1"/>
      <c r="G49" s="1"/>
      <c r="H49" s="1"/>
      <c r="I49" s="1"/>
      <c r="J49" s="1"/>
      <c r="K49" s="1"/>
    </row>
    <row r="50" spans="1:11" x14ac:dyDescent="0.3">
      <c r="A50" s="19"/>
      <c r="B50" s="20"/>
      <c r="C50" s="20"/>
      <c r="D50" s="5"/>
      <c r="E50" s="5"/>
      <c r="F50" s="1"/>
      <c r="G50" s="1"/>
      <c r="H50" s="1"/>
      <c r="I50" s="1"/>
      <c r="J50" s="1"/>
      <c r="K50" s="1"/>
    </row>
    <row r="51" spans="1:11" x14ac:dyDescent="0.3">
      <c r="A51" s="19"/>
      <c r="B51" s="20"/>
      <c r="C51" s="20"/>
      <c r="D51" s="5"/>
      <c r="E51" s="5"/>
      <c r="F51" s="1"/>
      <c r="G51" s="1"/>
      <c r="H51" s="1"/>
      <c r="I51" s="1"/>
      <c r="J51" s="1"/>
      <c r="K51" s="1"/>
    </row>
    <row r="52" spans="1:11" x14ac:dyDescent="0.3">
      <c r="A52" s="19"/>
      <c r="B52" s="20"/>
      <c r="C52" s="20"/>
      <c r="D52" s="5"/>
      <c r="E52" s="5"/>
      <c r="F52" s="1"/>
      <c r="G52" s="1"/>
      <c r="H52" s="1"/>
      <c r="I52" s="1"/>
      <c r="J52" s="1"/>
      <c r="K52" s="1"/>
    </row>
    <row r="53" spans="1:11" x14ac:dyDescent="0.3">
      <c r="A53" s="33" t="s">
        <v>21</v>
      </c>
      <c r="B53" s="34"/>
      <c r="C53" s="34"/>
      <c r="D53" s="33"/>
      <c r="E53" s="33"/>
      <c r="F53" s="1"/>
      <c r="G53" s="1"/>
      <c r="H53" s="1"/>
      <c r="I53" s="1"/>
      <c r="J53" s="1"/>
      <c r="K53" s="1"/>
    </row>
    <row r="54" spans="1:11" x14ac:dyDescent="0.3">
      <c r="A54" s="19"/>
      <c r="B54" s="20"/>
      <c r="C54" s="20"/>
      <c r="D54" s="5"/>
      <c r="E54" s="5"/>
      <c r="F54" s="1"/>
      <c r="G54" s="1"/>
      <c r="H54" s="1"/>
      <c r="I54" s="3"/>
      <c r="J54" s="1"/>
      <c r="K54" s="1"/>
    </row>
    <row r="55" spans="1:11" x14ac:dyDescent="0.3">
      <c r="A55" s="13" t="s">
        <v>15</v>
      </c>
      <c r="B55" s="14">
        <f>C60-B60</f>
        <v>26826.65130315323</v>
      </c>
      <c r="C55" s="5" t="s">
        <v>20</v>
      </c>
      <c r="D55" s="5"/>
      <c r="E55" s="5"/>
      <c r="F55" s="1"/>
      <c r="G55" s="1"/>
      <c r="H55" s="1"/>
      <c r="I55" s="1"/>
      <c r="J55" s="1"/>
      <c r="K55" s="1"/>
    </row>
    <row r="56" spans="1:11" x14ac:dyDescent="0.3">
      <c r="A56" s="13" t="s">
        <v>17</v>
      </c>
      <c r="B56" s="21">
        <v>-143173.34869684678</v>
      </c>
      <c r="C56" s="5" t="s">
        <v>18</v>
      </c>
      <c r="D56" s="5"/>
      <c r="E56" s="5"/>
      <c r="F56" s="1"/>
      <c r="G56" s="1"/>
      <c r="H56" s="1"/>
      <c r="I56" s="1"/>
      <c r="J56" s="1"/>
      <c r="K56" s="1"/>
    </row>
    <row r="57" spans="1:11" x14ac:dyDescent="0.3">
      <c r="A57" s="13" t="s">
        <v>30</v>
      </c>
      <c r="B57" s="21">
        <f>B56-B4</f>
        <v>26826.651303153223</v>
      </c>
      <c r="C57" s="5"/>
      <c r="D57" s="5"/>
      <c r="E57" s="5"/>
      <c r="F57" s="1"/>
      <c r="G57" s="1"/>
      <c r="H57" s="1"/>
      <c r="I57" s="1"/>
      <c r="J57" s="1"/>
      <c r="K57" s="1"/>
    </row>
    <row r="58" spans="1:11" x14ac:dyDescent="0.3">
      <c r="A58" s="13" t="s">
        <v>25</v>
      </c>
      <c r="B58" s="16">
        <f>(B56-B4)/B4</f>
        <v>-0.15780383119501895</v>
      </c>
      <c r="C58" s="5"/>
      <c r="D58" s="5"/>
      <c r="E58" s="5"/>
      <c r="F58" s="1"/>
      <c r="G58" s="1"/>
      <c r="H58" s="1"/>
      <c r="I58" s="1"/>
      <c r="J58" s="1"/>
      <c r="K58" s="1"/>
    </row>
    <row r="59" spans="1:11" x14ac:dyDescent="0.3">
      <c r="A59" s="5"/>
      <c r="B59" s="5"/>
      <c r="C59" s="5"/>
      <c r="D59" s="5"/>
      <c r="E59" s="5"/>
      <c r="F59" s="1"/>
      <c r="G59" s="1"/>
      <c r="H59" s="1"/>
      <c r="I59" s="1"/>
      <c r="J59" s="1"/>
      <c r="K59" s="1"/>
    </row>
    <row r="60" spans="1:11" x14ac:dyDescent="0.3">
      <c r="A60" s="22" t="s">
        <v>11</v>
      </c>
      <c r="B60" s="23">
        <f>B4 - PV(B11, B10, B5+B6, B9, 0)</f>
        <v>17246.601640961657</v>
      </c>
      <c r="C60" s="23">
        <f xml:space="preserve"> C4 - PV(B11, B10, C5+C7, C9, 0 ) + C8*C13</f>
        <v>44073.252944114887</v>
      </c>
      <c r="D60" s="5"/>
      <c r="E60" s="5"/>
      <c r="F60" s="1"/>
      <c r="G60" s="1"/>
      <c r="H60" s="1"/>
      <c r="I60" s="1"/>
      <c r="J60" s="1"/>
      <c r="K60" s="1"/>
    </row>
    <row r="61" spans="1:11" x14ac:dyDescent="0.3">
      <c r="A61" s="13">
        <v>0</v>
      </c>
      <c r="B61" s="23">
        <f t="dataTable" ref="B61:C81" dt2D="0" dtr="0" r1="B4" ca="1"/>
        <v>187246.60164096166</v>
      </c>
      <c r="C61" s="23">
        <v>44073.252944114887</v>
      </c>
      <c r="D61" s="5">
        <f>-A61</f>
        <v>0</v>
      </c>
      <c r="E61" s="5"/>
      <c r="F61" s="1"/>
      <c r="G61" s="1"/>
      <c r="H61" s="1"/>
      <c r="I61" s="1"/>
      <c r="J61" s="1"/>
      <c r="K61" s="1"/>
    </row>
    <row r="62" spans="1:11" x14ac:dyDescent="0.3">
      <c r="A62" s="24">
        <v>-10000</v>
      </c>
      <c r="B62" s="23">
        <v>177246.60164096166</v>
      </c>
      <c r="C62" s="23">
        <v>44073.252944114887</v>
      </c>
      <c r="D62" s="5">
        <f t="shared" ref="D62:D81" si="0">-A62</f>
        <v>10000</v>
      </c>
      <c r="E62" s="5"/>
      <c r="F62" s="1"/>
      <c r="G62" s="1"/>
      <c r="H62" s="1"/>
      <c r="I62" s="1"/>
      <c r="J62" s="1"/>
      <c r="K62" s="1"/>
    </row>
    <row r="63" spans="1:11" x14ac:dyDescent="0.3">
      <c r="A63" s="24">
        <f>A62-10000</f>
        <v>-20000</v>
      </c>
      <c r="B63" s="23">
        <v>167246.60164096166</v>
      </c>
      <c r="C63" s="23">
        <v>44073.252944114887</v>
      </c>
      <c r="D63" s="5">
        <f t="shared" si="0"/>
        <v>20000</v>
      </c>
      <c r="E63" s="5"/>
      <c r="F63" s="1"/>
      <c r="G63" s="1"/>
      <c r="H63" s="1"/>
      <c r="I63" s="1"/>
      <c r="J63" s="1"/>
      <c r="K63" s="1"/>
    </row>
    <row r="64" spans="1:11" x14ac:dyDescent="0.3">
      <c r="A64" s="24">
        <f t="shared" ref="A64:A81" si="1">A63-10000</f>
        <v>-30000</v>
      </c>
      <c r="B64" s="23">
        <v>157246.60164096166</v>
      </c>
      <c r="C64" s="23">
        <v>44073.252944114887</v>
      </c>
      <c r="D64" s="5">
        <f t="shared" si="0"/>
        <v>30000</v>
      </c>
      <c r="E64" s="5"/>
      <c r="F64" s="1"/>
      <c r="G64" s="1"/>
      <c r="H64" s="1"/>
      <c r="I64" s="1"/>
      <c r="J64" s="1"/>
      <c r="K64" s="1"/>
    </row>
    <row r="65" spans="1:11" x14ac:dyDescent="0.3">
      <c r="A65" s="24">
        <f t="shared" si="1"/>
        <v>-40000</v>
      </c>
      <c r="B65" s="23">
        <v>147246.60164096166</v>
      </c>
      <c r="C65" s="23">
        <v>44073.252944114887</v>
      </c>
      <c r="D65" s="5">
        <f t="shared" si="0"/>
        <v>40000</v>
      </c>
      <c r="E65" s="5"/>
      <c r="F65" s="1"/>
      <c r="G65" s="1"/>
      <c r="H65" s="1"/>
      <c r="I65" s="1"/>
      <c r="J65" s="1"/>
      <c r="K65" s="1"/>
    </row>
    <row r="66" spans="1:11" x14ac:dyDescent="0.3">
      <c r="A66" s="24">
        <f t="shared" si="1"/>
        <v>-50000</v>
      </c>
      <c r="B66" s="23">
        <v>137246.60164096166</v>
      </c>
      <c r="C66" s="23">
        <v>44073.252944114887</v>
      </c>
      <c r="D66" s="5">
        <f t="shared" si="0"/>
        <v>50000</v>
      </c>
      <c r="E66" s="5"/>
      <c r="F66" s="1"/>
      <c r="G66" s="1"/>
      <c r="H66" s="1"/>
      <c r="I66" s="1"/>
      <c r="J66" s="1"/>
      <c r="K66" s="1"/>
    </row>
    <row r="67" spans="1:11" x14ac:dyDescent="0.3">
      <c r="A67" s="24">
        <f t="shared" si="1"/>
        <v>-60000</v>
      </c>
      <c r="B67" s="23">
        <v>127246.60164096166</v>
      </c>
      <c r="C67" s="23">
        <v>44073.252944114887</v>
      </c>
      <c r="D67" s="5">
        <f t="shared" si="0"/>
        <v>60000</v>
      </c>
      <c r="E67" s="5"/>
      <c r="F67" s="1"/>
      <c r="G67" s="1"/>
      <c r="H67" s="1"/>
      <c r="I67" s="1"/>
      <c r="J67" s="1"/>
      <c r="K67" s="1"/>
    </row>
    <row r="68" spans="1:11" x14ac:dyDescent="0.3">
      <c r="A68" s="24">
        <f t="shared" si="1"/>
        <v>-70000</v>
      </c>
      <c r="B68" s="23">
        <v>117246.60164096166</v>
      </c>
      <c r="C68" s="23">
        <v>44073.252944114887</v>
      </c>
      <c r="D68" s="5">
        <f t="shared" si="0"/>
        <v>70000</v>
      </c>
      <c r="E68" s="5"/>
      <c r="F68" s="1"/>
      <c r="G68" s="1"/>
      <c r="H68" s="1"/>
      <c r="I68" s="1"/>
      <c r="J68" s="1"/>
      <c r="K68" s="1"/>
    </row>
    <row r="69" spans="1:11" x14ac:dyDescent="0.3">
      <c r="A69" s="24">
        <f t="shared" si="1"/>
        <v>-80000</v>
      </c>
      <c r="B69" s="23">
        <v>107246.60164096166</v>
      </c>
      <c r="C69" s="23">
        <v>44073.252944114887</v>
      </c>
      <c r="D69" s="5">
        <f t="shared" si="0"/>
        <v>80000</v>
      </c>
      <c r="E69" s="5"/>
      <c r="F69" s="1"/>
      <c r="G69" s="1"/>
      <c r="H69" s="1"/>
      <c r="I69" s="1"/>
      <c r="J69" s="1"/>
      <c r="K69" s="1"/>
    </row>
    <row r="70" spans="1:11" x14ac:dyDescent="0.3">
      <c r="A70" s="24">
        <f t="shared" si="1"/>
        <v>-90000</v>
      </c>
      <c r="B70" s="23">
        <v>97246.601640961657</v>
      </c>
      <c r="C70" s="23">
        <v>44073.252944114887</v>
      </c>
      <c r="D70" s="5">
        <f t="shared" si="0"/>
        <v>90000</v>
      </c>
      <c r="E70" s="5"/>
      <c r="F70" s="1"/>
      <c r="G70" s="1"/>
      <c r="H70" s="1"/>
      <c r="I70" s="1"/>
      <c r="J70" s="1"/>
      <c r="K70" s="1"/>
    </row>
    <row r="71" spans="1:11" x14ac:dyDescent="0.3">
      <c r="A71" s="24">
        <f t="shared" si="1"/>
        <v>-100000</v>
      </c>
      <c r="B71" s="23">
        <v>87246.601640961657</v>
      </c>
      <c r="C71" s="23">
        <v>44073.252944114887</v>
      </c>
      <c r="D71" s="5">
        <f t="shared" si="0"/>
        <v>100000</v>
      </c>
      <c r="E71" s="5"/>
      <c r="F71" s="1"/>
      <c r="G71" s="1"/>
      <c r="H71" s="1"/>
      <c r="I71" s="1"/>
      <c r="J71" s="1"/>
      <c r="K71" s="1"/>
    </row>
    <row r="72" spans="1:11" x14ac:dyDescent="0.3">
      <c r="A72" s="24">
        <f t="shared" si="1"/>
        <v>-110000</v>
      </c>
      <c r="B72" s="23">
        <v>77246.601640961657</v>
      </c>
      <c r="C72" s="23">
        <v>44073.252944114887</v>
      </c>
      <c r="D72" s="5">
        <f t="shared" si="0"/>
        <v>110000</v>
      </c>
      <c r="E72" s="5"/>
      <c r="F72" s="1"/>
      <c r="G72" s="1"/>
      <c r="H72" s="1"/>
      <c r="I72" s="1"/>
      <c r="J72" s="1"/>
      <c r="K72" s="1"/>
    </row>
    <row r="73" spans="1:11" x14ac:dyDescent="0.3">
      <c r="A73" s="24">
        <f t="shared" si="1"/>
        <v>-120000</v>
      </c>
      <c r="B73" s="23">
        <v>67246.601640961657</v>
      </c>
      <c r="C73" s="23">
        <v>44073.252944114887</v>
      </c>
      <c r="D73" s="5">
        <f t="shared" si="0"/>
        <v>120000</v>
      </c>
      <c r="E73" s="5"/>
      <c r="F73" s="1"/>
      <c r="G73" s="1"/>
      <c r="H73" s="1"/>
      <c r="I73" s="1"/>
      <c r="J73" s="1"/>
      <c r="K73" s="1"/>
    </row>
    <row r="74" spans="1:11" x14ac:dyDescent="0.3">
      <c r="A74" s="24">
        <f t="shared" si="1"/>
        <v>-130000</v>
      </c>
      <c r="B74" s="23">
        <v>57246.601640961657</v>
      </c>
      <c r="C74" s="23">
        <v>44073.252944114887</v>
      </c>
      <c r="D74" s="5">
        <f t="shared" si="0"/>
        <v>130000</v>
      </c>
      <c r="E74" s="5"/>
      <c r="F74" s="1"/>
      <c r="G74" s="1"/>
      <c r="H74" s="1"/>
      <c r="I74" s="1"/>
      <c r="J74" s="1"/>
      <c r="K74" s="1"/>
    </row>
    <row r="75" spans="1:11" x14ac:dyDescent="0.3">
      <c r="A75" s="24">
        <f t="shared" si="1"/>
        <v>-140000</v>
      </c>
      <c r="B75" s="23">
        <v>47246.601640961657</v>
      </c>
      <c r="C75" s="23">
        <v>44073.252944114887</v>
      </c>
      <c r="D75" s="5">
        <f t="shared" si="0"/>
        <v>140000</v>
      </c>
      <c r="E75" s="5"/>
      <c r="F75" s="1"/>
      <c r="G75" s="1"/>
      <c r="H75" s="1"/>
      <c r="I75" s="1"/>
      <c r="J75" s="1"/>
      <c r="K75" s="1"/>
    </row>
    <row r="76" spans="1:11" x14ac:dyDescent="0.3">
      <c r="A76" s="24">
        <f t="shared" si="1"/>
        <v>-150000</v>
      </c>
      <c r="B76" s="23">
        <v>37246.601640961657</v>
      </c>
      <c r="C76" s="23">
        <v>44073.252944114887</v>
      </c>
      <c r="D76" s="5">
        <f t="shared" si="0"/>
        <v>150000</v>
      </c>
      <c r="E76" s="5"/>
      <c r="F76" s="1"/>
      <c r="G76" s="1"/>
      <c r="H76" s="1"/>
      <c r="I76" s="1"/>
      <c r="J76" s="1"/>
      <c r="K76" s="1"/>
    </row>
    <row r="77" spans="1:11" x14ac:dyDescent="0.3">
      <c r="A77" s="24">
        <f t="shared" si="1"/>
        <v>-160000</v>
      </c>
      <c r="B77" s="23">
        <v>27246.601640961657</v>
      </c>
      <c r="C77" s="23">
        <v>44073.252944114887</v>
      </c>
      <c r="D77" s="5">
        <f t="shared" si="0"/>
        <v>160000</v>
      </c>
      <c r="E77" s="5"/>
      <c r="F77" s="1"/>
      <c r="G77" s="1"/>
      <c r="H77" s="1"/>
      <c r="I77" s="1"/>
      <c r="J77" s="1"/>
      <c r="K77" s="1"/>
    </row>
    <row r="78" spans="1:11" x14ac:dyDescent="0.3">
      <c r="A78" s="24">
        <f t="shared" si="1"/>
        <v>-170000</v>
      </c>
      <c r="B78" s="23">
        <v>17246.601640961657</v>
      </c>
      <c r="C78" s="23">
        <v>44073.252944114887</v>
      </c>
      <c r="D78" s="5">
        <f t="shared" si="0"/>
        <v>170000</v>
      </c>
      <c r="E78" s="5"/>
      <c r="F78" s="1"/>
      <c r="G78" s="1"/>
      <c r="H78" s="1"/>
      <c r="I78" s="1"/>
      <c r="J78" s="1"/>
      <c r="K78" s="1"/>
    </row>
    <row r="79" spans="1:11" x14ac:dyDescent="0.3">
      <c r="A79" s="24">
        <f t="shared" si="1"/>
        <v>-180000</v>
      </c>
      <c r="B79" s="23">
        <v>7246.6016409616568</v>
      </c>
      <c r="C79" s="23">
        <v>44073.252944114887</v>
      </c>
      <c r="D79" s="5">
        <f t="shared" si="0"/>
        <v>180000</v>
      </c>
      <c r="E79" s="5"/>
      <c r="F79" s="1"/>
      <c r="G79" s="1"/>
      <c r="H79" s="1"/>
      <c r="I79" s="1"/>
      <c r="J79" s="1"/>
      <c r="K79" s="1"/>
    </row>
    <row r="80" spans="1:11" x14ac:dyDescent="0.3">
      <c r="A80" s="24">
        <f t="shared" si="1"/>
        <v>-190000</v>
      </c>
      <c r="B80" s="23">
        <v>-2753.3983590383432</v>
      </c>
      <c r="C80" s="23">
        <v>44073.252944114887</v>
      </c>
      <c r="D80" s="5">
        <f t="shared" si="0"/>
        <v>190000</v>
      </c>
      <c r="E80" s="5"/>
      <c r="F80" s="1"/>
      <c r="G80" s="1"/>
      <c r="H80" s="1"/>
      <c r="I80" s="1"/>
      <c r="J80" s="1"/>
      <c r="K80" s="1"/>
    </row>
    <row r="81" spans="1:11" x14ac:dyDescent="0.3">
      <c r="A81" s="24">
        <f t="shared" si="1"/>
        <v>-200000</v>
      </c>
      <c r="B81" s="23">
        <v>-12753.398359038343</v>
      </c>
      <c r="C81" s="23">
        <v>44073.252944114887</v>
      </c>
      <c r="D81" s="5">
        <f t="shared" si="0"/>
        <v>200000</v>
      </c>
      <c r="E81" s="5"/>
      <c r="F81" s="1"/>
      <c r="G81" s="1"/>
      <c r="H81" s="1"/>
      <c r="I81" s="1"/>
      <c r="J81" s="1"/>
      <c r="K81" s="1"/>
    </row>
    <row r="82" spans="1:11" x14ac:dyDescent="0.3">
      <c r="A82" s="5"/>
      <c r="B82" s="5"/>
      <c r="C82" s="5"/>
      <c r="D82" s="5"/>
      <c r="E82" s="5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33" t="s">
        <v>29</v>
      </c>
      <c r="B85" s="34"/>
      <c r="C85" s="34"/>
      <c r="D85" s="33"/>
      <c r="E85" s="33"/>
      <c r="F85" s="1"/>
      <c r="G85" s="1"/>
      <c r="H85" s="1"/>
      <c r="I85" s="1"/>
      <c r="J85" s="1"/>
      <c r="K85" s="1"/>
    </row>
    <row r="86" spans="1:11" x14ac:dyDescent="0.3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3" t="s">
        <v>15</v>
      </c>
      <c r="B87" s="14">
        <f>C92-B92</f>
        <v>26826.65130315323</v>
      </c>
      <c r="C87" s="5" t="s">
        <v>28</v>
      </c>
      <c r="D87" s="5"/>
      <c r="E87" s="5"/>
      <c r="F87" s="5"/>
      <c r="G87" s="5"/>
      <c r="H87" s="5"/>
      <c r="I87" s="5"/>
      <c r="J87" s="1"/>
      <c r="K87" s="1"/>
    </row>
    <row r="88" spans="1:11" x14ac:dyDescent="0.3">
      <c r="A88" s="13" t="s">
        <v>17</v>
      </c>
      <c r="B88" s="21">
        <v>39747.892458096198</v>
      </c>
      <c r="C88" s="5" t="s">
        <v>18</v>
      </c>
      <c r="D88" s="5"/>
      <c r="E88" s="5"/>
      <c r="F88" s="5"/>
      <c r="G88" s="5"/>
      <c r="H88" s="5"/>
      <c r="I88" s="5"/>
      <c r="J88" s="1"/>
      <c r="K88" s="1"/>
    </row>
    <row r="89" spans="1:11" x14ac:dyDescent="0.3">
      <c r="A89" s="13" t="s">
        <v>30</v>
      </c>
      <c r="B89" s="21">
        <f>B88-B5</f>
        <v>4747.8924580961975</v>
      </c>
      <c r="C89" s="5"/>
      <c r="D89" s="5"/>
      <c r="E89" s="5"/>
      <c r="F89" s="5"/>
      <c r="G89" s="5"/>
      <c r="H89" s="5"/>
      <c r="I89" s="5"/>
      <c r="J89" s="1"/>
      <c r="K89" s="1"/>
    </row>
    <row r="90" spans="1:11" x14ac:dyDescent="0.3">
      <c r="A90" s="13" t="s">
        <v>25</v>
      </c>
      <c r="B90" s="16">
        <f>(B88-B5)/B5</f>
        <v>0.13565407023131992</v>
      </c>
      <c r="C90" s="5"/>
      <c r="D90" s="5"/>
      <c r="E90" s="5"/>
      <c r="F90" s="5"/>
      <c r="G90" s="5"/>
      <c r="H90" s="5"/>
      <c r="I90" s="5"/>
      <c r="J90" s="1"/>
      <c r="K90" s="1"/>
    </row>
    <row r="91" spans="1:11" x14ac:dyDescent="0.3">
      <c r="A91" s="5"/>
      <c r="B91" s="5"/>
      <c r="C91" s="5"/>
      <c r="D91" s="5"/>
      <c r="E91" s="5"/>
      <c r="F91" s="5"/>
      <c r="G91" s="5"/>
      <c r="H91" s="5"/>
      <c r="I91" s="5"/>
      <c r="J91" s="1"/>
      <c r="K91" s="1"/>
    </row>
    <row r="92" spans="1:11" x14ac:dyDescent="0.3">
      <c r="A92" s="22" t="s">
        <v>27</v>
      </c>
      <c r="B92" s="23">
        <f>B4 - PV(B11, B10, B5+B6, B9, 0)</f>
        <v>17246.601640961657</v>
      </c>
      <c r="C92" s="23">
        <f xml:space="preserve"> C4 - PV(B11, B10, C5+C7, C9, 0 ) + C8*C13</f>
        <v>44073.252944114887</v>
      </c>
      <c r="D92" s="5"/>
      <c r="E92" s="5"/>
      <c r="F92" s="5"/>
      <c r="G92" s="5"/>
      <c r="H92" s="5"/>
      <c r="I92" s="5"/>
      <c r="J92" s="1"/>
      <c r="K92" s="1"/>
    </row>
    <row r="93" spans="1:11" x14ac:dyDescent="0.3">
      <c r="A93" s="13">
        <v>0</v>
      </c>
      <c r="B93" s="23">
        <f t="dataTable" ref="B93:C109" dt2D="0" dtr="0" r1="B5" ca="1"/>
        <v>-180511.20435341867</v>
      </c>
      <c r="C93" s="23">
        <v>44073.252944114887</v>
      </c>
      <c r="D93" s="5"/>
      <c r="E93" s="5"/>
      <c r="F93" s="5"/>
      <c r="G93" s="5"/>
      <c r="H93" s="5"/>
      <c r="I93" s="5"/>
      <c r="J93" s="1"/>
      <c r="K93" s="1"/>
    </row>
    <row r="94" spans="1:11" x14ac:dyDescent="0.3">
      <c r="A94" s="13">
        <f>A93+5000</f>
        <v>5000</v>
      </c>
      <c r="B94" s="23">
        <v>-152260.08921136433</v>
      </c>
      <c r="C94" s="23">
        <v>44073.252944114887</v>
      </c>
      <c r="D94" s="5"/>
      <c r="E94" s="5"/>
      <c r="F94" s="5"/>
      <c r="G94" s="5"/>
      <c r="H94" s="5"/>
      <c r="I94" s="5"/>
      <c r="J94" s="1"/>
      <c r="K94" s="1"/>
    </row>
    <row r="95" spans="1:11" x14ac:dyDescent="0.3">
      <c r="A95" s="13">
        <f t="shared" ref="A95:A109" si="2">A94+5000</f>
        <v>10000</v>
      </c>
      <c r="B95" s="23">
        <v>-124008.97406931</v>
      </c>
      <c r="C95" s="23">
        <v>44073.252944114887</v>
      </c>
      <c r="D95" s="5"/>
      <c r="E95" s="5"/>
      <c r="F95" s="5"/>
      <c r="G95" s="5"/>
      <c r="H95" s="5"/>
      <c r="I95" s="5"/>
      <c r="J95" s="1"/>
      <c r="K95" s="1"/>
    </row>
    <row r="96" spans="1:11" x14ac:dyDescent="0.3">
      <c r="A96" s="13">
        <f t="shared" si="2"/>
        <v>15000</v>
      </c>
      <c r="B96" s="23">
        <v>-95757.858927255671</v>
      </c>
      <c r="C96" s="23">
        <v>44073.252944114887</v>
      </c>
      <c r="D96" s="5"/>
      <c r="E96" s="5"/>
      <c r="F96" s="5"/>
      <c r="G96" s="5"/>
      <c r="H96" s="5"/>
      <c r="I96" s="5"/>
      <c r="J96" s="1"/>
      <c r="K96" s="1"/>
    </row>
    <row r="97" spans="1:11" x14ac:dyDescent="0.3">
      <c r="A97" s="13">
        <f t="shared" si="2"/>
        <v>20000</v>
      </c>
      <c r="B97" s="23">
        <v>-67506.743785201339</v>
      </c>
      <c r="C97" s="23">
        <v>44073.252944114887</v>
      </c>
      <c r="D97" s="5"/>
      <c r="E97" s="5"/>
      <c r="F97" s="5"/>
      <c r="G97" s="5"/>
      <c r="H97" s="5"/>
      <c r="I97" s="5"/>
      <c r="J97" s="1"/>
      <c r="K97" s="1"/>
    </row>
    <row r="98" spans="1:11" x14ac:dyDescent="0.3">
      <c r="A98" s="13">
        <f t="shared" si="2"/>
        <v>25000</v>
      </c>
      <c r="B98" s="23">
        <v>-39255.628643146993</v>
      </c>
      <c r="C98" s="23">
        <v>44073.252944114887</v>
      </c>
      <c r="D98" s="5"/>
      <c r="E98" s="5"/>
      <c r="F98" s="5"/>
      <c r="G98" s="5"/>
      <c r="H98" s="5"/>
      <c r="I98" s="5"/>
      <c r="J98" s="1"/>
      <c r="K98" s="1"/>
    </row>
    <row r="99" spans="1:11" x14ac:dyDescent="0.3">
      <c r="A99" s="13">
        <f t="shared" si="2"/>
        <v>30000</v>
      </c>
      <c r="B99" s="23">
        <v>-11004.513501092675</v>
      </c>
      <c r="C99" s="23">
        <v>44073.252944114887</v>
      </c>
      <c r="D99" s="5"/>
      <c r="E99" s="5"/>
      <c r="F99" s="5"/>
      <c r="G99" s="5"/>
      <c r="H99" s="5"/>
      <c r="I99" s="5"/>
      <c r="J99" s="1"/>
      <c r="K99" s="1"/>
    </row>
    <row r="100" spans="1:11" x14ac:dyDescent="0.3">
      <c r="A100" s="13">
        <f t="shared" si="2"/>
        <v>35000</v>
      </c>
      <c r="B100" s="23">
        <v>17246.601640961657</v>
      </c>
      <c r="C100" s="23">
        <v>44073.252944114887</v>
      </c>
      <c r="D100" s="5"/>
      <c r="E100" s="5"/>
      <c r="F100" s="5"/>
      <c r="G100" s="5"/>
      <c r="H100" s="5"/>
      <c r="I100" s="5"/>
      <c r="J100" s="1"/>
      <c r="K100" s="1"/>
    </row>
    <row r="101" spans="1:11" x14ac:dyDescent="0.3">
      <c r="A101" s="13">
        <f t="shared" si="2"/>
        <v>40000</v>
      </c>
      <c r="B101" s="23">
        <v>45497.716783015989</v>
      </c>
      <c r="C101" s="23">
        <v>44073.252944114887</v>
      </c>
      <c r="D101" s="5"/>
      <c r="E101" s="5"/>
      <c r="F101" s="5"/>
      <c r="G101" s="5"/>
      <c r="H101" s="5"/>
      <c r="I101" s="5"/>
      <c r="J101" s="1"/>
      <c r="K101" s="1"/>
    </row>
    <row r="102" spans="1:11" x14ac:dyDescent="0.3">
      <c r="A102" s="13">
        <f t="shared" si="2"/>
        <v>45000</v>
      </c>
      <c r="B102" s="23">
        <v>73748.83192507035</v>
      </c>
      <c r="C102" s="23">
        <v>44073.252944114887</v>
      </c>
      <c r="D102" s="5"/>
      <c r="E102" s="5"/>
      <c r="F102" s="5"/>
      <c r="G102" s="5"/>
      <c r="H102" s="5"/>
      <c r="I102" s="5"/>
      <c r="J102" s="1"/>
      <c r="K102" s="1"/>
    </row>
    <row r="103" spans="1:11" x14ac:dyDescent="0.3">
      <c r="A103" s="13">
        <f t="shared" si="2"/>
        <v>50000</v>
      </c>
      <c r="B103" s="23">
        <v>101999.94706712471</v>
      </c>
      <c r="C103" s="23">
        <v>44073.252944114887</v>
      </c>
      <c r="D103" s="5"/>
      <c r="E103" s="5"/>
      <c r="F103" s="5"/>
      <c r="G103" s="5"/>
      <c r="H103" s="5"/>
      <c r="I103" s="5"/>
      <c r="J103" s="1"/>
      <c r="K103" s="1"/>
    </row>
    <row r="104" spans="1:11" x14ac:dyDescent="0.3">
      <c r="A104" s="13">
        <f t="shared" si="2"/>
        <v>55000</v>
      </c>
      <c r="B104" s="23">
        <v>130251.06220917904</v>
      </c>
      <c r="C104" s="23">
        <v>44073.252944114887</v>
      </c>
      <c r="D104" s="5"/>
      <c r="E104" s="5"/>
      <c r="F104" s="5"/>
      <c r="G104" s="5"/>
      <c r="H104" s="5"/>
      <c r="I104" s="5"/>
      <c r="J104" s="1"/>
      <c r="K104" s="1"/>
    </row>
    <row r="105" spans="1:11" x14ac:dyDescent="0.3">
      <c r="A105" s="13">
        <f t="shared" si="2"/>
        <v>60000</v>
      </c>
      <c r="B105" s="23">
        <v>158502.17735123337</v>
      </c>
      <c r="C105" s="23">
        <v>44073.252944114887</v>
      </c>
      <c r="D105" s="5"/>
      <c r="E105" s="5"/>
      <c r="F105" s="5"/>
      <c r="G105" s="5"/>
      <c r="H105" s="5"/>
      <c r="I105" s="5"/>
      <c r="J105" s="1"/>
      <c r="K105" s="1"/>
    </row>
    <row r="106" spans="1:11" x14ac:dyDescent="0.3">
      <c r="A106" s="13">
        <f t="shared" si="2"/>
        <v>65000</v>
      </c>
      <c r="B106" s="23">
        <v>186753.29249328765</v>
      </c>
      <c r="C106" s="23">
        <v>44073.252944114887</v>
      </c>
      <c r="D106" s="5"/>
      <c r="E106" s="5"/>
      <c r="F106" s="5"/>
      <c r="G106" s="5"/>
      <c r="H106" s="5"/>
      <c r="I106" s="5"/>
      <c r="J106" s="1"/>
      <c r="K106" s="1"/>
    </row>
    <row r="107" spans="1:11" x14ac:dyDescent="0.3">
      <c r="A107" s="13">
        <f t="shared" si="2"/>
        <v>70000</v>
      </c>
      <c r="B107" s="23">
        <v>215004.40763534204</v>
      </c>
      <c r="C107" s="23">
        <v>44073.252944114887</v>
      </c>
      <c r="D107" s="5"/>
      <c r="E107" s="5"/>
      <c r="F107" s="5"/>
      <c r="G107" s="5"/>
      <c r="H107" s="5"/>
      <c r="I107" s="5"/>
      <c r="J107" s="1"/>
      <c r="K107" s="1"/>
    </row>
    <row r="108" spans="1:11" x14ac:dyDescent="0.3">
      <c r="A108" s="13">
        <f t="shared" si="2"/>
        <v>75000</v>
      </c>
      <c r="B108" s="23">
        <v>243255.52277739631</v>
      </c>
      <c r="C108" s="23">
        <v>44073.252944114887</v>
      </c>
      <c r="D108" s="5"/>
      <c r="E108" s="5"/>
      <c r="F108" s="5"/>
      <c r="G108" s="5"/>
      <c r="H108" s="5"/>
      <c r="I108" s="5"/>
      <c r="J108" s="1"/>
      <c r="K108" s="1"/>
    </row>
    <row r="109" spans="1:11" x14ac:dyDescent="0.3">
      <c r="A109" s="13">
        <f t="shared" si="2"/>
        <v>80000</v>
      </c>
      <c r="B109" s="23">
        <v>271506.6379194507</v>
      </c>
      <c r="C109" s="23">
        <v>44073.252944114887</v>
      </c>
      <c r="D109" s="5"/>
      <c r="E109" s="5"/>
      <c r="F109" s="5"/>
      <c r="G109" s="5"/>
      <c r="H109" s="5"/>
      <c r="I109" s="5"/>
      <c r="J109" s="1"/>
      <c r="K109" s="1"/>
    </row>
    <row r="110" spans="1:1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1"/>
      <c r="K110" s="1"/>
    </row>
    <row r="111" spans="1:1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1"/>
      <c r="K111" s="1"/>
    </row>
    <row r="112" spans="1:1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1"/>
      <c r="K112" s="1"/>
    </row>
    <row r="113" spans="1:1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1"/>
      <c r="K113" s="1"/>
    </row>
    <row r="114" spans="1:1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1"/>
      <c r="K114" s="1"/>
    </row>
    <row r="115" spans="1:11" x14ac:dyDescent="0.3">
      <c r="A115" s="35" t="s">
        <v>23</v>
      </c>
      <c r="B115" s="36"/>
      <c r="C115" s="36"/>
      <c r="D115" s="35"/>
      <c r="E115" s="35"/>
      <c r="F115" s="5"/>
      <c r="G115" s="5"/>
      <c r="H115" s="5"/>
      <c r="I115" s="5"/>
      <c r="J115" s="1"/>
      <c r="K115" s="1"/>
    </row>
    <row r="116" spans="1:1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1"/>
      <c r="K116" s="1"/>
    </row>
    <row r="117" spans="1:11" x14ac:dyDescent="0.3">
      <c r="A117" s="13" t="s">
        <v>15</v>
      </c>
      <c r="B117" s="14">
        <f>C122-B122</f>
        <v>26826.65130315323</v>
      </c>
      <c r="C117" s="5" t="s">
        <v>22</v>
      </c>
      <c r="D117" s="5"/>
      <c r="E117" s="5"/>
      <c r="F117" s="5"/>
      <c r="G117" s="5"/>
      <c r="H117" s="5"/>
      <c r="I117" s="5"/>
      <c r="J117" s="1"/>
      <c r="K117" s="1"/>
    </row>
    <row r="118" spans="1:11" x14ac:dyDescent="0.3">
      <c r="A118" s="13" t="s">
        <v>17</v>
      </c>
      <c r="B118" s="21">
        <v>103319.50688577334</v>
      </c>
      <c r="C118" s="5" t="s">
        <v>18</v>
      </c>
      <c r="D118" s="5"/>
      <c r="E118" s="5"/>
      <c r="F118" s="5"/>
      <c r="G118" s="5"/>
      <c r="H118" s="5"/>
      <c r="I118" s="5"/>
      <c r="J118" s="1"/>
      <c r="K118" s="1"/>
    </row>
    <row r="119" spans="1:11" x14ac:dyDescent="0.3">
      <c r="A119" s="13" t="s">
        <v>30</v>
      </c>
      <c r="B119" s="21">
        <f>B118-B9</f>
        <v>83319.506885773342</v>
      </c>
      <c r="C119" s="5"/>
      <c r="D119" s="5"/>
      <c r="E119" s="5"/>
      <c r="F119" s="5"/>
      <c r="G119" s="5"/>
      <c r="H119" s="5"/>
      <c r="I119" s="5"/>
      <c r="J119" s="1"/>
      <c r="K119" s="1"/>
    </row>
    <row r="120" spans="1:11" x14ac:dyDescent="0.3">
      <c r="A120" s="13" t="s">
        <v>25</v>
      </c>
      <c r="B120" s="16">
        <f>(B118-B9)/B9</f>
        <v>4.1659753442886673</v>
      </c>
      <c r="C120" s="5"/>
      <c r="D120" s="5"/>
      <c r="E120" s="5"/>
      <c r="F120" s="5"/>
      <c r="G120" s="5"/>
      <c r="H120" s="5"/>
      <c r="I120" s="5"/>
      <c r="J120" s="1"/>
      <c r="K120" s="1"/>
    </row>
    <row r="121" spans="1:1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1"/>
      <c r="K121" s="1"/>
    </row>
    <row r="122" spans="1:11" x14ac:dyDescent="0.3">
      <c r="A122" s="19" t="s">
        <v>12</v>
      </c>
      <c r="B122" s="20">
        <f>B4 - PV(B11, B10, B5+B6, B9, 0)</f>
        <v>17246.601640961657</v>
      </c>
      <c r="C122" s="20">
        <f xml:space="preserve"> C4 - PV(B11, B10, C5+C7, C9, 0 ) + C8*C13</f>
        <v>44073.252944114887</v>
      </c>
      <c r="D122" s="5"/>
      <c r="E122" s="5"/>
      <c r="F122" s="5"/>
      <c r="G122" s="5"/>
      <c r="H122" s="5"/>
      <c r="I122" s="5"/>
      <c r="J122" s="1"/>
      <c r="K122" s="1"/>
    </row>
    <row r="123" spans="1:11" x14ac:dyDescent="0.3">
      <c r="A123" s="5">
        <v>0</v>
      </c>
      <c r="B123" s="20">
        <f t="dataTable" ref="B123:C139" dt2D="0" dtr="0" r1="B9" ca="1"/>
        <v>10807.136909147754</v>
      </c>
      <c r="C123" s="20">
        <v>44073.252944114887</v>
      </c>
      <c r="D123" s="5"/>
      <c r="E123" s="5"/>
      <c r="F123" s="5"/>
      <c r="G123" s="5"/>
      <c r="H123" s="5"/>
      <c r="I123" s="5"/>
      <c r="J123" s="1"/>
      <c r="K123" s="1"/>
    </row>
    <row r="124" spans="1:11" x14ac:dyDescent="0.3">
      <c r="A124" s="5">
        <f>A123+10000</f>
        <v>10000</v>
      </c>
      <c r="B124" s="20">
        <v>14026.869275054691</v>
      </c>
      <c r="C124" s="20">
        <v>44073.252944114887</v>
      </c>
      <c r="D124" s="5"/>
      <c r="E124" s="5"/>
      <c r="F124" s="5"/>
      <c r="G124" s="5"/>
      <c r="H124" s="5"/>
      <c r="I124" s="5"/>
      <c r="J124" s="1"/>
      <c r="K124" s="1"/>
    </row>
    <row r="125" spans="1:11" x14ac:dyDescent="0.3">
      <c r="A125" s="5">
        <f t="shared" ref="A125:A139" si="3">A124+10000</f>
        <v>20000</v>
      </c>
      <c r="B125" s="20">
        <v>17246.601640961657</v>
      </c>
      <c r="C125" s="20">
        <v>44073.252944114887</v>
      </c>
      <c r="D125" s="5"/>
      <c r="E125" s="5"/>
      <c r="F125" s="5"/>
      <c r="G125" s="5"/>
      <c r="H125" s="5"/>
      <c r="I125" s="5"/>
      <c r="J125" s="1"/>
      <c r="K125" s="1"/>
    </row>
    <row r="126" spans="1:11" x14ac:dyDescent="0.3">
      <c r="A126" s="5">
        <f t="shared" si="3"/>
        <v>30000</v>
      </c>
      <c r="B126" s="20">
        <v>20466.334006868623</v>
      </c>
      <c r="C126" s="20">
        <v>44073.252944114887</v>
      </c>
      <c r="D126" s="5"/>
      <c r="E126" s="5"/>
      <c r="F126" s="5"/>
      <c r="G126" s="5"/>
      <c r="H126" s="5"/>
      <c r="I126" s="5"/>
      <c r="J126" s="1"/>
      <c r="K126" s="1"/>
    </row>
    <row r="127" spans="1:11" x14ac:dyDescent="0.3">
      <c r="A127" s="5">
        <f t="shared" si="3"/>
        <v>40000</v>
      </c>
      <c r="B127" s="20">
        <v>23686.066372775589</v>
      </c>
      <c r="C127" s="20">
        <v>44073.252944114887</v>
      </c>
      <c r="D127" s="5"/>
      <c r="E127" s="5"/>
      <c r="F127" s="5"/>
      <c r="G127" s="5"/>
      <c r="H127" s="5"/>
      <c r="I127" s="5"/>
      <c r="J127" s="1"/>
      <c r="K127" s="1"/>
    </row>
    <row r="128" spans="1:11" x14ac:dyDescent="0.3">
      <c r="A128" s="5">
        <f t="shared" si="3"/>
        <v>50000</v>
      </c>
      <c r="B128" s="20">
        <v>26905.798738682555</v>
      </c>
      <c r="C128" s="20">
        <v>44073.252944114887</v>
      </c>
      <c r="D128" s="5"/>
      <c r="E128" s="5"/>
      <c r="F128" s="5"/>
      <c r="G128" s="5"/>
      <c r="H128" s="5"/>
      <c r="I128" s="5"/>
      <c r="J128" s="1"/>
      <c r="K128" s="1"/>
    </row>
    <row r="129" spans="1:11" x14ac:dyDescent="0.3">
      <c r="A129" s="5">
        <f t="shared" si="3"/>
        <v>60000</v>
      </c>
      <c r="B129" s="20">
        <v>30125.531104589492</v>
      </c>
      <c r="C129" s="20">
        <v>44073.252944114887</v>
      </c>
      <c r="D129" s="5"/>
      <c r="E129" s="5"/>
      <c r="F129" s="5"/>
      <c r="G129" s="5"/>
      <c r="H129" s="5"/>
      <c r="I129" s="5"/>
      <c r="J129" s="1"/>
      <c r="K129" s="1"/>
    </row>
    <row r="130" spans="1:11" x14ac:dyDescent="0.3">
      <c r="A130" s="5">
        <f t="shared" si="3"/>
        <v>70000</v>
      </c>
      <c r="B130" s="20">
        <v>33345.263470496458</v>
      </c>
      <c r="C130" s="20">
        <v>44073.252944114887</v>
      </c>
      <c r="D130" s="5"/>
      <c r="E130" s="5"/>
      <c r="F130" s="5"/>
      <c r="G130" s="5"/>
      <c r="H130" s="5"/>
      <c r="I130" s="5"/>
      <c r="J130" s="1"/>
      <c r="K130" s="1"/>
    </row>
    <row r="131" spans="1:11" x14ac:dyDescent="0.3">
      <c r="A131" s="5">
        <f t="shared" si="3"/>
        <v>80000</v>
      </c>
      <c r="B131" s="20">
        <v>36564.995836403425</v>
      </c>
      <c r="C131" s="20">
        <v>44073.252944114887</v>
      </c>
      <c r="D131" s="5"/>
      <c r="E131" s="5"/>
      <c r="F131" s="5"/>
      <c r="G131" s="5"/>
      <c r="H131" s="5"/>
      <c r="I131" s="5"/>
      <c r="J131" s="1"/>
      <c r="K131" s="1"/>
    </row>
    <row r="132" spans="1:11" x14ac:dyDescent="0.3">
      <c r="A132" s="5">
        <f t="shared" si="3"/>
        <v>90000</v>
      </c>
      <c r="B132" s="20">
        <v>39784.728202310391</v>
      </c>
      <c r="C132" s="20">
        <v>44073.252944114887</v>
      </c>
      <c r="D132" s="5"/>
      <c r="E132" s="5"/>
      <c r="F132" s="5"/>
      <c r="G132" s="5"/>
      <c r="H132" s="5"/>
      <c r="I132" s="5"/>
      <c r="J132" s="1"/>
      <c r="K132" s="1"/>
    </row>
    <row r="133" spans="1:11" x14ac:dyDescent="0.3">
      <c r="A133" s="5">
        <f t="shared" si="3"/>
        <v>100000</v>
      </c>
      <c r="B133" s="20">
        <v>43004.460568217357</v>
      </c>
      <c r="C133" s="20">
        <v>44073.252944114887</v>
      </c>
      <c r="D133" s="5"/>
      <c r="E133" s="5"/>
      <c r="F133" s="5"/>
      <c r="G133" s="5"/>
      <c r="H133" s="5"/>
      <c r="I133" s="5"/>
      <c r="J133" s="1"/>
      <c r="K133" s="1"/>
    </row>
    <row r="134" spans="1:11" x14ac:dyDescent="0.3">
      <c r="A134" s="5">
        <f t="shared" si="3"/>
        <v>110000</v>
      </c>
      <c r="B134" s="20">
        <v>46224.192934124294</v>
      </c>
      <c r="C134" s="20">
        <v>44073.252944114887</v>
      </c>
      <c r="D134" s="5"/>
      <c r="E134" s="5"/>
      <c r="F134" s="5"/>
      <c r="G134" s="5"/>
      <c r="H134" s="5"/>
      <c r="I134" s="5"/>
      <c r="J134" s="1"/>
      <c r="K134" s="1"/>
    </row>
    <row r="135" spans="1:11" x14ac:dyDescent="0.3">
      <c r="A135" s="5">
        <f t="shared" si="3"/>
        <v>120000</v>
      </c>
      <c r="B135" s="20">
        <v>49443.92530003126</v>
      </c>
      <c r="C135" s="20">
        <v>44073.252944114887</v>
      </c>
      <c r="D135" s="5"/>
      <c r="E135" s="5"/>
      <c r="F135" s="5"/>
      <c r="G135" s="5"/>
      <c r="H135" s="5"/>
      <c r="I135" s="5"/>
      <c r="J135" s="1"/>
      <c r="K135" s="1"/>
    </row>
    <row r="136" spans="1:11" x14ac:dyDescent="0.3">
      <c r="A136" s="5">
        <f t="shared" si="3"/>
        <v>130000</v>
      </c>
      <c r="B136" s="20">
        <v>52663.657665938226</v>
      </c>
      <c r="C136" s="20">
        <v>44073.252944114887</v>
      </c>
      <c r="D136" s="5"/>
      <c r="E136" s="5"/>
      <c r="F136" s="5"/>
      <c r="G136" s="5"/>
      <c r="H136" s="5"/>
      <c r="I136" s="5"/>
      <c r="J136" s="1"/>
      <c r="K136" s="1"/>
    </row>
    <row r="137" spans="1:11" x14ac:dyDescent="0.3">
      <c r="A137" s="5">
        <f t="shared" si="3"/>
        <v>140000</v>
      </c>
      <c r="B137" s="20">
        <v>55883.390031845192</v>
      </c>
      <c r="C137" s="20">
        <v>44073.252944114887</v>
      </c>
      <c r="D137" s="5"/>
      <c r="E137" s="5"/>
      <c r="F137" s="5"/>
      <c r="G137" s="5"/>
      <c r="H137" s="5"/>
      <c r="I137" s="5"/>
      <c r="J137" s="1"/>
      <c r="K137" s="1"/>
    </row>
    <row r="138" spans="1:11" x14ac:dyDescent="0.3">
      <c r="A138" s="5">
        <f t="shared" si="3"/>
        <v>150000</v>
      </c>
      <c r="B138" s="20">
        <v>59103.122397752159</v>
      </c>
      <c r="C138" s="20">
        <v>44073.252944114887</v>
      </c>
      <c r="D138" s="5"/>
      <c r="E138" s="5"/>
      <c r="F138" s="5"/>
      <c r="G138" s="5"/>
      <c r="H138" s="5"/>
      <c r="I138" s="5"/>
      <c r="J138" s="1"/>
      <c r="K138" s="1"/>
    </row>
    <row r="139" spans="1:11" x14ac:dyDescent="0.3">
      <c r="A139" s="5">
        <f t="shared" si="3"/>
        <v>160000</v>
      </c>
      <c r="B139" s="20">
        <v>62322.854763659096</v>
      </c>
      <c r="C139" s="20">
        <v>44073.252944114887</v>
      </c>
      <c r="D139" s="5"/>
      <c r="E139" s="5"/>
      <c r="F139" s="5"/>
      <c r="G139" s="5"/>
      <c r="H139" s="5"/>
      <c r="I139" s="5"/>
      <c r="J139" s="1"/>
      <c r="K139" s="1"/>
    </row>
    <row r="140" spans="1:11" x14ac:dyDescent="0.3">
      <c r="A140" s="5"/>
      <c r="B140" s="20"/>
      <c r="C140" s="20"/>
      <c r="D140" s="5"/>
      <c r="E140" s="5"/>
      <c r="F140" s="5"/>
      <c r="G140" s="5"/>
      <c r="H140" s="5"/>
      <c r="I140" s="5"/>
      <c r="J140" s="1"/>
      <c r="K140" s="1"/>
    </row>
    <row r="141" spans="1:11" x14ac:dyDescent="0.3">
      <c r="A141" s="5"/>
      <c r="B141" s="20"/>
      <c r="C141" s="20"/>
      <c r="D141" s="5"/>
      <c r="E141" s="5"/>
      <c r="F141" s="5"/>
      <c r="G141" s="5"/>
      <c r="H141" s="5"/>
      <c r="I141" s="5"/>
      <c r="J141" s="1"/>
      <c r="K141" s="1"/>
    </row>
    <row r="142" spans="1:11" x14ac:dyDescent="0.3">
      <c r="A142" s="5"/>
      <c r="B142" s="20"/>
      <c r="C142" s="20"/>
      <c r="D142" s="5"/>
      <c r="E142" s="5"/>
      <c r="F142" s="5"/>
      <c r="G142" s="5"/>
      <c r="H142" s="5"/>
      <c r="I142" s="5"/>
      <c r="J142" s="1"/>
      <c r="K142" s="1"/>
    </row>
    <row r="143" spans="1:11" x14ac:dyDescent="0.3">
      <c r="A143" s="5"/>
      <c r="B143" s="20"/>
      <c r="C143" s="20"/>
      <c r="D143" s="5"/>
      <c r="E143" s="5"/>
      <c r="F143" s="5"/>
      <c r="G143" s="5"/>
      <c r="H143" s="5"/>
      <c r="I143" s="5"/>
      <c r="J143" s="1"/>
      <c r="K143" s="1"/>
    </row>
    <row r="144" spans="1:1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1"/>
      <c r="K144" s="1"/>
    </row>
    <row r="145" spans="1:1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1"/>
      <c r="K145" s="1"/>
    </row>
    <row r="146" spans="1:1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1"/>
      <c r="K146" s="1"/>
    </row>
    <row r="147" spans="1:1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1"/>
      <c r="K147" s="1"/>
    </row>
    <row r="148" spans="1:1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Model</vt:lpstr>
      <vt:lpstr>Rainbow diagrams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2021-01-26T03:36:45Z</dcterms:modified>
</cp:coreProperties>
</file>