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q26/Downloads/"/>
    </mc:Choice>
  </mc:AlternateContent>
  <xr:revisionPtr revIDLastSave="0" documentId="13_ncr:1_{782E867F-C5DF-D144-8C46-81BA985FEFC6}" xr6:coauthVersionLast="40" xr6:coauthVersionMax="40" xr10:uidLastSave="{00000000-0000-0000-0000-000000000000}"/>
  <bookViews>
    <workbookView xWindow="28800" yWindow="-8860" windowWidth="21600" windowHeight="37940" xr2:uid="{1ACA027F-FE03-6443-8AFD-87B5306B9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F11" i="1" s="1"/>
  <c r="B17" i="1"/>
  <c r="D12" i="1"/>
  <c r="D13" i="1"/>
  <c r="D14" i="1"/>
  <c r="D11" i="1"/>
  <c r="E17" i="1"/>
  <c r="B16" i="1"/>
  <c r="E16" i="1"/>
  <c r="E9" i="1" s="1"/>
  <c r="F9" i="1" s="1"/>
  <c r="J12" i="1" l="1"/>
  <c r="F13" i="1"/>
  <c r="J13" i="1" s="1"/>
  <c r="B18" i="1"/>
  <c r="F14" i="1"/>
  <c r="J14" i="1" s="1"/>
  <c r="F12" i="1"/>
  <c r="J9" i="1" s="1"/>
  <c r="E8" i="1"/>
  <c r="F8" i="1" s="1"/>
  <c r="E2" i="1"/>
  <c r="F2" i="1" s="1"/>
  <c r="J2" i="1" s="1"/>
  <c r="E7" i="1"/>
  <c r="F7" i="1" s="1"/>
  <c r="E6" i="1"/>
  <c r="F6" i="1" s="1"/>
  <c r="E5" i="1"/>
  <c r="F5" i="1" s="1"/>
  <c r="E4" i="1"/>
  <c r="F4" i="1" s="1"/>
  <c r="E3" i="1"/>
  <c r="F3" i="1" s="1"/>
  <c r="E10" i="1"/>
  <c r="F10" i="1" s="1"/>
  <c r="J11" i="1" l="1"/>
  <c r="J8" i="1"/>
  <c r="J10" i="1"/>
  <c r="J6" i="1"/>
  <c r="J3" i="1"/>
  <c r="J7" i="1"/>
  <c r="J5" i="1"/>
  <c r="J4" i="1"/>
</calcChain>
</file>

<file path=xl/sharedStrings.xml><?xml version="1.0" encoding="utf-8"?>
<sst xmlns="http://schemas.openxmlformats.org/spreadsheetml/2006/main" count="43" uniqueCount="37">
  <si>
    <t>华宝香港中小</t>
    <phoneticPr fontId="2" type="noConversion"/>
  </si>
  <si>
    <t>持有收益（元）</t>
    <phoneticPr fontId="2" type="noConversion"/>
  </si>
  <si>
    <t>持有收益率</t>
    <phoneticPr fontId="2" type="noConversion"/>
  </si>
  <si>
    <t>景顺长城中证500低波动</t>
    <phoneticPr fontId="2" type="noConversion"/>
  </si>
  <si>
    <t>大成中证红利指数</t>
    <phoneticPr fontId="2" type="noConversion"/>
  </si>
  <si>
    <t>华宝红利基金</t>
    <phoneticPr fontId="2" type="noConversion"/>
  </si>
  <si>
    <t>银河沪深300价值指数</t>
    <phoneticPr fontId="2" type="noConversion"/>
  </si>
  <si>
    <t>嘉实深证基本面120联接</t>
    <phoneticPr fontId="2" type="noConversion"/>
  </si>
  <si>
    <t>华夏上证50AH优选指数</t>
    <phoneticPr fontId="2" type="noConversion"/>
  </si>
  <si>
    <t>天弘中证医药100A</t>
    <phoneticPr fontId="2" type="noConversion"/>
  </si>
  <si>
    <t>申万菱信沪深300价值指数</t>
    <phoneticPr fontId="2" type="noConversion"/>
  </si>
  <si>
    <t>品种</t>
    <phoneticPr fontId="2" type="noConversion"/>
  </si>
  <si>
    <t>个人顺序</t>
    <phoneticPr fontId="2" type="noConversion"/>
  </si>
  <si>
    <t>品种分类</t>
    <phoneticPr fontId="2" type="noConversion"/>
  </si>
  <si>
    <t>持仓市值</t>
    <phoneticPr fontId="2" type="noConversion"/>
  </si>
  <si>
    <t>海外新兴</t>
    <phoneticPr fontId="2" type="noConversion"/>
  </si>
  <si>
    <t>中盘股</t>
    <phoneticPr fontId="2" type="noConversion"/>
  </si>
  <si>
    <t>红利价值</t>
    <phoneticPr fontId="2" type="noConversion"/>
  </si>
  <si>
    <t>大盘股</t>
    <phoneticPr fontId="2" type="noConversion"/>
  </si>
  <si>
    <t>行业股</t>
    <phoneticPr fontId="2" type="noConversion"/>
  </si>
  <si>
    <t>网站顺序</t>
    <phoneticPr fontId="2" type="noConversion"/>
  </si>
  <si>
    <t>上证50</t>
    <phoneticPr fontId="2" type="noConversion"/>
  </si>
  <si>
    <t>中证传媒</t>
    <phoneticPr fontId="2" type="noConversion"/>
  </si>
  <si>
    <t>德国DAX</t>
    <phoneticPr fontId="2" type="noConversion"/>
  </si>
  <si>
    <t>黄金</t>
    <phoneticPr fontId="2" type="noConversion"/>
  </si>
  <si>
    <t>蛋卷总计</t>
    <phoneticPr fontId="2" type="noConversion"/>
  </si>
  <si>
    <t>且慢总计</t>
    <phoneticPr fontId="2" type="noConversion"/>
  </si>
  <si>
    <t>海外成熟</t>
    <phoneticPr fontId="2" type="noConversion"/>
  </si>
  <si>
    <t>商品</t>
    <phoneticPr fontId="2" type="noConversion"/>
  </si>
  <si>
    <t>网站配比</t>
    <phoneticPr fontId="2" type="noConversion"/>
  </si>
  <si>
    <t>定投组合配比</t>
    <phoneticPr fontId="2" type="noConversion"/>
  </si>
  <si>
    <t>定投总计</t>
    <phoneticPr fontId="2" type="noConversion"/>
  </si>
  <si>
    <t>大类占比</t>
    <phoneticPr fontId="2" type="noConversion"/>
  </si>
  <si>
    <t>说明：</t>
    <phoneticPr fontId="2" type="noConversion"/>
  </si>
  <si>
    <t>有边框的是从网站抄录的数据。没有边框的为公式计算数据，以及个人定义的顺序辅助列。</t>
    <phoneticPr fontId="2" type="noConversion"/>
  </si>
  <si>
    <t>个人顺序是按照大盘，中盘，小盘，红利，行业，海内外新兴成熟来划分的索引 ID 辅助列，方便排序观测使用。</t>
    <phoneticPr fontId="2" type="noConversion"/>
  </si>
  <si>
    <t>网站顺序是为了更新数据方便，从上至下排列好，就可以从网站按顺序抄写数据。101中，100 表示第一个网站，1 表示一号。200 表示第二个网站，也是方便筛选排序。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</si>
</sst>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0" fontId="0" fillId="3" borderId="0" xfId="2" applyNumberFormat="1" applyFont="1" applyFill="1">
      <alignment vertical="center"/>
    </xf>
    <xf numFmtId="10" fontId="0" fillId="0" borderId="0" xfId="2" applyNumberFormat="1" applyFont="1">
      <alignment vertical="center"/>
    </xf>
    <xf numFmtId="2" fontId="0" fillId="2" borderId="1" xfId="1" applyNumberFormat="1" applyFont="1" applyFill="1" applyBorder="1">
      <alignment vertical="center"/>
    </xf>
    <xf numFmtId="10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0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2" fontId="0" fillId="2" borderId="0" xfId="0" applyNumberFormat="1" applyFill="1">
      <alignment vertical="center"/>
    </xf>
    <xf numFmtId="10" fontId="0" fillId="3" borderId="0" xfId="2" applyNumberFormat="1" applyFont="1" applyFill="1" applyBorder="1">
      <alignment vertical="center"/>
    </xf>
    <xf numFmtId="2" fontId="0" fillId="2" borderId="0" xfId="0" applyNumberFormat="1" applyFill="1" applyBorder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5057-ABA2-6443-8DEB-5A99A111B077}">
  <dimension ref="A1:J23"/>
  <sheetViews>
    <sheetView tabSelected="1" workbookViewId="0">
      <selection activeCell="A24" sqref="A24"/>
    </sheetView>
  </sheetViews>
  <sheetFormatPr baseColWidth="10" defaultRowHeight="16"/>
  <cols>
    <col min="1" max="1" width="26.6640625" bestFit="1" customWidth="1"/>
    <col min="2" max="2" width="16.33203125" bestFit="1" customWidth="1"/>
    <col min="5" max="5" width="11.5" bestFit="1" customWidth="1"/>
    <col min="6" max="6" width="14.1640625" bestFit="1" customWidth="1"/>
  </cols>
  <sheetData>
    <row r="1" spans="1:10">
      <c r="A1" s="1" t="s">
        <v>11</v>
      </c>
      <c r="B1" s="1" t="s">
        <v>1</v>
      </c>
      <c r="C1" s="1" t="s">
        <v>2</v>
      </c>
      <c r="D1" s="1" t="s">
        <v>29</v>
      </c>
      <c r="E1" s="1" t="s">
        <v>14</v>
      </c>
      <c r="F1" s="1" t="s">
        <v>30</v>
      </c>
      <c r="G1" s="1" t="s">
        <v>12</v>
      </c>
      <c r="H1" s="1" t="s">
        <v>20</v>
      </c>
      <c r="I1" s="1" t="s">
        <v>13</v>
      </c>
      <c r="J1" s="1" t="s">
        <v>32</v>
      </c>
    </row>
    <row r="2" spans="1:10">
      <c r="A2" s="3" t="s">
        <v>0</v>
      </c>
      <c r="B2" s="7">
        <v>-36.1</v>
      </c>
      <c r="C2" s="8">
        <v>-3.15E-2</v>
      </c>
      <c r="D2" s="8">
        <v>0.2021</v>
      </c>
      <c r="E2" s="14">
        <f>D2*$E$16</f>
        <v>1214.2551989999999</v>
      </c>
      <c r="F2" s="6">
        <f>E2/$E$18</f>
        <v>0.12201288995223002</v>
      </c>
      <c r="G2">
        <v>6</v>
      </c>
      <c r="H2">
        <v>101</v>
      </c>
      <c r="I2" t="s">
        <v>15</v>
      </c>
      <c r="J2" s="6">
        <f>SUMIF(G:G,"=6",F:F)</f>
        <v>0.12201288995223002</v>
      </c>
    </row>
    <row r="3" spans="1:10">
      <c r="A3" s="3" t="s">
        <v>3</v>
      </c>
      <c r="B3" s="7">
        <v>-39.39</v>
      </c>
      <c r="C3" s="8">
        <v>-5.7799999999999997E-2</v>
      </c>
      <c r="D3" s="8">
        <v>0.1232</v>
      </c>
      <c r="E3" s="12">
        <f>D3*$E$16</f>
        <v>740.20900799999993</v>
      </c>
      <c r="F3" s="6">
        <f>E3/$E$18</f>
        <v>7.4378961118826012E-2</v>
      </c>
      <c r="G3">
        <v>3</v>
      </c>
      <c r="H3">
        <v>102</v>
      </c>
      <c r="I3" t="s">
        <v>16</v>
      </c>
      <c r="J3" s="6">
        <f>SUMIF(G:G,"=3",F:F)</f>
        <v>0.15950423317852136</v>
      </c>
    </row>
    <row r="4" spans="1:10">
      <c r="A4" s="3" t="s">
        <v>4</v>
      </c>
      <c r="B4" s="7">
        <v>-50.85</v>
      </c>
      <c r="C4" s="8">
        <v>-4.6699999999999998E-2</v>
      </c>
      <c r="D4" s="8">
        <v>0.192</v>
      </c>
      <c r="E4" s="12">
        <f>D4*$E$16</f>
        <v>1153.57248</v>
      </c>
      <c r="F4" s="6">
        <f>E4/$E$18</f>
        <v>0.11591526408128731</v>
      </c>
      <c r="G4">
        <v>4</v>
      </c>
      <c r="H4">
        <v>103</v>
      </c>
      <c r="I4" t="s">
        <v>17</v>
      </c>
      <c r="J4" s="6">
        <f>SUMIF(G:G,"=4",F:F)</f>
        <v>0.16771489771761258</v>
      </c>
    </row>
    <row r="5" spans="1:10">
      <c r="A5" s="3" t="s">
        <v>5</v>
      </c>
      <c r="B5" s="7">
        <v>-25.22</v>
      </c>
      <c r="C5" s="8">
        <v>-4.6600000000000003E-2</v>
      </c>
      <c r="D5" s="8">
        <v>8.5800000000000001E-2</v>
      </c>
      <c r="E5" s="12">
        <f>D5*$E$16</f>
        <v>515.502702</v>
      </c>
      <c r="F5" s="6">
        <f>E5/$E$18</f>
        <v>5.1799633636325268E-2</v>
      </c>
      <c r="G5">
        <v>4</v>
      </c>
      <c r="H5">
        <v>104</v>
      </c>
      <c r="I5" t="s">
        <v>17</v>
      </c>
      <c r="J5" s="6">
        <f>SUMIF(G:G,"=4",F:F)</f>
        <v>0.16771489771761258</v>
      </c>
    </row>
    <row r="6" spans="1:10">
      <c r="A6" s="3" t="s">
        <v>6</v>
      </c>
      <c r="B6" s="7">
        <v>-9.5</v>
      </c>
      <c r="C6" s="8">
        <v>-1.09E-2</v>
      </c>
      <c r="D6" s="8">
        <v>0.16220000000000001</v>
      </c>
      <c r="E6" s="12">
        <f>D6*$E$16</f>
        <v>974.52841799999999</v>
      </c>
      <c r="F6" s="6">
        <f>E6/$E$18</f>
        <v>9.792424913533751E-2</v>
      </c>
      <c r="G6">
        <v>2</v>
      </c>
      <c r="H6">
        <v>105</v>
      </c>
      <c r="I6" t="s">
        <v>18</v>
      </c>
      <c r="J6" s="6">
        <f>SUMIF(G:G,"=2",F:F)</f>
        <v>0.10637640380793137</v>
      </c>
    </row>
    <row r="7" spans="1:10">
      <c r="A7" s="3" t="s">
        <v>7</v>
      </c>
      <c r="B7" s="7">
        <v>-21.74</v>
      </c>
      <c r="C7" s="8">
        <v>-2.8500000000000001E-2</v>
      </c>
      <c r="D7" s="8">
        <v>0.14099999999999999</v>
      </c>
      <c r="E7" s="12">
        <f>D7*$E$16</f>
        <v>847.15478999999982</v>
      </c>
      <c r="F7" s="6">
        <f>E7/$E$18</f>
        <v>8.5125272059695348E-2</v>
      </c>
      <c r="G7">
        <v>3</v>
      </c>
      <c r="H7">
        <v>106</v>
      </c>
      <c r="I7" t="s">
        <v>16</v>
      </c>
      <c r="J7" s="6">
        <f>SUMIF(G:G,"=3",F:F)</f>
        <v>0.15950423317852136</v>
      </c>
    </row>
    <row r="8" spans="1:10">
      <c r="A8" s="3" t="s">
        <v>8</v>
      </c>
      <c r="B8" s="7">
        <v>-13.32</v>
      </c>
      <c r="C8" s="8">
        <v>-4.2500000000000003E-2</v>
      </c>
      <c r="D8" s="8">
        <v>4.99E-2</v>
      </c>
      <c r="E8" s="12">
        <f>D8*$E$16</f>
        <v>299.80868099999998</v>
      </c>
      <c r="F8" s="6">
        <f>E8/$E$18</f>
        <v>3.0125894154459563E-2</v>
      </c>
      <c r="G8">
        <v>1</v>
      </c>
      <c r="H8">
        <v>107</v>
      </c>
      <c r="I8" t="s">
        <v>18</v>
      </c>
      <c r="J8" s="6">
        <f>SUMIF(G:G,"=1",F:F)</f>
        <v>0.12899886865369889</v>
      </c>
    </row>
    <row r="9" spans="1:10">
      <c r="A9" s="3" t="s">
        <v>9</v>
      </c>
      <c r="B9" s="7">
        <v>-2.7</v>
      </c>
      <c r="C9" s="8">
        <v>-3.1E-2</v>
      </c>
      <c r="D9" s="8">
        <v>2.98E-2</v>
      </c>
      <c r="E9" s="12">
        <f>D9*$E$16</f>
        <v>179.044062</v>
      </c>
      <c r="F9" s="6">
        <f>E9/$E$18</f>
        <v>1.7991014945949801E-2</v>
      </c>
      <c r="G9">
        <v>5</v>
      </c>
      <c r="H9">
        <v>108</v>
      </c>
      <c r="I9" t="s">
        <v>19</v>
      </c>
      <c r="J9" s="6">
        <f>SUMIF(G:G,"=5",F:F)</f>
        <v>0.1050018852757173</v>
      </c>
    </row>
    <row r="10" spans="1:10">
      <c r="A10" s="3" t="s">
        <v>10</v>
      </c>
      <c r="B10" s="7">
        <v>-8.6300000000000008</v>
      </c>
      <c r="C10" s="8">
        <v>-8.6800000000000002E-2</v>
      </c>
      <c r="D10" s="8">
        <v>1.4E-2</v>
      </c>
      <c r="E10" s="12">
        <f>D10*$E$16</f>
        <v>84.114660000000001</v>
      </c>
      <c r="F10" s="6">
        <f>E10/$E$18</f>
        <v>8.4521546725938659E-3</v>
      </c>
      <c r="G10">
        <v>2</v>
      </c>
      <c r="H10">
        <v>109</v>
      </c>
      <c r="I10" t="s">
        <v>18</v>
      </c>
      <c r="J10" s="6">
        <f>SUMIF(G:G,"=2",F:F)</f>
        <v>0.10637640380793137</v>
      </c>
    </row>
    <row r="11" spans="1:10">
      <c r="A11" s="4" t="s">
        <v>21</v>
      </c>
      <c r="B11" s="9">
        <v>-16.03</v>
      </c>
      <c r="C11" s="10">
        <v>-1.6E-2</v>
      </c>
      <c r="D11" s="13">
        <f>E11/$E$17</f>
        <v>0.24950617064815261</v>
      </c>
      <c r="E11" s="9">
        <v>983.97</v>
      </c>
      <c r="F11" s="6">
        <f>E11/$E$18</f>
        <v>9.8872974499239333E-2</v>
      </c>
      <c r="G11">
        <v>1</v>
      </c>
      <c r="H11">
        <v>201</v>
      </c>
      <c r="I11" t="s">
        <v>18</v>
      </c>
      <c r="J11" s="6">
        <f>SUMIF(G:G,"=1",F:F)</f>
        <v>0.12899886865369889</v>
      </c>
    </row>
    <row r="12" spans="1:10">
      <c r="A12" s="4" t="s">
        <v>22</v>
      </c>
      <c r="B12" s="9">
        <v>-134.08000000000001</v>
      </c>
      <c r="C12" s="10">
        <v>-0.1341</v>
      </c>
      <c r="D12" s="5">
        <f>E12/$E$17</f>
        <v>0.21957212444246094</v>
      </c>
      <c r="E12" s="9">
        <v>865.92</v>
      </c>
      <c r="F12" s="6">
        <f>E12/$E$18</f>
        <v>8.7010870329767495E-2</v>
      </c>
      <c r="G12">
        <v>5</v>
      </c>
      <c r="H12">
        <v>202</v>
      </c>
      <c r="I12" t="s">
        <v>19</v>
      </c>
      <c r="J12" s="6">
        <f>SUMIF(G:G,"=5",F:F)</f>
        <v>0.1050018852757173</v>
      </c>
    </row>
    <row r="13" spans="1:10">
      <c r="A13" s="4" t="s">
        <v>23</v>
      </c>
      <c r="B13" s="9">
        <v>52.22</v>
      </c>
      <c r="C13" s="10">
        <v>5.2200000000000003E-2</v>
      </c>
      <c r="D13" s="5">
        <f>E13/$E$17</f>
        <v>0.26681238541764396</v>
      </c>
      <c r="E13" s="9">
        <v>1052.22</v>
      </c>
      <c r="F13" s="6">
        <f>E13/$E$18</f>
        <v>0.10573098898095432</v>
      </c>
      <c r="G13">
        <v>7</v>
      </c>
      <c r="H13">
        <v>203</v>
      </c>
      <c r="I13" t="s">
        <v>27</v>
      </c>
      <c r="J13" s="6">
        <f>SUMIF(G:G,"=7",F:F)</f>
        <v>0.10573098898095432</v>
      </c>
    </row>
    <row r="14" spans="1:10">
      <c r="A14" s="4" t="s">
        <v>24</v>
      </c>
      <c r="B14" s="9">
        <v>41.57</v>
      </c>
      <c r="C14" s="10">
        <v>4.1599999999999998E-2</v>
      </c>
      <c r="D14" s="5">
        <f>E14/$E$17</f>
        <v>0.26411185520086616</v>
      </c>
      <c r="E14" s="9">
        <v>1041.57</v>
      </c>
      <c r="F14" s="6">
        <f>E14/$E$18</f>
        <v>0.10466083727062075</v>
      </c>
      <c r="G14">
        <v>8</v>
      </c>
      <c r="H14">
        <v>204</v>
      </c>
      <c r="I14" t="s">
        <v>28</v>
      </c>
      <c r="J14" s="6">
        <f>SUMIF(G:G,"=8",F:F)</f>
        <v>0.10466083727062075</v>
      </c>
    </row>
    <row r="16" spans="1:10">
      <c r="A16" t="s">
        <v>25</v>
      </c>
      <c r="B16" s="2">
        <f>SUM($B$2:$B14)</f>
        <v>-263.77000000000004</v>
      </c>
      <c r="E16" s="11">
        <f>6008.19</f>
        <v>6008.19</v>
      </c>
    </row>
    <row r="17" spans="1:5">
      <c r="A17" t="s">
        <v>26</v>
      </c>
      <c r="B17">
        <f>SUM(B11:B14)</f>
        <v>-56.320000000000014</v>
      </c>
      <c r="E17" s="11">
        <f>3943.67</f>
        <v>3943.67</v>
      </c>
    </row>
    <row r="18" spans="1:5">
      <c r="A18" t="s">
        <v>31</v>
      </c>
      <c r="B18" s="2">
        <f>SUM(B16:B17)</f>
        <v>-320.09000000000003</v>
      </c>
      <c r="E18">
        <f>SUM(E16:E17)</f>
        <v>9951.86</v>
      </c>
    </row>
    <row r="20" spans="1:5">
      <c r="A20" t="s">
        <v>33</v>
      </c>
    </row>
    <row r="21" spans="1:5">
      <c r="A21" t="s">
        <v>34</v>
      </c>
    </row>
    <row r="22" spans="1:5">
      <c r="A22" t="s">
        <v>35</v>
      </c>
    </row>
    <row r="23" spans="1:5">
      <c r="A23" t="s">
        <v>36</v>
      </c>
    </row>
  </sheetData>
  <sortState ref="A2:J18">
    <sortCondition ref="H1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2019-06-11T08:41:19Z</dcterms:created>
  <dcterms:modified xsi:type="dcterms:W3CDTF">2019-06-11T09:11:16Z</dcterms:modified>
</cp:coreProperties>
</file>