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1AC2E3D4-DE3E-418D-98C8-3BB2B99AAB20}" xr6:coauthVersionLast="43" xr6:coauthVersionMax="43" xr10:uidLastSave="{00000000-0000-0000-0000-000000000000}"/>
  <bookViews>
    <workbookView xWindow="9600" yWindow="3030" windowWidth="28800" windowHeight="15435" xr2:uid="{1ACA027F-FE03-6443-8AFD-87B5306B9B50}"/>
  </bookViews>
  <sheets>
    <sheet name="工资定投计划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D17" i="1"/>
  <c r="E23" i="1" l="1"/>
  <c r="F18" i="1" l="1"/>
  <c r="J18" i="1" s="1"/>
  <c r="F17" i="1"/>
  <c r="E10" i="1"/>
  <c r="D13" i="1" l="1"/>
  <c r="D19" i="1"/>
  <c r="F10" i="1" l="1"/>
  <c r="D14" i="1"/>
  <c r="E8" i="1"/>
  <c r="F12" i="1" l="1"/>
  <c r="F19" i="1"/>
  <c r="F13" i="1"/>
  <c r="F8" i="1"/>
  <c r="D12" i="1"/>
  <c r="D15" i="1"/>
  <c r="D16" i="1"/>
  <c r="J14" i="1"/>
  <c r="F16" i="1"/>
  <c r="J16" i="1" s="1"/>
  <c r="B23" i="1"/>
  <c r="E24" i="1" s="1"/>
  <c r="F15" i="1"/>
  <c r="F14" i="1"/>
  <c r="J8" i="1" s="1"/>
  <c r="E9" i="1"/>
  <c r="F9" i="1" s="1"/>
  <c r="E2" i="1"/>
  <c r="F2" i="1" s="1"/>
  <c r="J2" i="1" s="1"/>
  <c r="E6" i="1"/>
  <c r="F6" i="1" s="1"/>
  <c r="E5" i="1"/>
  <c r="F5" i="1" s="1"/>
  <c r="J10" i="1" s="1"/>
  <c r="E7" i="1"/>
  <c r="F7" i="1" s="1"/>
  <c r="E4" i="1"/>
  <c r="F4" i="1" s="1"/>
  <c r="J17" i="1" s="1"/>
  <c r="E3" i="1"/>
  <c r="F3" i="1" s="1"/>
  <c r="J13" i="1" s="1"/>
  <c r="E11" i="1"/>
  <c r="F11" i="1" s="1"/>
  <c r="J15" i="1" l="1"/>
  <c r="J19" i="1"/>
  <c r="J12" i="1"/>
  <c r="J9" i="1"/>
  <c r="J11" i="1"/>
  <c r="J5" i="1"/>
  <c r="J3" i="1"/>
  <c r="J6" i="1"/>
  <c r="J7" i="1"/>
  <c r="J4" i="1"/>
</calcChain>
</file>

<file path=xl/sharedStrings.xml><?xml version="1.0" encoding="utf-8"?>
<sst xmlns="http://schemas.openxmlformats.org/spreadsheetml/2006/main" count="54" uniqueCount="44">
  <si>
    <t>华宝香港中小</t>
    <phoneticPr fontId="2" type="noConversion"/>
  </si>
  <si>
    <t>持有收益（元）</t>
    <phoneticPr fontId="2" type="noConversion"/>
  </si>
  <si>
    <t>持有收益率</t>
    <phoneticPr fontId="2" type="noConversion"/>
  </si>
  <si>
    <t>景顺长城中证500低波动</t>
    <phoneticPr fontId="2" type="noConversion"/>
  </si>
  <si>
    <t>大成中证红利指数</t>
    <phoneticPr fontId="2" type="noConversion"/>
  </si>
  <si>
    <t>华宝红利基金</t>
    <phoneticPr fontId="2" type="noConversion"/>
  </si>
  <si>
    <t>银河沪深300价值指数</t>
    <phoneticPr fontId="2" type="noConversion"/>
  </si>
  <si>
    <t>嘉实深证基本面120联接</t>
    <phoneticPr fontId="2" type="noConversion"/>
  </si>
  <si>
    <t>华夏上证50AH优选指数</t>
    <phoneticPr fontId="2" type="noConversion"/>
  </si>
  <si>
    <t>天弘中证医药100A</t>
    <phoneticPr fontId="2" type="noConversion"/>
  </si>
  <si>
    <t>申万菱信沪深300价值指数</t>
    <phoneticPr fontId="2" type="noConversion"/>
  </si>
  <si>
    <t>品种</t>
    <phoneticPr fontId="2" type="noConversion"/>
  </si>
  <si>
    <t>个人顺序</t>
    <phoneticPr fontId="2" type="noConversion"/>
  </si>
  <si>
    <t>品种分类</t>
    <phoneticPr fontId="2" type="noConversion"/>
  </si>
  <si>
    <t>持仓市值</t>
    <phoneticPr fontId="2" type="noConversion"/>
  </si>
  <si>
    <t>海外新兴</t>
    <phoneticPr fontId="2" type="noConversion"/>
  </si>
  <si>
    <t>中盘股</t>
    <phoneticPr fontId="2" type="noConversion"/>
  </si>
  <si>
    <t>红利价值</t>
    <phoneticPr fontId="2" type="noConversion"/>
  </si>
  <si>
    <t>大盘股</t>
    <phoneticPr fontId="2" type="noConversion"/>
  </si>
  <si>
    <t>行业股</t>
    <phoneticPr fontId="2" type="noConversion"/>
  </si>
  <si>
    <t>网站顺序</t>
    <phoneticPr fontId="2" type="noConversion"/>
  </si>
  <si>
    <t>上证50</t>
    <phoneticPr fontId="2" type="noConversion"/>
  </si>
  <si>
    <t>中证传媒</t>
    <phoneticPr fontId="2" type="noConversion"/>
  </si>
  <si>
    <t>德国DAX</t>
    <phoneticPr fontId="2" type="noConversion"/>
  </si>
  <si>
    <t>黄金</t>
    <phoneticPr fontId="2" type="noConversion"/>
  </si>
  <si>
    <t>蛋卷总计</t>
    <phoneticPr fontId="2" type="noConversion"/>
  </si>
  <si>
    <t>且慢总计</t>
    <phoneticPr fontId="2" type="noConversion"/>
  </si>
  <si>
    <t>海外成熟</t>
    <phoneticPr fontId="2" type="noConversion"/>
  </si>
  <si>
    <t>商品</t>
    <phoneticPr fontId="2" type="noConversion"/>
  </si>
  <si>
    <t>网站配比</t>
    <phoneticPr fontId="2" type="noConversion"/>
  </si>
  <si>
    <t>定投组合配比</t>
    <phoneticPr fontId="2" type="noConversion"/>
  </si>
  <si>
    <t>定投总计</t>
    <phoneticPr fontId="2" type="noConversion"/>
  </si>
  <si>
    <t>大类占比</t>
    <phoneticPr fontId="2" type="noConversion"/>
  </si>
  <si>
    <t>说明：</t>
    <phoneticPr fontId="2" type="noConversion"/>
  </si>
  <si>
    <t>有边框的是从网站抄录的数据。没有边框的为公式计算数据，以及个人定义的顺序辅助列。</t>
    <phoneticPr fontId="2" type="noConversion"/>
  </si>
  <si>
    <t>个人顺序是按照大盘，中盘，小盘，红利，行业，海内外新兴成熟来划分的索引 ID 辅助列，方便排序观测使用。</t>
    <phoneticPr fontId="2" type="noConversion"/>
  </si>
  <si>
    <t>网站顺序是为了更新数据方便，从上至下排列好，就可以从网站按顺序抄写数据。101中，100 表示第一个网站，1 表示一号。200 表示第二个网站，也是方便筛选排序。</t>
    <phoneticPr fontId="2" type="noConversion"/>
  </si>
  <si>
    <t>建信500</t>
    <phoneticPr fontId="2" type="noConversion"/>
  </si>
  <si>
    <t>华宝油气</t>
    <phoneticPr fontId="2" type="noConversion"/>
  </si>
  <si>
    <t>定投收益率</t>
    <phoneticPr fontId="2" type="noConversion"/>
  </si>
  <si>
    <t>建信深证基本面60ETF联接A</t>
    <phoneticPr fontId="2" type="noConversion"/>
  </si>
  <si>
    <t>中证红利</t>
    <phoneticPr fontId="2" type="noConversion"/>
  </si>
  <si>
    <t>中国海外互联网</t>
    <phoneticPr fontId="2" type="noConversion"/>
  </si>
  <si>
    <t>海外互联网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</si>
</sst>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4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3" borderId="0" xfId="2" applyNumberFormat="1" applyFont="1" applyFill="1">
      <alignment vertical="center"/>
    </xf>
    <xf numFmtId="10" fontId="0" fillId="0" borderId="0" xfId="2" applyNumberFormat="1" applyFont="1">
      <alignment vertical="center"/>
    </xf>
    <xf numFmtId="2" fontId="0" fillId="2" borderId="1" xfId="1" applyNumberFormat="1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2" fontId="0" fillId="2" borderId="0" xfId="0" applyNumberFormat="1" applyFill="1">
      <alignment vertical="center"/>
    </xf>
    <xf numFmtId="10" fontId="0" fillId="3" borderId="0" xfId="2" applyNumberFormat="1" applyFont="1" applyFill="1" applyBorder="1">
      <alignment vertical="center"/>
    </xf>
    <xf numFmtId="2" fontId="0" fillId="2" borderId="0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10" fontId="3" fillId="0" borderId="0" xfId="2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057-ABA2-6443-8DEB-5A99A111B077}">
  <dimension ref="A1:J29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26.625" bestFit="1" customWidth="1"/>
    <col min="2" max="2" width="16.375" bestFit="1" customWidth="1"/>
    <col min="5" max="5" width="12.125" bestFit="1" customWidth="1"/>
    <col min="6" max="6" width="14.125" bestFit="1" customWidth="1"/>
  </cols>
  <sheetData>
    <row r="1" spans="1:10" x14ac:dyDescent="0.25">
      <c r="A1" s="1" t="s">
        <v>11</v>
      </c>
      <c r="B1" s="1" t="s">
        <v>1</v>
      </c>
      <c r="C1" s="1" t="s">
        <v>2</v>
      </c>
      <c r="D1" s="1" t="s">
        <v>29</v>
      </c>
      <c r="E1" s="1" t="s">
        <v>14</v>
      </c>
      <c r="F1" s="1" t="s">
        <v>30</v>
      </c>
      <c r="G1" s="1" t="s">
        <v>12</v>
      </c>
      <c r="H1" s="1" t="s">
        <v>20</v>
      </c>
      <c r="I1" s="1" t="s">
        <v>13</v>
      </c>
      <c r="J1" s="1" t="s">
        <v>32</v>
      </c>
    </row>
    <row r="2" spans="1:10" x14ac:dyDescent="0.25">
      <c r="A2" s="3" t="s">
        <v>0</v>
      </c>
      <c r="B2" s="7">
        <v>5.13</v>
      </c>
      <c r="C2" s="8">
        <v>6.7999999999999996E-3</v>
      </c>
      <c r="D2" s="8">
        <v>0.1832</v>
      </c>
      <c r="E2" s="12">
        <f t="shared" ref="E2:E11" si="0">D2*$E$21</f>
        <v>2253.523048</v>
      </c>
      <c r="F2" s="6">
        <f t="shared" ref="F2:F19" si="1">E2/$E$23</f>
        <v>9.9963805266199982E-2</v>
      </c>
      <c r="G2">
        <v>6</v>
      </c>
      <c r="H2">
        <v>101</v>
      </c>
      <c r="I2" t="s">
        <v>15</v>
      </c>
      <c r="J2" s="6">
        <f>SUMIF(G:G,"=6",F:F)</f>
        <v>9.9963805266199982E-2</v>
      </c>
    </row>
    <row r="3" spans="1:10" x14ac:dyDescent="0.25">
      <c r="A3" s="3" t="s">
        <v>3</v>
      </c>
      <c r="B3" s="7">
        <v>-13.95</v>
      </c>
      <c r="C3" s="8">
        <v>-7.7999999999999996E-3</v>
      </c>
      <c r="D3" s="8">
        <v>0.14480000000000001</v>
      </c>
      <c r="E3" s="10">
        <f t="shared" si="0"/>
        <v>1781.168872</v>
      </c>
      <c r="F3" s="6">
        <f t="shared" si="1"/>
        <v>7.9010693245337105E-2</v>
      </c>
      <c r="G3">
        <v>3</v>
      </c>
      <c r="H3">
        <v>102</v>
      </c>
      <c r="I3" t="s">
        <v>16</v>
      </c>
      <c r="J3" s="6">
        <f>SUMIF(G:G,"=3",F:F)</f>
        <v>0.2456345369086016</v>
      </c>
    </row>
    <row r="4" spans="1:10" x14ac:dyDescent="0.25">
      <c r="A4" s="3" t="s">
        <v>4</v>
      </c>
      <c r="B4" s="7">
        <v>-64.010000000000005</v>
      </c>
      <c r="C4" s="8">
        <v>-2.7799999999999998E-2</v>
      </c>
      <c r="D4" s="8">
        <v>0.18179999999999999</v>
      </c>
      <c r="E4" s="10">
        <f t="shared" si="0"/>
        <v>2236.301802</v>
      </c>
      <c r="F4" s="6">
        <f t="shared" si="1"/>
        <v>9.9199889723772694E-2</v>
      </c>
      <c r="G4">
        <v>4</v>
      </c>
      <c r="H4">
        <v>103</v>
      </c>
      <c r="I4" t="s">
        <v>17</v>
      </c>
      <c r="J4" s="6">
        <f>SUMIF(G:G,"=4",F:F)</f>
        <v>0.16672817584223137</v>
      </c>
    </row>
    <row r="5" spans="1:10" x14ac:dyDescent="0.25">
      <c r="A5" s="3" t="s">
        <v>6</v>
      </c>
      <c r="B5" s="7">
        <v>25.51</v>
      </c>
      <c r="C5" s="8">
        <v>1.21E-2</v>
      </c>
      <c r="D5" s="8">
        <v>0.1729</v>
      </c>
      <c r="E5" s="10">
        <f t="shared" si="0"/>
        <v>2126.8238809999998</v>
      </c>
      <c r="F5" s="6">
        <f t="shared" si="1"/>
        <v>9.4343569489770615E-2</v>
      </c>
      <c r="G5">
        <v>2</v>
      </c>
      <c r="H5">
        <v>104</v>
      </c>
      <c r="I5" t="s">
        <v>18</v>
      </c>
      <c r="J5" s="6">
        <f>SUMIF(G:G,"=2",F:F)</f>
        <v>0.1357041395726197</v>
      </c>
    </row>
    <row r="6" spans="1:10" x14ac:dyDescent="0.25">
      <c r="A6" s="3" t="s">
        <v>7</v>
      </c>
      <c r="B6" s="7">
        <v>12.02</v>
      </c>
      <c r="C6" s="8">
        <v>6.8999999999999999E-3</v>
      </c>
      <c r="D6" s="8">
        <v>0.1419</v>
      </c>
      <c r="E6" s="10">
        <f t="shared" si="0"/>
        <v>1745.4962909999999</v>
      </c>
      <c r="F6" s="6">
        <f t="shared" si="1"/>
        <v>7.7428296764594853E-2</v>
      </c>
      <c r="G6">
        <v>3</v>
      </c>
      <c r="H6">
        <v>105</v>
      </c>
      <c r="I6" t="s">
        <v>16</v>
      </c>
      <c r="J6" s="6">
        <f>SUMIF(G:G,"=3",F:F)</f>
        <v>0.2456345369086016</v>
      </c>
    </row>
    <row r="7" spans="1:10" x14ac:dyDescent="0.25">
      <c r="A7" s="3" t="s">
        <v>5</v>
      </c>
      <c r="B7" s="7">
        <v>-36.590000000000003</v>
      </c>
      <c r="C7" s="8">
        <v>-6.7599999999999993E-2</v>
      </c>
      <c r="D7" s="8">
        <v>4.1000000000000002E-2</v>
      </c>
      <c r="E7" s="10">
        <f t="shared" si="0"/>
        <v>504.33648999999997</v>
      </c>
      <c r="F7" s="6">
        <f t="shared" si="1"/>
        <v>2.2371812313942134E-2</v>
      </c>
      <c r="G7">
        <v>4</v>
      </c>
      <c r="H7">
        <v>106</v>
      </c>
      <c r="I7" t="s">
        <v>17</v>
      </c>
      <c r="J7" s="6">
        <f>SUMIF(G:G,"=4",F:F)</f>
        <v>0.16672817584223137</v>
      </c>
    </row>
    <row r="8" spans="1:10" x14ac:dyDescent="0.25">
      <c r="A8" s="3" t="s">
        <v>9</v>
      </c>
      <c r="B8" s="7">
        <v>45.51</v>
      </c>
      <c r="C8" s="8">
        <v>0.12759999999999999</v>
      </c>
      <c r="D8" s="8">
        <v>3.27E-2</v>
      </c>
      <c r="E8" s="12">
        <f t="shared" si="0"/>
        <v>402.239103</v>
      </c>
      <c r="F8" s="6">
        <f t="shared" si="1"/>
        <v>1.7842884455266047E-2</v>
      </c>
      <c r="G8">
        <v>5</v>
      </c>
      <c r="H8">
        <v>107</v>
      </c>
      <c r="I8" t="s">
        <v>19</v>
      </c>
      <c r="J8" s="6">
        <f>SUMIF(G:G,"=5",F:F)</f>
        <v>5.768560553670056E-2</v>
      </c>
    </row>
    <row r="9" spans="1:10" x14ac:dyDescent="0.25">
      <c r="A9" s="3" t="s">
        <v>8</v>
      </c>
      <c r="B9" s="7">
        <v>5.76</v>
      </c>
      <c r="C9" s="8">
        <v>1.84E-2</v>
      </c>
      <c r="D9" s="8">
        <v>2.5899999999999999E-2</v>
      </c>
      <c r="E9" s="10">
        <f t="shared" si="0"/>
        <v>318.593051</v>
      </c>
      <c r="F9" s="6">
        <f t="shared" si="1"/>
        <v>1.413243753490491E-2</v>
      </c>
      <c r="G9">
        <v>1</v>
      </c>
      <c r="H9">
        <v>108</v>
      </c>
      <c r="I9" t="s">
        <v>18</v>
      </c>
      <c r="J9" s="6">
        <f>SUMIF(G:G,"=1",F:F)</f>
        <v>6.1116054462084013E-2</v>
      </c>
    </row>
    <row r="10" spans="1:10" x14ac:dyDescent="0.25">
      <c r="A10" s="3" t="s">
        <v>40</v>
      </c>
      <c r="B10" s="7">
        <v>-2.23</v>
      </c>
      <c r="C10" s="8">
        <v>-2.5999999999999999E-3</v>
      </c>
      <c r="D10" s="8">
        <v>6.8699999999999997E-2</v>
      </c>
      <c r="E10" s="10">
        <f t="shared" si="0"/>
        <v>845.07114299999989</v>
      </c>
      <c r="F10" s="6">
        <f t="shared" si="1"/>
        <v>3.7486426974824988E-2</v>
      </c>
      <c r="G10">
        <v>2</v>
      </c>
      <c r="H10">
        <v>109</v>
      </c>
      <c r="I10" t="s">
        <v>18</v>
      </c>
      <c r="J10" s="6">
        <f>SUMIF(G:G,"=2",F:F)</f>
        <v>0.1357041395726197</v>
      </c>
    </row>
    <row r="11" spans="1:10" x14ac:dyDescent="0.25">
      <c r="A11" s="3" t="s">
        <v>10</v>
      </c>
      <c r="B11" s="7">
        <v>-5.38</v>
      </c>
      <c r="C11" s="8">
        <v>-5.4100000000000002E-2</v>
      </c>
      <c r="D11" s="8">
        <v>7.1000000000000004E-3</v>
      </c>
      <c r="E11" s="10">
        <f t="shared" si="0"/>
        <v>87.336319000000003</v>
      </c>
      <c r="F11" s="6">
        <f t="shared" si="1"/>
        <v>3.8741431080241261E-3</v>
      </c>
      <c r="G11">
        <v>2</v>
      </c>
      <c r="H11">
        <v>110</v>
      </c>
      <c r="I11" t="s">
        <v>18</v>
      </c>
      <c r="J11" s="6">
        <f>SUMIF(G:G,"=2",F:F)</f>
        <v>0.1357041395726197</v>
      </c>
    </row>
    <row r="12" spans="1:10" x14ac:dyDescent="0.25">
      <c r="A12" s="4" t="s">
        <v>21</v>
      </c>
      <c r="B12" s="14">
        <v>59.17</v>
      </c>
      <c r="C12" s="9">
        <v>1.32E-2</v>
      </c>
      <c r="D12" s="11">
        <f t="shared" ref="D12:D19" si="2">E12/$E$22</f>
        <v>0.10340932389553333</v>
      </c>
      <c r="E12" s="14">
        <v>1059.17</v>
      </c>
      <c r="F12" s="6">
        <f t="shared" si="1"/>
        <v>4.6983616927179103E-2</v>
      </c>
      <c r="G12">
        <v>1</v>
      </c>
      <c r="H12">
        <v>201</v>
      </c>
      <c r="I12" t="s">
        <v>18</v>
      </c>
      <c r="J12" s="6">
        <f>SUMIF(G:G,"=1",F:F)</f>
        <v>6.1116054462084013E-2</v>
      </c>
    </row>
    <row r="13" spans="1:10" x14ac:dyDescent="0.25">
      <c r="A13" s="4" t="s">
        <v>37</v>
      </c>
      <c r="B13" s="14">
        <v>10.77</v>
      </c>
      <c r="C13" s="9">
        <v>5.4000000000000003E-3</v>
      </c>
      <c r="D13" s="11">
        <f t="shared" si="2"/>
        <v>0.19631632902123505</v>
      </c>
      <c r="E13" s="14">
        <v>2010.77</v>
      </c>
      <c r="F13" s="6">
        <f t="shared" si="1"/>
        <v>8.9195546898669639E-2</v>
      </c>
      <c r="G13">
        <v>3</v>
      </c>
      <c r="H13">
        <v>202</v>
      </c>
      <c r="I13" t="s">
        <v>16</v>
      </c>
      <c r="J13" s="6">
        <f>SUMIF(G:G,"=3",F:F)</f>
        <v>0.2456345369086016</v>
      </c>
    </row>
    <row r="14" spans="1:10" x14ac:dyDescent="0.25">
      <c r="A14" s="4" t="s">
        <v>22</v>
      </c>
      <c r="B14" s="14">
        <v>-101.81</v>
      </c>
      <c r="C14" s="9">
        <v>-0.1018</v>
      </c>
      <c r="D14" s="5">
        <f t="shared" si="2"/>
        <v>8.7692457896021481E-2</v>
      </c>
      <c r="E14" s="14">
        <v>898.19</v>
      </c>
      <c r="F14" s="6">
        <f t="shared" si="1"/>
        <v>3.9842721081434516E-2</v>
      </c>
      <c r="G14">
        <v>5</v>
      </c>
      <c r="H14">
        <v>203</v>
      </c>
      <c r="I14" t="s">
        <v>19</v>
      </c>
      <c r="J14" s="6">
        <f>SUMIF(G:G,"=5",F:F)</f>
        <v>5.768560553670056E-2</v>
      </c>
    </row>
    <row r="15" spans="1:10" x14ac:dyDescent="0.25">
      <c r="A15" s="4" t="s">
        <v>24</v>
      </c>
      <c r="B15" s="14">
        <v>304.27999999999997</v>
      </c>
      <c r="C15" s="9">
        <v>0.15210000000000001</v>
      </c>
      <c r="D15" s="5">
        <f t="shared" si="2"/>
        <v>0.22497241884305591</v>
      </c>
      <c r="E15" s="14">
        <v>2304.2800000000002</v>
      </c>
      <c r="F15" s="6">
        <f t="shared" si="1"/>
        <v>0.10221532786328943</v>
      </c>
      <c r="G15">
        <v>8</v>
      </c>
      <c r="H15">
        <v>204</v>
      </c>
      <c r="I15" t="s">
        <v>28</v>
      </c>
      <c r="J15" s="6">
        <f>SUMIF(G:G,"=8",F:F)</f>
        <v>0.14073881523586296</v>
      </c>
    </row>
    <row r="16" spans="1:10" x14ac:dyDescent="0.25">
      <c r="A16" s="4" t="s">
        <v>23</v>
      </c>
      <c r="B16" s="14">
        <v>40.770000000000003</v>
      </c>
      <c r="C16" s="9">
        <v>4.0800000000000003E-2</v>
      </c>
      <c r="D16" s="5">
        <f t="shared" si="2"/>
        <v>0.1016128874786429</v>
      </c>
      <c r="E16" s="14">
        <v>1040.77</v>
      </c>
      <c r="F16" s="6">
        <f t="shared" si="1"/>
        <v>4.6167413153035103E-2</v>
      </c>
      <c r="G16">
        <v>7</v>
      </c>
      <c r="H16">
        <v>205</v>
      </c>
      <c r="I16" t="s">
        <v>27</v>
      </c>
      <c r="J16" s="6">
        <f>SUMIF(G:G,"=7",F:F)</f>
        <v>4.6167413153035103E-2</v>
      </c>
    </row>
    <row r="17" spans="1:10" x14ac:dyDescent="0.25">
      <c r="A17" s="4" t="s">
        <v>41</v>
      </c>
      <c r="B17" s="14">
        <v>17.98</v>
      </c>
      <c r="C17" s="9">
        <v>1.7999999999999999E-2</v>
      </c>
      <c r="D17" s="5">
        <f t="shared" si="2"/>
        <v>9.9387844764461802E-2</v>
      </c>
      <c r="E17" s="14">
        <v>1017.98</v>
      </c>
      <c r="F17" s="6">
        <f t="shared" si="1"/>
        <v>4.5156473804516539E-2</v>
      </c>
      <c r="G17">
        <v>4</v>
      </c>
      <c r="H17">
        <v>206</v>
      </c>
      <c r="I17" t="s">
        <v>17</v>
      </c>
      <c r="J17" s="6">
        <f>SUMIF(G:G,"=4",F:F)</f>
        <v>0.16672817584223137</v>
      </c>
    </row>
    <row r="18" spans="1:10" x14ac:dyDescent="0.25">
      <c r="A18" s="4" t="s">
        <v>42</v>
      </c>
      <c r="B18" s="14">
        <v>42.89</v>
      </c>
      <c r="C18" s="9">
        <v>4.2900000000000001E-2</v>
      </c>
      <c r="D18" s="5">
        <f t="shared" si="2"/>
        <v>0.10181986819624116</v>
      </c>
      <c r="E18" s="14">
        <v>1042.8900000000001</v>
      </c>
      <c r="F18" s="6">
        <f t="shared" si="1"/>
        <v>4.6261454022664746E-2</v>
      </c>
      <c r="G18">
        <v>9</v>
      </c>
      <c r="H18">
        <v>207</v>
      </c>
      <c r="I18" t="s">
        <v>43</v>
      </c>
      <c r="J18" s="6">
        <f>SUMIF(G:G,"=9",F:F)</f>
        <v>4.6261454022664746E-2</v>
      </c>
    </row>
    <row r="19" spans="1:10" x14ac:dyDescent="0.25">
      <c r="A19" s="4" t="s">
        <v>38</v>
      </c>
      <c r="B19" s="14">
        <v>-131.55000000000001</v>
      </c>
      <c r="C19" s="9">
        <v>-0.13150000000000001</v>
      </c>
      <c r="D19" s="5">
        <f t="shared" si="2"/>
        <v>8.4788869904808398E-2</v>
      </c>
      <c r="E19" s="14">
        <v>868.45</v>
      </c>
      <c r="F19" s="6">
        <f t="shared" si="1"/>
        <v>3.8523487372573516E-2</v>
      </c>
      <c r="G19">
        <v>8</v>
      </c>
      <c r="H19">
        <v>206</v>
      </c>
      <c r="I19" t="s">
        <v>28</v>
      </c>
      <c r="J19" s="6">
        <f>SUMIF(G:G,"=8",F:F)</f>
        <v>0.14073881523586296</v>
      </c>
    </row>
    <row r="21" spans="1:10" x14ac:dyDescent="0.25">
      <c r="A21" t="s">
        <v>25</v>
      </c>
      <c r="B21" s="2">
        <v>-17.350000000000001</v>
      </c>
      <c r="E21" s="13">
        <v>12300.89</v>
      </c>
    </row>
    <row r="22" spans="1:10" x14ac:dyDescent="0.25">
      <c r="A22" t="s">
        <v>26</v>
      </c>
      <c r="B22" s="2">
        <v>-25.15</v>
      </c>
      <c r="E22" s="13">
        <v>10242.5</v>
      </c>
    </row>
    <row r="23" spans="1:10" x14ac:dyDescent="0.25">
      <c r="A23" t="s">
        <v>31</v>
      </c>
      <c r="B23" s="2">
        <f>SUM(B21:B22)</f>
        <v>-42.5</v>
      </c>
      <c r="E23" s="2">
        <f>SUM(E21:E22)</f>
        <v>22543.39</v>
      </c>
    </row>
    <row r="24" spans="1:10" x14ac:dyDescent="0.25">
      <c r="A24" t="s">
        <v>39</v>
      </c>
      <c r="B24" s="2"/>
      <c r="E24" s="15">
        <f>B23/E23</f>
        <v>-1.8852532826695541E-3</v>
      </c>
    </row>
    <row r="26" spans="1:10" x14ac:dyDescent="0.25">
      <c r="A26" t="s">
        <v>33</v>
      </c>
    </row>
    <row r="27" spans="1:10" x14ac:dyDescent="0.25">
      <c r="A27" t="s">
        <v>34</v>
      </c>
    </row>
    <row r="28" spans="1:10" x14ac:dyDescent="0.25">
      <c r="A28" t="s">
        <v>35</v>
      </c>
    </row>
    <row r="29" spans="1:10" x14ac:dyDescent="0.25">
      <c r="A29" t="s">
        <v>36</v>
      </c>
    </row>
  </sheetData>
  <sortState ref="A2:J19">
    <sortCondition ref="H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工资定投计划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kangliquan</cp:lastModifiedBy>
  <dcterms:created xsi:type="dcterms:W3CDTF">2019-06-11T08:41:19Z</dcterms:created>
  <dcterms:modified xsi:type="dcterms:W3CDTF">2019-08-25T01:17:45Z</dcterms:modified>
</cp:coreProperties>
</file>