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Portfolio\"/>
    </mc:Choice>
  </mc:AlternateContent>
  <xr:revisionPtr revIDLastSave="0" documentId="13_ncr:1_{408F8E4A-2156-4826-BA75-DA86CD62341A}" xr6:coauthVersionLast="43" xr6:coauthVersionMax="43" xr10:uidLastSave="{00000000-0000-0000-0000-000000000000}"/>
  <bookViews>
    <workbookView xWindow="-13425" yWindow="4575" windowWidth="28800" windowHeight="15435" xr2:uid="{1ACA027F-FE03-6443-8AFD-87B5306B9B50}"/>
  </bookViews>
  <sheets>
    <sheet name="工资定投计划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1" i="1" l="1"/>
  <c r="E10" i="1" l="1"/>
  <c r="B20" i="1" l="1"/>
  <c r="D13" i="1"/>
  <c r="D17" i="1"/>
  <c r="F10" i="1" l="1"/>
  <c r="D14" i="1"/>
  <c r="E8" i="1"/>
  <c r="F12" i="1" l="1"/>
  <c r="F17" i="1"/>
  <c r="F13" i="1"/>
  <c r="F8" i="1"/>
  <c r="D12" i="1"/>
  <c r="D15" i="1"/>
  <c r="D16" i="1"/>
  <c r="J14" i="1"/>
  <c r="F16" i="1"/>
  <c r="J16" i="1" s="1"/>
  <c r="B21" i="1"/>
  <c r="E22" i="1" s="1"/>
  <c r="F15" i="1"/>
  <c r="F14" i="1"/>
  <c r="J8" i="1" s="1"/>
  <c r="E9" i="1"/>
  <c r="F9" i="1" s="1"/>
  <c r="E2" i="1"/>
  <c r="F2" i="1" s="1"/>
  <c r="J2" i="1" s="1"/>
  <c r="E6" i="1"/>
  <c r="F6" i="1" s="1"/>
  <c r="E5" i="1"/>
  <c r="F5" i="1" s="1"/>
  <c r="J10" i="1" s="1"/>
  <c r="E7" i="1"/>
  <c r="F7" i="1" s="1"/>
  <c r="E4" i="1"/>
  <c r="F4" i="1" s="1"/>
  <c r="E3" i="1"/>
  <c r="F3" i="1" s="1"/>
  <c r="J13" i="1" s="1"/>
  <c r="E11" i="1"/>
  <c r="F11" i="1" s="1"/>
  <c r="J15" i="1" l="1"/>
  <c r="J17" i="1"/>
  <c r="J12" i="1"/>
  <c r="J9" i="1"/>
  <c r="J11" i="1"/>
  <c r="J5" i="1"/>
  <c r="J3" i="1"/>
  <c r="J6" i="1"/>
  <c r="J7" i="1"/>
  <c r="J4" i="1"/>
</calcChain>
</file>

<file path=xl/sharedStrings.xml><?xml version="1.0" encoding="utf-8"?>
<sst xmlns="http://schemas.openxmlformats.org/spreadsheetml/2006/main" count="50" uniqueCount="41">
  <si>
    <t>华宝香港中小</t>
    <phoneticPr fontId="2" type="noConversion"/>
  </si>
  <si>
    <t>持有收益（元）</t>
    <phoneticPr fontId="2" type="noConversion"/>
  </si>
  <si>
    <t>持有收益率</t>
    <phoneticPr fontId="2" type="noConversion"/>
  </si>
  <si>
    <t>景顺长城中证500低波动</t>
    <phoneticPr fontId="2" type="noConversion"/>
  </si>
  <si>
    <t>大成中证红利指数</t>
    <phoneticPr fontId="2" type="noConversion"/>
  </si>
  <si>
    <t>华宝红利基金</t>
    <phoneticPr fontId="2" type="noConversion"/>
  </si>
  <si>
    <t>银河沪深300价值指数</t>
    <phoneticPr fontId="2" type="noConversion"/>
  </si>
  <si>
    <t>嘉实深证基本面120联接</t>
    <phoneticPr fontId="2" type="noConversion"/>
  </si>
  <si>
    <t>华夏上证50AH优选指数</t>
    <phoneticPr fontId="2" type="noConversion"/>
  </si>
  <si>
    <t>天弘中证医药100A</t>
    <phoneticPr fontId="2" type="noConversion"/>
  </si>
  <si>
    <t>申万菱信沪深300价值指数</t>
    <phoneticPr fontId="2" type="noConversion"/>
  </si>
  <si>
    <t>品种</t>
    <phoneticPr fontId="2" type="noConversion"/>
  </si>
  <si>
    <t>个人顺序</t>
    <phoneticPr fontId="2" type="noConversion"/>
  </si>
  <si>
    <t>品种分类</t>
    <phoneticPr fontId="2" type="noConversion"/>
  </si>
  <si>
    <t>持仓市值</t>
    <phoneticPr fontId="2" type="noConversion"/>
  </si>
  <si>
    <t>海外新兴</t>
    <phoneticPr fontId="2" type="noConversion"/>
  </si>
  <si>
    <t>中盘股</t>
    <phoneticPr fontId="2" type="noConversion"/>
  </si>
  <si>
    <t>红利价值</t>
    <phoneticPr fontId="2" type="noConversion"/>
  </si>
  <si>
    <t>大盘股</t>
    <phoneticPr fontId="2" type="noConversion"/>
  </si>
  <si>
    <t>行业股</t>
    <phoneticPr fontId="2" type="noConversion"/>
  </si>
  <si>
    <t>网站顺序</t>
    <phoneticPr fontId="2" type="noConversion"/>
  </si>
  <si>
    <t>上证50</t>
    <phoneticPr fontId="2" type="noConversion"/>
  </si>
  <si>
    <t>中证传媒</t>
    <phoneticPr fontId="2" type="noConversion"/>
  </si>
  <si>
    <t>德国DAX</t>
    <phoneticPr fontId="2" type="noConversion"/>
  </si>
  <si>
    <t>黄金</t>
    <phoneticPr fontId="2" type="noConversion"/>
  </si>
  <si>
    <t>蛋卷总计</t>
    <phoneticPr fontId="2" type="noConversion"/>
  </si>
  <si>
    <t>且慢总计</t>
    <phoneticPr fontId="2" type="noConversion"/>
  </si>
  <si>
    <t>海外成熟</t>
    <phoneticPr fontId="2" type="noConversion"/>
  </si>
  <si>
    <t>商品</t>
    <phoneticPr fontId="2" type="noConversion"/>
  </si>
  <si>
    <t>网站配比</t>
    <phoneticPr fontId="2" type="noConversion"/>
  </si>
  <si>
    <t>定投组合配比</t>
    <phoneticPr fontId="2" type="noConversion"/>
  </si>
  <si>
    <t>定投总计</t>
    <phoneticPr fontId="2" type="noConversion"/>
  </si>
  <si>
    <t>大类占比</t>
    <phoneticPr fontId="2" type="noConversion"/>
  </si>
  <si>
    <t>说明：</t>
    <phoneticPr fontId="2" type="noConversion"/>
  </si>
  <si>
    <t>有边框的是从网站抄录的数据。没有边框的为公式计算数据，以及个人定义的顺序辅助列。</t>
    <phoneticPr fontId="2" type="noConversion"/>
  </si>
  <si>
    <t>个人顺序是按照大盘，中盘，小盘，红利，行业，海内外新兴成熟来划分的索引 ID 辅助列，方便排序观测使用。</t>
    <phoneticPr fontId="2" type="noConversion"/>
  </si>
  <si>
    <t>网站顺序是为了更新数据方便，从上至下排列好，就可以从网站按顺序抄写数据。101中，100 表示第一个网站，1 表示一号。200 表示第二个网站，也是方便筛选排序。</t>
    <phoneticPr fontId="2" type="noConversion"/>
  </si>
  <si>
    <t>建信500</t>
    <phoneticPr fontId="2" type="noConversion"/>
  </si>
  <si>
    <t>华宝油气</t>
    <phoneticPr fontId="2" type="noConversion"/>
  </si>
  <si>
    <t>定投收益率</t>
    <phoneticPr fontId="2" type="noConversion"/>
  </si>
  <si>
    <t>建信深证基本面60ETF联接A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</si>
</sst>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0" fontId="0" fillId="3" borderId="0" xfId="2" applyNumberFormat="1" applyFont="1" applyFill="1">
      <alignment vertical="center"/>
    </xf>
    <xf numFmtId="10" fontId="0" fillId="0" borderId="0" xfId="2" applyNumberFormat="1" applyFont="1">
      <alignment vertical="center"/>
    </xf>
    <xf numFmtId="2" fontId="0" fillId="2" borderId="1" xfId="1" applyNumberFormat="1" applyFont="1" applyFill="1" applyBorder="1">
      <alignment vertical="center"/>
    </xf>
    <xf numFmtId="10" fontId="0" fillId="2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2" fontId="0" fillId="2" borderId="0" xfId="0" applyNumberFormat="1" applyFill="1">
      <alignment vertical="center"/>
    </xf>
    <xf numFmtId="10" fontId="0" fillId="3" borderId="0" xfId="2" applyNumberFormat="1" applyFont="1" applyFill="1" applyBorder="1">
      <alignment vertical="center"/>
    </xf>
    <xf numFmtId="2" fontId="0" fillId="2" borderId="0" xfId="0" applyNumberFormat="1" applyFill="1" applyBorder="1">
      <alignment vertical="center"/>
    </xf>
    <xf numFmtId="2" fontId="0" fillId="0" borderId="1" xfId="0" applyNumberFormat="1" applyBorder="1">
      <alignment vertical="center"/>
    </xf>
    <xf numFmtId="2" fontId="0" fillId="3" borderId="1" xfId="0" applyNumberFormat="1" applyFill="1" applyBorder="1">
      <alignment vertical="center"/>
    </xf>
    <xf numFmtId="10" fontId="3" fillId="0" borderId="0" xfId="2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5057-ABA2-6443-8DEB-5A99A111B077}">
  <dimension ref="A1:J27"/>
  <sheetViews>
    <sheetView tabSelected="1" workbookViewId="0">
      <selection activeCell="H21" sqref="H21"/>
    </sheetView>
  </sheetViews>
  <sheetFormatPr defaultColWidth="11" defaultRowHeight="15.75" x14ac:dyDescent="0.25"/>
  <cols>
    <col min="1" max="1" width="26.625" bestFit="1" customWidth="1"/>
    <col min="2" max="2" width="16.375" bestFit="1" customWidth="1"/>
    <col min="5" max="5" width="12.125" bestFit="1" customWidth="1"/>
    <col min="6" max="6" width="14.125" bestFit="1" customWidth="1"/>
  </cols>
  <sheetData>
    <row r="1" spans="1:10" x14ac:dyDescent="0.25">
      <c r="A1" s="1" t="s">
        <v>11</v>
      </c>
      <c r="B1" s="1" t="s">
        <v>1</v>
      </c>
      <c r="C1" s="1" t="s">
        <v>2</v>
      </c>
      <c r="D1" s="1" t="s">
        <v>29</v>
      </c>
      <c r="E1" s="1" t="s">
        <v>14</v>
      </c>
      <c r="F1" s="1" t="s">
        <v>30</v>
      </c>
      <c r="G1" s="1" t="s">
        <v>12</v>
      </c>
      <c r="H1" s="1" t="s">
        <v>20</v>
      </c>
      <c r="I1" s="1" t="s">
        <v>13</v>
      </c>
      <c r="J1" s="1" t="s">
        <v>32</v>
      </c>
    </row>
    <row r="2" spans="1:10" x14ac:dyDescent="0.25">
      <c r="A2" s="3" t="s">
        <v>0</v>
      </c>
      <c r="B2" s="7">
        <v>-87.06</v>
      </c>
      <c r="C2" s="8">
        <v>-4.2700000000000002E-2</v>
      </c>
      <c r="D2" s="8">
        <v>0.1845</v>
      </c>
      <c r="E2" s="12">
        <f t="shared" ref="E2:E11" si="0">D2*$E$19</f>
        <v>1949.8181400000001</v>
      </c>
      <c r="F2" s="6">
        <f t="shared" ref="F2:F17" si="1">E2/$E$21</f>
        <v>0.10498471603023841</v>
      </c>
      <c r="G2">
        <v>6</v>
      </c>
      <c r="H2">
        <v>101</v>
      </c>
      <c r="I2" t="s">
        <v>15</v>
      </c>
      <c r="J2" s="6">
        <f>SUMIF(G:G,"=6",F:F)</f>
        <v>0.10498471603023841</v>
      </c>
    </row>
    <row r="3" spans="1:10" x14ac:dyDescent="0.25">
      <c r="A3" s="3" t="s">
        <v>3</v>
      </c>
      <c r="B3" s="7">
        <v>-92.69</v>
      </c>
      <c r="C3" s="8">
        <v>-5.8599999999999999E-2</v>
      </c>
      <c r="D3" s="8">
        <v>0.14080000000000001</v>
      </c>
      <c r="E3" s="10">
        <f t="shared" si="0"/>
        <v>1487.9912960000001</v>
      </c>
      <c r="F3" s="6">
        <f t="shared" si="1"/>
        <v>8.0118417436626399E-2</v>
      </c>
      <c r="G3">
        <v>3</v>
      </c>
      <c r="H3">
        <v>102</v>
      </c>
      <c r="I3" t="s">
        <v>16</v>
      </c>
      <c r="J3" s="6">
        <f>SUMIF(G:G,"=3",F:F)</f>
        <v>0.26231063815123518</v>
      </c>
    </row>
    <row r="4" spans="1:10" x14ac:dyDescent="0.25">
      <c r="A4" s="3" t="s">
        <v>4</v>
      </c>
      <c r="B4" s="7">
        <v>-129.82</v>
      </c>
      <c r="C4" s="8">
        <v>-6.2799999999999995E-2</v>
      </c>
      <c r="D4" s="8">
        <v>0.1835</v>
      </c>
      <c r="E4" s="10">
        <f t="shared" si="0"/>
        <v>1939.2500200000002</v>
      </c>
      <c r="F4" s="6">
        <f t="shared" si="1"/>
        <v>0.10441569317912601</v>
      </c>
      <c r="G4">
        <v>4</v>
      </c>
      <c r="H4">
        <v>103</v>
      </c>
      <c r="I4" t="s">
        <v>17</v>
      </c>
      <c r="J4" s="6">
        <f>SUMIF(G:G,"=4",F:F)</f>
        <v>0.13064764661540781</v>
      </c>
    </row>
    <row r="5" spans="1:10" x14ac:dyDescent="0.25">
      <c r="A5" s="3" t="s">
        <v>6</v>
      </c>
      <c r="B5" s="7">
        <v>-21.83</v>
      </c>
      <c r="C5" s="8">
        <v>-1.17E-2</v>
      </c>
      <c r="D5" s="8">
        <v>0.17419999999999999</v>
      </c>
      <c r="E5" s="10">
        <f t="shared" si="0"/>
        <v>1840.966504</v>
      </c>
      <c r="F5" s="6">
        <f t="shared" si="1"/>
        <v>9.912378066378065E-2</v>
      </c>
      <c r="G5">
        <v>2</v>
      </c>
      <c r="H5">
        <v>104</v>
      </c>
      <c r="I5" t="s">
        <v>18</v>
      </c>
      <c r="J5" s="6">
        <f>SUMIF(G:G,"=2",F:F)</f>
        <v>0.1372483116883117</v>
      </c>
    </row>
    <row r="6" spans="1:10" x14ac:dyDescent="0.25">
      <c r="A6" s="3" t="s">
        <v>7</v>
      </c>
      <c r="B6" s="7">
        <v>-59.84</v>
      </c>
      <c r="C6" s="8">
        <v>-3.8899999999999997E-2</v>
      </c>
      <c r="D6" s="8">
        <v>0.14000000000000001</v>
      </c>
      <c r="E6" s="10">
        <f t="shared" si="0"/>
        <v>1479.5368000000003</v>
      </c>
      <c r="F6" s="6">
        <f t="shared" si="1"/>
        <v>7.9663199155736483E-2</v>
      </c>
      <c r="G6">
        <v>3</v>
      </c>
      <c r="H6">
        <v>105</v>
      </c>
      <c r="I6" t="s">
        <v>16</v>
      </c>
      <c r="J6" s="6">
        <f>SUMIF(G:G,"=3",F:F)</f>
        <v>0.26231063815123518</v>
      </c>
    </row>
    <row r="7" spans="1:10" x14ac:dyDescent="0.25">
      <c r="A7" s="3" t="s">
        <v>5</v>
      </c>
      <c r="B7" s="7">
        <v>-53.82</v>
      </c>
      <c r="C7" s="8">
        <v>-9.9500000000000005E-2</v>
      </c>
      <c r="D7" s="8">
        <v>4.6100000000000002E-2</v>
      </c>
      <c r="E7" s="10">
        <f t="shared" si="0"/>
        <v>487.19033200000007</v>
      </c>
      <c r="F7" s="6">
        <f t="shared" si="1"/>
        <v>2.6231953436281798E-2</v>
      </c>
      <c r="G7">
        <v>4</v>
      </c>
      <c r="H7">
        <v>106</v>
      </c>
      <c r="I7" t="s">
        <v>17</v>
      </c>
      <c r="J7" s="6">
        <f>SUMIF(G:G,"=4",F:F)</f>
        <v>0.13064764661540781</v>
      </c>
    </row>
    <row r="8" spans="1:10" x14ac:dyDescent="0.25">
      <c r="A8" s="3" t="s">
        <v>9</v>
      </c>
      <c r="B8" s="7">
        <v>13.86</v>
      </c>
      <c r="C8" s="8">
        <v>3.8800000000000001E-2</v>
      </c>
      <c r="D8" s="8">
        <v>3.5099999999999999E-2</v>
      </c>
      <c r="E8" s="12">
        <f t="shared" si="0"/>
        <v>370.941012</v>
      </c>
      <c r="F8" s="6">
        <f t="shared" si="1"/>
        <v>1.9972702074045355E-2</v>
      </c>
      <c r="G8">
        <v>5</v>
      </c>
      <c r="H8">
        <v>107</v>
      </c>
      <c r="I8" t="s">
        <v>19</v>
      </c>
      <c r="J8" s="6">
        <f>SUMIF(G:G,"=5",F:F)</f>
        <v>6.5209182012017836E-2</v>
      </c>
    </row>
    <row r="9" spans="1:10" x14ac:dyDescent="0.25">
      <c r="A9" s="3" t="s">
        <v>8</v>
      </c>
      <c r="B9" s="7">
        <v>-8.6300000000000008</v>
      </c>
      <c r="C9" s="8">
        <v>-2.75E-2</v>
      </c>
      <c r="D9" s="8">
        <v>2.8799999999999999E-2</v>
      </c>
      <c r="E9" s="10">
        <f t="shared" si="0"/>
        <v>304.36185599999999</v>
      </c>
      <c r="F9" s="6">
        <f t="shared" si="1"/>
        <v>1.6387858112037215E-2</v>
      </c>
      <c r="G9">
        <v>1</v>
      </c>
      <c r="H9">
        <v>108</v>
      </c>
      <c r="I9" t="s">
        <v>18</v>
      </c>
      <c r="J9" s="6">
        <f>SUMIF(G:G,"=1",F:F)</f>
        <v>7.0793858413559896E-2</v>
      </c>
    </row>
    <row r="10" spans="1:10" x14ac:dyDescent="0.25">
      <c r="A10" s="3" t="s">
        <v>40</v>
      </c>
      <c r="B10" s="7">
        <v>-31.05</v>
      </c>
      <c r="C10" s="8">
        <v>-4.7500000000000001E-2</v>
      </c>
      <c r="D10" s="8">
        <v>5.8900000000000001E-2</v>
      </c>
      <c r="E10" s="10">
        <f t="shared" si="0"/>
        <v>622.46226800000011</v>
      </c>
      <c r="F10" s="6">
        <f t="shared" si="1"/>
        <v>3.3515445930520561E-2</v>
      </c>
      <c r="G10">
        <v>2</v>
      </c>
      <c r="H10">
        <v>109</v>
      </c>
      <c r="I10" t="s">
        <v>18</v>
      </c>
      <c r="J10" s="6">
        <f>SUMIF(G:G,"=2",F:F)</f>
        <v>0.1372483116883117</v>
      </c>
    </row>
    <row r="11" spans="1:10" x14ac:dyDescent="0.25">
      <c r="A11" s="3" t="s">
        <v>10</v>
      </c>
      <c r="B11" s="7">
        <v>-7.43</v>
      </c>
      <c r="C11" s="8">
        <v>-7.4700000000000003E-2</v>
      </c>
      <c r="D11" s="8">
        <v>8.0999999999999996E-3</v>
      </c>
      <c r="E11" s="10">
        <f t="shared" si="0"/>
        <v>85.601771999999997</v>
      </c>
      <c r="F11" s="6">
        <f t="shared" si="1"/>
        <v>4.6090850940104667E-3</v>
      </c>
      <c r="G11">
        <v>2</v>
      </c>
      <c r="H11">
        <v>110</v>
      </c>
      <c r="I11" t="s">
        <v>18</v>
      </c>
      <c r="J11" s="6">
        <f>SUMIF(G:G,"=2",F:F)</f>
        <v>0.1372483116883117</v>
      </c>
    </row>
    <row r="12" spans="1:10" x14ac:dyDescent="0.25">
      <c r="A12" s="4" t="s">
        <v>21</v>
      </c>
      <c r="B12" s="14">
        <v>10.45</v>
      </c>
      <c r="C12" s="9">
        <v>1.04E-2</v>
      </c>
      <c r="D12" s="11">
        <f t="shared" ref="D12:D17" si="2">E12/$E$20</f>
        <v>0.12623871228892544</v>
      </c>
      <c r="E12" s="14">
        <v>1010.45</v>
      </c>
      <c r="F12" s="6">
        <f t="shared" si="1"/>
        <v>5.4406000301522685E-2</v>
      </c>
      <c r="G12">
        <v>1</v>
      </c>
      <c r="H12">
        <v>201</v>
      </c>
      <c r="I12" t="s">
        <v>18</v>
      </c>
      <c r="J12" s="6">
        <f>SUMIF(G:G,"=1",F:F)</f>
        <v>7.0793858413559896E-2</v>
      </c>
    </row>
    <row r="13" spans="1:10" x14ac:dyDescent="0.25">
      <c r="A13" s="4" t="s">
        <v>37</v>
      </c>
      <c r="B13" s="14">
        <v>-95.79</v>
      </c>
      <c r="C13" s="9">
        <v>-4.7899999999999998E-2</v>
      </c>
      <c r="D13" s="11">
        <f t="shared" si="2"/>
        <v>0.23789897404888385</v>
      </c>
      <c r="E13" s="14">
        <v>1904.21</v>
      </c>
      <c r="F13" s="6">
        <f t="shared" si="1"/>
        <v>0.10252902155887229</v>
      </c>
      <c r="G13">
        <v>3</v>
      </c>
      <c r="H13">
        <v>202</v>
      </c>
      <c r="I13" t="s">
        <v>16</v>
      </c>
      <c r="J13" s="6">
        <f>SUMIF(G:G,"=3",F:F)</f>
        <v>0.26231063815123518</v>
      </c>
    </row>
    <row r="14" spans="1:10" x14ac:dyDescent="0.25">
      <c r="A14" s="4" t="s">
        <v>22</v>
      </c>
      <c r="B14" s="14">
        <v>-159.85</v>
      </c>
      <c r="C14" s="9">
        <v>-0.15989999999999999</v>
      </c>
      <c r="D14" s="5">
        <f t="shared" si="2"/>
        <v>0.10496259501166876</v>
      </c>
      <c r="E14" s="14">
        <v>840.15</v>
      </c>
      <c r="F14" s="6">
        <f t="shared" si="1"/>
        <v>4.5236479937972474E-2</v>
      </c>
      <c r="G14">
        <v>5</v>
      </c>
      <c r="H14">
        <v>203</v>
      </c>
      <c r="I14" t="s">
        <v>19</v>
      </c>
      <c r="J14" s="6">
        <f>SUMIF(G:G,"=5",F:F)</f>
        <v>6.5209182012017836E-2</v>
      </c>
    </row>
    <row r="15" spans="1:10" x14ac:dyDescent="0.25">
      <c r="A15" s="4" t="s">
        <v>24</v>
      </c>
      <c r="B15" s="14">
        <v>308.31</v>
      </c>
      <c r="C15" s="9">
        <v>0.1542</v>
      </c>
      <c r="D15" s="5">
        <f t="shared" si="2"/>
        <v>0.28838446431159331</v>
      </c>
      <c r="E15" s="14">
        <v>2308.31</v>
      </c>
      <c r="F15" s="6">
        <f t="shared" si="1"/>
        <v>0.12428711421248734</v>
      </c>
      <c r="G15">
        <v>8</v>
      </c>
      <c r="H15">
        <v>204</v>
      </c>
      <c r="I15" t="s">
        <v>28</v>
      </c>
      <c r="J15" s="6">
        <f>SUMIF(G:G,"=8",F:F)</f>
        <v>0.17199661863840968</v>
      </c>
    </row>
    <row r="16" spans="1:10" x14ac:dyDescent="0.25">
      <c r="A16" s="4" t="s">
        <v>23</v>
      </c>
      <c r="B16" s="14">
        <v>55.08</v>
      </c>
      <c r="C16" s="9">
        <v>5.5100000000000003E-2</v>
      </c>
      <c r="D16" s="5">
        <f t="shared" si="2"/>
        <v>0.13181447925359932</v>
      </c>
      <c r="E16" s="14">
        <v>1055.08</v>
      </c>
      <c r="F16" s="6">
        <f t="shared" si="1"/>
        <v>5.680902845081949E-2</v>
      </c>
      <c r="G16">
        <v>7</v>
      </c>
      <c r="H16">
        <v>205</v>
      </c>
      <c r="I16" t="s">
        <v>27</v>
      </c>
      <c r="J16" s="6">
        <f>SUMIF(G:G,"=7",F:F)</f>
        <v>5.680902845081949E-2</v>
      </c>
    </row>
    <row r="17" spans="1:10" x14ac:dyDescent="0.25">
      <c r="A17" s="4" t="s">
        <v>38</v>
      </c>
      <c r="B17" s="14">
        <v>-113.92</v>
      </c>
      <c r="C17" s="9">
        <v>-0.1139</v>
      </c>
      <c r="D17" s="5">
        <f t="shared" si="2"/>
        <v>0.11070077508532936</v>
      </c>
      <c r="E17" s="14">
        <v>886.08</v>
      </c>
      <c r="F17" s="6">
        <f t="shared" si="1"/>
        <v>4.7709504425922332E-2</v>
      </c>
      <c r="G17">
        <v>8</v>
      </c>
      <c r="H17">
        <v>206</v>
      </c>
      <c r="I17" t="s">
        <v>28</v>
      </c>
      <c r="J17" s="6">
        <f>SUMIF(G:G,"=8",F:F)</f>
        <v>0.17199661863840968</v>
      </c>
    </row>
    <row r="19" spans="1:10" x14ac:dyDescent="0.25">
      <c r="A19" t="s">
        <v>25</v>
      </c>
      <c r="B19" s="2">
        <v>-477.43</v>
      </c>
      <c r="E19" s="13">
        <v>10568.12</v>
      </c>
    </row>
    <row r="20" spans="1:10" x14ac:dyDescent="0.25">
      <c r="A20" t="s">
        <v>26</v>
      </c>
      <c r="B20" s="2">
        <f>SUM(B12:B17)</f>
        <v>4.2800000000000011</v>
      </c>
      <c r="E20" s="13">
        <v>8004.28</v>
      </c>
    </row>
    <row r="21" spans="1:10" x14ac:dyDescent="0.25">
      <c r="A21" t="s">
        <v>31</v>
      </c>
      <c r="B21" s="2">
        <f>SUM(B19:B20)</f>
        <v>-473.15</v>
      </c>
      <c r="E21" s="2">
        <f>SUM(E19:E20)</f>
        <v>18572.400000000001</v>
      </c>
    </row>
    <row r="22" spans="1:10" x14ac:dyDescent="0.25">
      <c r="A22" t="s">
        <v>39</v>
      </c>
      <c r="B22" s="2"/>
      <c r="E22" s="15">
        <f>B21/E21</f>
        <v>-2.5475975102840772E-2</v>
      </c>
    </row>
    <row r="24" spans="1:10" x14ac:dyDescent="0.25">
      <c r="A24" t="s">
        <v>33</v>
      </c>
    </row>
    <row r="25" spans="1:10" x14ac:dyDescent="0.25">
      <c r="A25" t="s">
        <v>34</v>
      </c>
    </row>
    <row r="26" spans="1:10" x14ac:dyDescent="0.25">
      <c r="A26" t="s">
        <v>35</v>
      </c>
    </row>
    <row r="27" spans="1:10" x14ac:dyDescent="0.25">
      <c r="A27" t="s">
        <v>36</v>
      </c>
    </row>
  </sheetData>
  <sortState ref="A2:J17">
    <sortCondition ref="H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工资定投计划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kangliquan</cp:lastModifiedBy>
  <dcterms:created xsi:type="dcterms:W3CDTF">2019-06-11T08:41:19Z</dcterms:created>
  <dcterms:modified xsi:type="dcterms:W3CDTF">2019-08-11T03:48:32Z</dcterms:modified>
</cp:coreProperties>
</file>