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748A8FA-F0D5-4C0B-BD84-E69A49B80F6A}" xr6:coauthVersionLast="43" xr6:coauthVersionMax="43" xr10:uidLastSave="{00000000-0000-0000-0000-000000000000}"/>
  <bookViews>
    <workbookView xWindow="-14055" yWindow="2700" windowWidth="28800" windowHeight="15435" xr2:uid="{1ACA027F-FE03-6443-8AFD-87B5306B9B50}"/>
  </bookViews>
  <sheets>
    <sheet name="工资定投计划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B18" i="1" l="1"/>
  <c r="B19" i="1"/>
  <c r="D12" i="1"/>
  <c r="D16" i="1"/>
  <c r="E20" i="1" l="1"/>
  <c r="D13" i="1"/>
  <c r="E8" i="1"/>
  <c r="F11" i="1" l="1"/>
  <c r="F16" i="1"/>
  <c r="F12" i="1"/>
  <c r="F8" i="1"/>
  <c r="D11" i="1"/>
  <c r="D14" i="1"/>
  <c r="D15" i="1"/>
  <c r="J13" i="1"/>
  <c r="F15" i="1"/>
  <c r="J15" i="1" s="1"/>
  <c r="B20" i="1"/>
  <c r="F14" i="1"/>
  <c r="F13" i="1"/>
  <c r="J8" i="1" s="1"/>
  <c r="E9" i="1"/>
  <c r="F9" i="1" s="1"/>
  <c r="E2" i="1"/>
  <c r="F2" i="1" s="1"/>
  <c r="J2" i="1" s="1"/>
  <c r="E6" i="1"/>
  <c r="F6" i="1" s="1"/>
  <c r="E5" i="1"/>
  <c r="F5" i="1" s="1"/>
  <c r="E7" i="1"/>
  <c r="F7" i="1" s="1"/>
  <c r="E4" i="1"/>
  <c r="F4" i="1" s="1"/>
  <c r="E3" i="1"/>
  <c r="F3" i="1" s="1"/>
  <c r="J12" i="1" s="1"/>
  <c r="E10" i="1"/>
  <c r="F10" i="1" s="1"/>
  <c r="J14" i="1" l="1"/>
  <c r="J16" i="1"/>
  <c r="J11" i="1"/>
  <c r="J9" i="1"/>
  <c r="J10" i="1"/>
  <c r="J5" i="1"/>
  <c r="J3" i="1"/>
  <c r="J6" i="1"/>
  <c r="J7" i="1"/>
  <c r="J4" i="1"/>
</calcChain>
</file>

<file path=xl/sharedStrings.xml><?xml version="1.0" encoding="utf-8"?>
<sst xmlns="http://schemas.openxmlformats.org/spreadsheetml/2006/main" count="48" uniqueCount="40">
  <si>
    <t>华宝香港中小</t>
    <phoneticPr fontId="2" type="noConversion"/>
  </si>
  <si>
    <t>持有收益（元）</t>
    <phoneticPr fontId="2" type="noConversion"/>
  </si>
  <si>
    <t>持有收益率</t>
    <phoneticPr fontId="2" type="noConversion"/>
  </si>
  <si>
    <t>景顺长城中证500低波动</t>
    <phoneticPr fontId="2" type="noConversion"/>
  </si>
  <si>
    <t>大成中证红利指数</t>
    <phoneticPr fontId="2" type="noConversion"/>
  </si>
  <si>
    <t>华宝红利基金</t>
    <phoneticPr fontId="2" type="noConversion"/>
  </si>
  <si>
    <t>银河沪深300价值指数</t>
    <phoneticPr fontId="2" type="noConversion"/>
  </si>
  <si>
    <t>嘉实深证基本面120联接</t>
    <phoneticPr fontId="2" type="noConversion"/>
  </si>
  <si>
    <t>华夏上证50AH优选指数</t>
    <phoneticPr fontId="2" type="noConversion"/>
  </si>
  <si>
    <t>天弘中证医药100A</t>
    <phoneticPr fontId="2" type="noConversion"/>
  </si>
  <si>
    <t>申万菱信沪深300价值指数</t>
    <phoneticPr fontId="2" type="noConversion"/>
  </si>
  <si>
    <t>品种</t>
    <phoneticPr fontId="2" type="noConversion"/>
  </si>
  <si>
    <t>个人顺序</t>
    <phoneticPr fontId="2" type="noConversion"/>
  </si>
  <si>
    <t>品种分类</t>
    <phoneticPr fontId="2" type="noConversion"/>
  </si>
  <si>
    <t>持仓市值</t>
    <phoneticPr fontId="2" type="noConversion"/>
  </si>
  <si>
    <t>海外新兴</t>
    <phoneticPr fontId="2" type="noConversion"/>
  </si>
  <si>
    <t>中盘股</t>
    <phoneticPr fontId="2" type="noConversion"/>
  </si>
  <si>
    <t>红利价值</t>
    <phoneticPr fontId="2" type="noConversion"/>
  </si>
  <si>
    <t>大盘股</t>
    <phoneticPr fontId="2" type="noConversion"/>
  </si>
  <si>
    <t>行业股</t>
    <phoneticPr fontId="2" type="noConversion"/>
  </si>
  <si>
    <t>网站顺序</t>
    <phoneticPr fontId="2" type="noConversion"/>
  </si>
  <si>
    <t>上证50</t>
    <phoneticPr fontId="2" type="noConversion"/>
  </si>
  <si>
    <t>中证传媒</t>
    <phoneticPr fontId="2" type="noConversion"/>
  </si>
  <si>
    <t>德国DAX</t>
    <phoneticPr fontId="2" type="noConversion"/>
  </si>
  <si>
    <t>黄金</t>
    <phoneticPr fontId="2" type="noConversion"/>
  </si>
  <si>
    <t>蛋卷总计</t>
    <phoneticPr fontId="2" type="noConversion"/>
  </si>
  <si>
    <t>且慢总计</t>
    <phoneticPr fontId="2" type="noConversion"/>
  </si>
  <si>
    <t>海外成熟</t>
    <phoneticPr fontId="2" type="noConversion"/>
  </si>
  <si>
    <t>商品</t>
    <phoneticPr fontId="2" type="noConversion"/>
  </si>
  <si>
    <t>网站配比</t>
    <phoneticPr fontId="2" type="noConversion"/>
  </si>
  <si>
    <t>定投组合配比</t>
    <phoneticPr fontId="2" type="noConversion"/>
  </si>
  <si>
    <t>定投总计</t>
    <phoneticPr fontId="2" type="noConversion"/>
  </si>
  <si>
    <t>大类占比</t>
    <phoneticPr fontId="2" type="noConversion"/>
  </si>
  <si>
    <t>说明：</t>
    <phoneticPr fontId="2" type="noConversion"/>
  </si>
  <si>
    <t>有边框的是从网站抄录的数据。没有边框的为公式计算数据，以及个人定义的顺序辅助列。</t>
    <phoneticPr fontId="2" type="noConversion"/>
  </si>
  <si>
    <t>个人顺序是按照大盘，中盘，小盘，红利，行业，海内外新兴成熟来划分的索引 ID 辅助列，方便排序观测使用。</t>
    <phoneticPr fontId="2" type="noConversion"/>
  </si>
  <si>
    <t>网站顺序是为了更新数据方便，从上至下排列好，就可以从网站按顺序抄写数据。101中，100 表示第一个网站，1 表示一号。200 表示第二个网站，也是方便筛选排序。</t>
    <phoneticPr fontId="2" type="noConversion"/>
  </si>
  <si>
    <t>建信500</t>
    <phoneticPr fontId="2" type="noConversion"/>
  </si>
  <si>
    <t>华宝油气</t>
    <phoneticPr fontId="2" type="noConversion"/>
  </si>
  <si>
    <t>定投收益率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</si>
</sst>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4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3" borderId="0" xfId="2" applyNumberFormat="1" applyFont="1" applyFill="1">
      <alignment vertical="center"/>
    </xf>
    <xf numFmtId="10" fontId="0" fillId="0" borderId="0" xfId="2" applyNumberFormat="1" applyFont="1">
      <alignment vertical="center"/>
    </xf>
    <xf numFmtId="2" fontId="0" fillId="2" borderId="1" xfId="1" applyNumberFormat="1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2" fontId="0" fillId="2" borderId="0" xfId="0" applyNumberFormat="1" applyFill="1">
      <alignment vertical="center"/>
    </xf>
    <xf numFmtId="10" fontId="0" fillId="3" borderId="0" xfId="2" applyNumberFormat="1" applyFont="1" applyFill="1" applyBorder="1">
      <alignment vertical="center"/>
    </xf>
    <xf numFmtId="2" fontId="0" fillId="2" borderId="0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10" fontId="3" fillId="0" borderId="0" xfId="2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057-ABA2-6443-8DEB-5A99A111B077}">
  <dimension ref="A1:J26"/>
  <sheetViews>
    <sheetView tabSelected="1" workbookViewId="0">
      <selection activeCell="H37" sqref="H37"/>
    </sheetView>
  </sheetViews>
  <sheetFormatPr defaultColWidth="11" defaultRowHeight="15.75" x14ac:dyDescent="0.25"/>
  <cols>
    <col min="1" max="1" width="26.625" bestFit="1" customWidth="1"/>
    <col min="2" max="2" width="16.375" bestFit="1" customWidth="1"/>
    <col min="5" max="5" width="12.25" bestFit="1" customWidth="1"/>
    <col min="6" max="6" width="14.125" bestFit="1" customWidth="1"/>
  </cols>
  <sheetData>
    <row r="1" spans="1:10" x14ac:dyDescent="0.25">
      <c r="A1" s="1" t="s">
        <v>11</v>
      </c>
      <c r="B1" s="1" t="s">
        <v>1</v>
      </c>
      <c r="C1" s="1" t="s">
        <v>2</v>
      </c>
      <c r="D1" s="1" t="s">
        <v>29</v>
      </c>
      <c r="E1" s="1" t="s">
        <v>14</v>
      </c>
      <c r="F1" s="1" t="s">
        <v>30</v>
      </c>
      <c r="G1" s="1" t="s">
        <v>12</v>
      </c>
      <c r="H1" s="1" t="s">
        <v>20</v>
      </c>
      <c r="I1" s="1" t="s">
        <v>13</v>
      </c>
      <c r="J1" s="1" t="s">
        <v>32</v>
      </c>
    </row>
    <row r="2" spans="1:10" x14ac:dyDescent="0.25">
      <c r="A2" s="3" t="s">
        <v>0</v>
      </c>
      <c r="B2" s="7">
        <v>-9.51</v>
      </c>
      <c r="C2" s="8">
        <v>-7.0000000000000001E-3</v>
      </c>
      <c r="D2" s="8">
        <v>0.1958</v>
      </c>
      <c r="E2" s="12">
        <f>D2*$E$18</f>
        <v>1348.1515300000001</v>
      </c>
      <c r="F2" s="6">
        <f>E2/$E$20</f>
        <v>0.10292922349851312</v>
      </c>
      <c r="G2">
        <v>6</v>
      </c>
      <c r="H2">
        <v>101</v>
      </c>
      <c r="I2" t="s">
        <v>15</v>
      </c>
      <c r="J2" s="6">
        <f>SUMIF(G:G,"=6",F:F)</f>
        <v>0.10292922349851312</v>
      </c>
    </row>
    <row r="3" spans="1:10" x14ac:dyDescent="0.25">
      <c r="A3" s="3" t="s">
        <v>3</v>
      </c>
      <c r="B3" s="7">
        <v>-0.33</v>
      </c>
      <c r="C3" s="8">
        <v>-4.0000000000000002E-4</v>
      </c>
      <c r="D3" s="8">
        <v>0.12820000000000001</v>
      </c>
      <c r="E3" s="10">
        <f>D3*$E$18</f>
        <v>882.7018700000001</v>
      </c>
      <c r="F3" s="6">
        <f>E3/$E$20</f>
        <v>6.73928828013758E-2</v>
      </c>
      <c r="G3">
        <v>3</v>
      </c>
      <c r="H3">
        <v>102</v>
      </c>
      <c r="I3" t="s">
        <v>16</v>
      </c>
      <c r="J3" s="6">
        <f>SUMIF(G:G,"=3",F:F)</f>
        <v>0.22302193680642241</v>
      </c>
    </row>
    <row r="4" spans="1:10" x14ac:dyDescent="0.25">
      <c r="A4" s="3" t="s">
        <v>4</v>
      </c>
      <c r="B4" s="7">
        <v>-131.16</v>
      </c>
      <c r="C4" s="8">
        <v>-9.9599999999999994E-2</v>
      </c>
      <c r="D4" s="8">
        <v>0.1883</v>
      </c>
      <c r="E4" s="10">
        <f>D4*$E$18</f>
        <v>1296.511405</v>
      </c>
      <c r="F4" s="6">
        <f>E4/$E$20</f>
        <v>9.8986582148978638E-2</v>
      </c>
      <c r="G4">
        <v>4</v>
      </c>
      <c r="H4">
        <v>103</v>
      </c>
      <c r="I4" t="s">
        <v>17</v>
      </c>
      <c r="J4" s="6">
        <f>SUMIF(G:G,"=4",F:F)</f>
        <v>0.13993748363280994</v>
      </c>
    </row>
    <row r="5" spans="1:10" x14ac:dyDescent="0.25">
      <c r="A5" s="3" t="s">
        <v>6</v>
      </c>
      <c r="B5" s="7">
        <v>39.53</v>
      </c>
      <c r="C5" s="8">
        <v>3.5999999999999997E-2</v>
      </c>
      <c r="D5" s="8">
        <v>0.16550000000000001</v>
      </c>
      <c r="E5" s="10">
        <f>D5*$E$18</f>
        <v>1139.525425</v>
      </c>
      <c r="F5" s="6">
        <f>E5/$E$20</f>
        <v>8.7000952446393873E-2</v>
      </c>
      <c r="G5">
        <v>2</v>
      </c>
      <c r="H5">
        <v>104</v>
      </c>
      <c r="I5" t="s">
        <v>18</v>
      </c>
      <c r="J5" s="6">
        <f>SUMIF(G:G,"=2",F:F)</f>
        <v>9.3729727016266029E-2</v>
      </c>
    </row>
    <row r="6" spans="1:10" x14ac:dyDescent="0.25">
      <c r="A6" s="3" t="s">
        <v>7</v>
      </c>
      <c r="B6" s="7">
        <v>17.36</v>
      </c>
      <c r="C6" s="8">
        <v>1.78E-2</v>
      </c>
      <c r="D6" s="8">
        <v>0.14430000000000001</v>
      </c>
      <c r="E6" s="10">
        <f>D6*$E$18</f>
        <v>993.55600500000014</v>
      </c>
      <c r="F6" s="6">
        <f>E6/$E$20</f>
        <v>7.5856419565043132E-2</v>
      </c>
      <c r="G6">
        <v>3</v>
      </c>
      <c r="H6">
        <v>105</v>
      </c>
      <c r="I6" t="s">
        <v>16</v>
      </c>
      <c r="J6" s="6">
        <f>SUMIF(G:G,"=3",F:F)</f>
        <v>0.22302193680642241</v>
      </c>
    </row>
    <row r="7" spans="1:10" x14ac:dyDescent="0.25">
      <c r="A7" s="3" t="s">
        <v>5</v>
      </c>
      <c r="B7" s="7">
        <v>-4.3600000000000003</v>
      </c>
      <c r="C7" s="8">
        <v>-8.0999999999999996E-3</v>
      </c>
      <c r="D7" s="8">
        <v>7.7899999999999997E-2</v>
      </c>
      <c r="E7" s="10">
        <f>D7*$E$18</f>
        <v>536.36876500000005</v>
      </c>
      <c r="F7" s="6">
        <f>E7/$E$20</f>
        <v>4.095090148383132E-2</v>
      </c>
      <c r="G7">
        <v>4</v>
      </c>
      <c r="H7">
        <v>106</v>
      </c>
      <c r="I7" t="s">
        <v>17</v>
      </c>
      <c r="J7" s="6">
        <f>SUMIF(G:G,"=4",F:F)</f>
        <v>0.13993748363280994</v>
      </c>
    </row>
    <row r="8" spans="1:10" x14ac:dyDescent="0.25">
      <c r="A8" s="3" t="s">
        <v>9</v>
      </c>
      <c r="B8" s="7">
        <v>10.01</v>
      </c>
      <c r="C8" s="8">
        <v>3.6999999999999998E-2</v>
      </c>
      <c r="D8" s="8">
        <v>4.07E-2</v>
      </c>
      <c r="E8" s="12">
        <f>D8*$E$18</f>
        <v>280.233745</v>
      </c>
      <c r="F8" s="6">
        <f>E8/$E$20</f>
        <v>2.1395400390140366E-2</v>
      </c>
      <c r="G8">
        <v>5</v>
      </c>
      <c r="H8">
        <v>107</v>
      </c>
      <c r="I8" t="s">
        <v>19</v>
      </c>
      <c r="J8" s="6">
        <f>SUMIF(G:G,"=5",F:F)</f>
        <v>9.2012333703623106E-2</v>
      </c>
    </row>
    <row r="9" spans="1:10" x14ac:dyDescent="0.25">
      <c r="A9" s="3" t="s">
        <v>8</v>
      </c>
      <c r="B9" s="7">
        <v>7.01</v>
      </c>
      <c r="C9" s="8">
        <v>2.24E-2</v>
      </c>
      <c r="D9" s="8">
        <v>4.65E-2</v>
      </c>
      <c r="E9" s="10">
        <f>D9*$E$18</f>
        <v>320.16877500000004</v>
      </c>
      <c r="F9" s="6">
        <f>E9/$E$20</f>
        <v>2.444437636711369E-2</v>
      </c>
      <c r="G9">
        <v>1</v>
      </c>
      <c r="H9">
        <v>108</v>
      </c>
      <c r="I9" t="s">
        <v>18</v>
      </c>
      <c r="J9" s="6">
        <f>SUMIF(G:G,"=1",F:F)</f>
        <v>0.1049866027630489</v>
      </c>
    </row>
    <row r="10" spans="1:10" x14ac:dyDescent="0.25">
      <c r="A10" s="3" t="s">
        <v>10</v>
      </c>
      <c r="B10" s="7">
        <v>-4.45</v>
      </c>
      <c r="C10" s="8">
        <v>-4.4699999999999997E-2</v>
      </c>
      <c r="D10" s="8">
        <v>1.2800000000000001E-2</v>
      </c>
      <c r="E10" s="10">
        <f>D10*$E$18</f>
        <v>88.132480000000015</v>
      </c>
      <c r="F10" s="6">
        <f>E10/$E$20</f>
        <v>6.7287745698721554E-3</v>
      </c>
      <c r="G10">
        <v>2</v>
      </c>
      <c r="H10">
        <v>109</v>
      </c>
      <c r="I10" t="s">
        <v>18</v>
      </c>
      <c r="J10" s="6">
        <f>SUMIF(G:G,"=2",F:F)</f>
        <v>9.3729727016266029E-2</v>
      </c>
    </row>
    <row r="11" spans="1:10" x14ac:dyDescent="0.25">
      <c r="A11" s="4" t="s">
        <v>21</v>
      </c>
      <c r="B11" s="14">
        <v>54.93</v>
      </c>
      <c r="C11" s="9">
        <v>5.4899999999999997E-2</v>
      </c>
      <c r="D11" s="11">
        <f>E11/$E$19</f>
        <v>0.16980764587525152</v>
      </c>
      <c r="E11" s="14">
        <v>1054.93</v>
      </c>
      <c r="F11" s="6">
        <f>E11/$E$20</f>
        <v>8.054222639593521E-2</v>
      </c>
      <c r="G11">
        <v>1</v>
      </c>
      <c r="H11">
        <v>201</v>
      </c>
      <c r="I11" t="s">
        <v>18</v>
      </c>
      <c r="J11" s="6">
        <f>SUMIF(G:G,"=1",F:F)</f>
        <v>0.1049866027630489</v>
      </c>
    </row>
    <row r="12" spans="1:10" x14ac:dyDescent="0.25">
      <c r="A12" s="4" t="s">
        <v>37</v>
      </c>
      <c r="B12" s="14">
        <v>44.85</v>
      </c>
      <c r="C12" s="9">
        <v>4.4900000000000002E-2</v>
      </c>
      <c r="D12" s="11">
        <f>E12/$E$19</f>
        <v>0.16818511066398389</v>
      </c>
      <c r="E12" s="14">
        <v>1044.8499999999999</v>
      </c>
      <c r="F12" s="6">
        <f>E12/$E$20</f>
        <v>7.9772634440003501E-2</v>
      </c>
      <c r="G12">
        <v>3</v>
      </c>
      <c r="H12">
        <v>202</v>
      </c>
      <c r="I12" t="s">
        <v>16</v>
      </c>
      <c r="J12" s="6">
        <f>SUMIF(G:G,"=3",F:F)</f>
        <v>0.22302193680642241</v>
      </c>
    </row>
    <row r="13" spans="1:10" x14ac:dyDescent="0.25">
      <c r="A13" s="4" t="s">
        <v>22</v>
      </c>
      <c r="B13" s="14">
        <v>-75.06</v>
      </c>
      <c r="C13" s="9">
        <v>-7.51E-2</v>
      </c>
      <c r="D13" s="5">
        <f>E13/$E$19</f>
        <v>0.148882092555332</v>
      </c>
      <c r="E13" s="14">
        <v>924.93</v>
      </c>
      <c r="F13" s="6">
        <f>E13/$E$20</f>
        <v>7.0616933313482746E-2</v>
      </c>
      <c r="G13">
        <v>5</v>
      </c>
      <c r="H13">
        <v>203</v>
      </c>
      <c r="I13" t="s">
        <v>19</v>
      </c>
      <c r="J13" s="6">
        <f>SUMIF(G:G,"=5",F:F)</f>
        <v>9.2012333703623106E-2</v>
      </c>
    </row>
    <row r="14" spans="1:10" x14ac:dyDescent="0.25">
      <c r="A14" s="4" t="s">
        <v>24</v>
      </c>
      <c r="B14" s="14">
        <v>84.5</v>
      </c>
      <c r="C14" s="9">
        <v>8.4500000000000006E-2</v>
      </c>
      <c r="D14" s="5">
        <f>E14/$E$19</f>
        <v>0.17456740442655935</v>
      </c>
      <c r="E14" s="14">
        <v>1084.5</v>
      </c>
      <c r="F14" s="6">
        <f>E14/$E$20</f>
        <v>8.2799848830151512E-2</v>
      </c>
      <c r="G14">
        <v>8</v>
      </c>
      <c r="H14">
        <v>204</v>
      </c>
      <c r="I14" t="s">
        <v>28</v>
      </c>
      <c r="J14" s="6">
        <f>SUMIF(G:G,"=8",F:F)</f>
        <v>0.16071645346373642</v>
      </c>
    </row>
    <row r="15" spans="1:10" x14ac:dyDescent="0.25">
      <c r="A15" s="4" t="s">
        <v>23</v>
      </c>
      <c r="B15" s="14">
        <v>82.74</v>
      </c>
      <c r="C15" s="9">
        <v>8.2699999999999996E-2</v>
      </c>
      <c r="D15" s="5">
        <f>E15/$E$19</f>
        <v>0.17428410462776661</v>
      </c>
      <c r="E15" s="14">
        <v>1082.74</v>
      </c>
      <c r="F15" s="6">
        <f>E15/$E$20</f>
        <v>8.2665475631496774E-2</v>
      </c>
      <c r="G15">
        <v>7</v>
      </c>
      <c r="H15">
        <v>205</v>
      </c>
      <c r="I15" t="s">
        <v>27</v>
      </c>
      <c r="J15" s="6">
        <f>SUMIF(G:G,"=7",F:F)</f>
        <v>8.2665475631496774E-2</v>
      </c>
    </row>
    <row r="16" spans="1:10" x14ac:dyDescent="0.25">
      <c r="A16" s="4" t="s">
        <v>38</v>
      </c>
      <c r="B16" s="14">
        <v>20.54</v>
      </c>
      <c r="C16" s="9">
        <v>2.0500000000000001E-2</v>
      </c>
      <c r="D16" s="5">
        <f>E16/$E$19</f>
        <v>0.16427203219315895</v>
      </c>
      <c r="E16" s="14">
        <v>1020.54</v>
      </c>
      <c r="F16" s="6">
        <f>E16/$E$20</f>
        <v>7.7916604633584893E-2</v>
      </c>
      <c r="G16">
        <v>8</v>
      </c>
      <c r="H16">
        <v>206</v>
      </c>
      <c r="I16" t="s">
        <v>28</v>
      </c>
      <c r="J16" s="6">
        <f>SUMIF(G:G,"=8",F:F)</f>
        <v>0.16071645346373642</v>
      </c>
    </row>
    <row r="18" spans="1:5" x14ac:dyDescent="0.25">
      <c r="A18" t="s">
        <v>25</v>
      </c>
      <c r="B18" s="2">
        <f>SUM($B$2:$B10)</f>
        <v>-75.899999999999991</v>
      </c>
      <c r="E18" s="13">
        <v>6885.35</v>
      </c>
    </row>
    <row r="19" spans="1:5" x14ac:dyDescent="0.25">
      <c r="A19" t="s">
        <v>26</v>
      </c>
      <c r="B19" s="2">
        <f>SUM(B11:B16)</f>
        <v>212.49999999999997</v>
      </c>
      <c r="E19" s="13">
        <v>6212.5</v>
      </c>
    </row>
    <row r="20" spans="1:5" x14ac:dyDescent="0.25">
      <c r="A20" t="s">
        <v>31</v>
      </c>
      <c r="B20" s="2">
        <f>SUM(B18:B19)</f>
        <v>136.59999999999997</v>
      </c>
      <c r="E20">
        <f>SUM(E18:E19)</f>
        <v>13097.85</v>
      </c>
    </row>
    <row r="21" spans="1:5" x14ac:dyDescent="0.25">
      <c r="A21" t="s">
        <v>39</v>
      </c>
      <c r="B21" s="2"/>
      <c r="E21" s="15">
        <f>B20/E20</f>
        <v>1.042919257740774E-2</v>
      </c>
    </row>
    <row r="23" spans="1:5" x14ac:dyDescent="0.25">
      <c r="A23" t="s">
        <v>33</v>
      </c>
    </row>
    <row r="24" spans="1:5" x14ac:dyDescent="0.25">
      <c r="A24" t="s">
        <v>34</v>
      </c>
    </row>
    <row r="25" spans="1:5" x14ac:dyDescent="0.25">
      <c r="A25" t="s">
        <v>35</v>
      </c>
    </row>
    <row r="26" spans="1:5" x14ac:dyDescent="0.25">
      <c r="A26" t="s">
        <v>36</v>
      </c>
    </row>
  </sheetData>
  <sortState ref="A2:J16">
    <sortCondition ref="H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工资定投计划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</cp:lastModifiedBy>
  <dcterms:created xsi:type="dcterms:W3CDTF">2019-06-11T08:41:19Z</dcterms:created>
  <dcterms:modified xsi:type="dcterms:W3CDTF">2019-06-22T02:48:44Z</dcterms:modified>
</cp:coreProperties>
</file>