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4CF0111D-4FE0-5542-81C1-6BB22E2BBF58}" xr6:coauthVersionLast="40" xr6:coauthVersionMax="43" xr10:uidLastSave="{00000000-0000-0000-0000-000000000000}"/>
  <bookViews>
    <workbookView xWindow="28800" yWindow="-8860" windowWidth="21600" windowHeight="37940" xr2:uid="{1ACA027F-FE03-6443-8AFD-87B5306B9B50}"/>
  </bookViews>
  <sheets>
    <sheet name="工资定投计划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B19" i="1" l="1"/>
  <c r="B20" i="1"/>
  <c r="D13" i="1"/>
  <c r="D17" i="1"/>
  <c r="E21" i="1" l="1"/>
  <c r="F10" i="1" s="1"/>
  <c r="D14" i="1"/>
  <c r="E8" i="1"/>
  <c r="F12" i="1" l="1"/>
  <c r="F17" i="1"/>
  <c r="F13" i="1"/>
  <c r="F8" i="1"/>
  <c r="D12" i="1"/>
  <c r="D15" i="1"/>
  <c r="D16" i="1"/>
  <c r="J14" i="1"/>
  <c r="F16" i="1"/>
  <c r="J16" i="1" s="1"/>
  <c r="B21" i="1"/>
  <c r="E22" i="1" s="1"/>
  <c r="F15" i="1"/>
  <c r="F14" i="1"/>
  <c r="J8" i="1" s="1"/>
  <c r="E9" i="1"/>
  <c r="F9" i="1" s="1"/>
  <c r="E2" i="1"/>
  <c r="F2" i="1" s="1"/>
  <c r="J2" i="1" s="1"/>
  <c r="E6" i="1"/>
  <c r="F6" i="1" s="1"/>
  <c r="E5" i="1"/>
  <c r="F5" i="1" s="1"/>
  <c r="J10" i="1" s="1"/>
  <c r="E7" i="1"/>
  <c r="F7" i="1" s="1"/>
  <c r="E4" i="1"/>
  <c r="F4" i="1" s="1"/>
  <c r="E3" i="1"/>
  <c r="F3" i="1" s="1"/>
  <c r="J13" i="1" s="1"/>
  <c r="E11" i="1"/>
  <c r="F11" i="1" s="1"/>
  <c r="J15" i="1" l="1"/>
  <c r="J17" i="1"/>
  <c r="J12" i="1"/>
  <c r="J9" i="1"/>
  <c r="J11" i="1"/>
  <c r="J5" i="1"/>
  <c r="J3" i="1"/>
  <c r="J6" i="1"/>
  <c r="J7" i="1"/>
  <c r="J4" i="1"/>
</calcChain>
</file>

<file path=xl/sharedStrings.xml><?xml version="1.0" encoding="utf-8"?>
<sst xmlns="http://schemas.openxmlformats.org/spreadsheetml/2006/main" count="50" uniqueCount="41">
  <si>
    <t>华宝香港中小</t>
    <phoneticPr fontId="2" type="noConversion"/>
  </si>
  <si>
    <t>持有收益（元）</t>
    <phoneticPr fontId="2" type="noConversion"/>
  </si>
  <si>
    <t>持有收益率</t>
    <phoneticPr fontId="2" type="noConversion"/>
  </si>
  <si>
    <t>景顺长城中证500低波动</t>
    <phoneticPr fontId="2" type="noConversion"/>
  </si>
  <si>
    <t>大成中证红利指数</t>
    <phoneticPr fontId="2" type="noConversion"/>
  </si>
  <si>
    <t>华宝红利基金</t>
    <phoneticPr fontId="2" type="noConversion"/>
  </si>
  <si>
    <t>银河沪深300价值指数</t>
    <phoneticPr fontId="2" type="noConversion"/>
  </si>
  <si>
    <t>嘉实深证基本面120联接</t>
    <phoneticPr fontId="2" type="noConversion"/>
  </si>
  <si>
    <t>华夏上证50AH优选指数</t>
    <phoneticPr fontId="2" type="noConversion"/>
  </si>
  <si>
    <t>天弘中证医药100A</t>
    <phoneticPr fontId="2" type="noConversion"/>
  </si>
  <si>
    <t>申万菱信沪深300价值指数</t>
    <phoneticPr fontId="2" type="noConversion"/>
  </si>
  <si>
    <t>品种</t>
    <phoneticPr fontId="2" type="noConversion"/>
  </si>
  <si>
    <t>个人顺序</t>
    <phoneticPr fontId="2" type="noConversion"/>
  </si>
  <si>
    <t>品种分类</t>
    <phoneticPr fontId="2" type="noConversion"/>
  </si>
  <si>
    <t>持仓市值</t>
    <phoneticPr fontId="2" type="noConversion"/>
  </si>
  <si>
    <t>海外新兴</t>
    <phoneticPr fontId="2" type="noConversion"/>
  </si>
  <si>
    <t>中盘股</t>
    <phoneticPr fontId="2" type="noConversion"/>
  </si>
  <si>
    <t>红利价值</t>
    <phoneticPr fontId="2" type="noConversion"/>
  </si>
  <si>
    <t>大盘股</t>
    <phoneticPr fontId="2" type="noConversion"/>
  </si>
  <si>
    <t>行业股</t>
    <phoneticPr fontId="2" type="noConversion"/>
  </si>
  <si>
    <t>网站顺序</t>
    <phoneticPr fontId="2" type="noConversion"/>
  </si>
  <si>
    <t>上证50</t>
    <phoneticPr fontId="2" type="noConversion"/>
  </si>
  <si>
    <t>中证传媒</t>
    <phoneticPr fontId="2" type="noConversion"/>
  </si>
  <si>
    <t>德国DAX</t>
    <phoneticPr fontId="2" type="noConversion"/>
  </si>
  <si>
    <t>黄金</t>
    <phoneticPr fontId="2" type="noConversion"/>
  </si>
  <si>
    <t>蛋卷总计</t>
    <phoneticPr fontId="2" type="noConversion"/>
  </si>
  <si>
    <t>且慢总计</t>
    <phoneticPr fontId="2" type="noConversion"/>
  </si>
  <si>
    <t>海外成熟</t>
    <phoneticPr fontId="2" type="noConversion"/>
  </si>
  <si>
    <t>商品</t>
    <phoneticPr fontId="2" type="noConversion"/>
  </si>
  <si>
    <t>网站配比</t>
    <phoneticPr fontId="2" type="noConversion"/>
  </si>
  <si>
    <t>定投组合配比</t>
    <phoneticPr fontId="2" type="noConversion"/>
  </si>
  <si>
    <t>定投总计</t>
    <phoneticPr fontId="2" type="noConversion"/>
  </si>
  <si>
    <t>大类占比</t>
    <phoneticPr fontId="2" type="noConversion"/>
  </si>
  <si>
    <t>说明：</t>
    <phoneticPr fontId="2" type="noConversion"/>
  </si>
  <si>
    <t>有边框的是从网站抄录的数据。没有边框的为公式计算数据，以及个人定义的顺序辅助列。</t>
    <phoneticPr fontId="2" type="noConversion"/>
  </si>
  <si>
    <t>个人顺序是按照大盘，中盘，小盘，红利，行业，海内外新兴成熟来划分的索引 ID 辅助列，方便排序观测使用。</t>
    <phoneticPr fontId="2" type="noConversion"/>
  </si>
  <si>
    <t>网站顺序是为了更新数据方便，从上至下排列好，就可以从网站按顺序抄写数据。101中，100 表示第一个网站，1 表示一号。200 表示第二个网站，也是方便筛选排序。</t>
    <phoneticPr fontId="2" type="noConversion"/>
  </si>
  <si>
    <t>建信500</t>
    <phoneticPr fontId="2" type="noConversion"/>
  </si>
  <si>
    <t>华宝油气</t>
    <phoneticPr fontId="2" type="noConversion"/>
  </si>
  <si>
    <t>定投收益率</t>
    <phoneticPr fontId="2" type="noConversion"/>
  </si>
  <si>
    <t>建信深证基本面60ETF联接A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</si>
</sst>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3" borderId="0" xfId="2" applyNumberFormat="1" applyFont="1" applyFill="1">
      <alignment vertical="center"/>
    </xf>
    <xf numFmtId="10" fontId="0" fillId="0" borderId="0" xfId="2" applyNumberFormat="1" applyFont="1">
      <alignment vertical="center"/>
    </xf>
    <xf numFmtId="2" fontId="0" fillId="2" borderId="1" xfId="1" applyNumberFormat="1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2" fontId="0" fillId="2" borderId="0" xfId="0" applyNumberFormat="1" applyFill="1">
      <alignment vertical="center"/>
    </xf>
    <xf numFmtId="10" fontId="0" fillId="3" borderId="0" xfId="2" applyNumberFormat="1" applyFont="1" applyFill="1" applyBorder="1">
      <alignment vertical="center"/>
    </xf>
    <xf numFmtId="2" fontId="0" fillId="2" borderId="0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10" fontId="3" fillId="0" borderId="0" xfId="2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057-ABA2-6443-8DEB-5A99A111B077}">
  <dimension ref="A1:J27"/>
  <sheetViews>
    <sheetView tabSelected="1" workbookViewId="0">
      <selection activeCell="E21" sqref="E21"/>
    </sheetView>
  </sheetViews>
  <sheetFormatPr baseColWidth="10" defaultColWidth="11" defaultRowHeight="16"/>
  <cols>
    <col min="1" max="1" width="26.6640625" bestFit="1" customWidth="1"/>
    <col min="2" max="2" width="16.33203125" bestFit="1" customWidth="1"/>
    <col min="5" max="5" width="12.1640625" bestFit="1" customWidth="1"/>
    <col min="6" max="6" width="14.1640625" bestFit="1" customWidth="1"/>
  </cols>
  <sheetData>
    <row r="1" spans="1:10">
      <c r="A1" s="1" t="s">
        <v>11</v>
      </c>
      <c r="B1" s="1" t="s">
        <v>1</v>
      </c>
      <c r="C1" s="1" t="s">
        <v>2</v>
      </c>
      <c r="D1" s="1" t="s">
        <v>29</v>
      </c>
      <c r="E1" s="1" t="s">
        <v>14</v>
      </c>
      <c r="F1" s="1" t="s">
        <v>30</v>
      </c>
      <c r="G1" s="1" t="s">
        <v>12</v>
      </c>
      <c r="H1" s="1" t="s">
        <v>20</v>
      </c>
      <c r="I1" s="1" t="s">
        <v>13</v>
      </c>
      <c r="J1" s="1" t="s">
        <v>32</v>
      </c>
    </row>
    <row r="2" spans="1:10">
      <c r="A2" s="3" t="s">
        <v>0</v>
      </c>
      <c r="B2" s="7">
        <v>38.22</v>
      </c>
      <c r="C2" s="8">
        <v>2.6200000000000001E-2</v>
      </c>
      <c r="D2" s="8">
        <v>0.19339999999999999</v>
      </c>
      <c r="E2" s="12">
        <f t="shared" ref="E2:E11" si="0">D2*$E$19</f>
        <v>1591.7535580000001</v>
      </c>
      <c r="F2" s="6">
        <f t="shared" ref="F2:F17" si="1">E2/$E$21</f>
        <v>0.10257922010967106</v>
      </c>
      <c r="G2">
        <v>6</v>
      </c>
      <c r="H2">
        <v>101</v>
      </c>
      <c r="I2" t="s">
        <v>15</v>
      </c>
      <c r="J2" s="6">
        <f>SUMIF(G:G,"=6",F:F)</f>
        <v>0.10257922010967106</v>
      </c>
    </row>
    <row r="3" spans="1:10">
      <c r="A3" s="3" t="s">
        <v>3</v>
      </c>
      <c r="B3" s="7">
        <v>6.96</v>
      </c>
      <c r="C3" s="8">
        <v>7.1000000000000004E-3</v>
      </c>
      <c r="D3" s="8">
        <v>0.13139999999999999</v>
      </c>
      <c r="E3" s="10">
        <f t="shared" si="0"/>
        <v>1081.4706180000001</v>
      </c>
      <c r="F3" s="6">
        <f t="shared" si="1"/>
        <v>6.9694464955588301E-2</v>
      </c>
      <c r="G3">
        <v>3</v>
      </c>
      <c r="H3">
        <v>102</v>
      </c>
      <c r="I3" t="s">
        <v>16</v>
      </c>
      <c r="J3" s="6">
        <f>SUMIF(G:G,"=3",F:F)</f>
        <v>0.21680739290508472</v>
      </c>
    </row>
    <row r="4" spans="1:10">
      <c r="A4" s="3" t="s">
        <v>4</v>
      </c>
      <c r="B4" s="7">
        <v>3.76</v>
      </c>
      <c r="C4" s="8">
        <v>2.5999999999999999E-3</v>
      </c>
      <c r="D4" s="8">
        <v>0.18579999999999999</v>
      </c>
      <c r="E4" s="10">
        <f t="shared" si="0"/>
        <v>1529.2027460000002</v>
      </c>
      <c r="F4" s="6">
        <f t="shared" si="1"/>
        <v>9.8548185606912544E-2</v>
      </c>
      <c r="G4">
        <v>4</v>
      </c>
      <c r="H4">
        <v>103</v>
      </c>
      <c r="I4" t="s">
        <v>17</v>
      </c>
      <c r="J4" s="6">
        <f>SUMIF(G:G,"=4",F:F)</f>
        <v>0.13350149794004246</v>
      </c>
    </row>
    <row r="5" spans="1:10">
      <c r="A5" s="3" t="s">
        <v>6</v>
      </c>
      <c r="B5" s="7">
        <v>55.63</v>
      </c>
      <c r="C5" s="8">
        <v>4.6199999999999998E-2</v>
      </c>
      <c r="D5" s="8">
        <v>0.16569999999999999</v>
      </c>
      <c r="E5" s="10">
        <f t="shared" si="0"/>
        <v>1363.772309</v>
      </c>
      <c r="F5" s="6">
        <f t="shared" si="1"/>
        <v>8.7887160145669566E-2</v>
      </c>
      <c r="G5">
        <v>2</v>
      </c>
      <c r="H5">
        <v>104</v>
      </c>
      <c r="I5" t="s">
        <v>18</v>
      </c>
      <c r="J5" s="6">
        <f>SUMIF(G:G,"=2",F:F)</f>
        <v>0.1059207355527472</v>
      </c>
    </row>
    <row r="6" spans="1:10">
      <c r="A6" s="3" t="s">
        <v>7</v>
      </c>
      <c r="B6" s="7">
        <v>56.53</v>
      </c>
      <c r="C6" s="8">
        <v>5.2600000000000001E-2</v>
      </c>
      <c r="D6" s="8">
        <v>0.1484</v>
      </c>
      <c r="E6" s="10">
        <f t="shared" si="0"/>
        <v>1221.3869080000002</v>
      </c>
      <c r="F6" s="6">
        <f t="shared" si="1"/>
        <v>7.8711252659127137E-2</v>
      </c>
      <c r="G6">
        <v>3</v>
      </c>
      <c r="H6">
        <v>105</v>
      </c>
      <c r="I6" t="s">
        <v>16</v>
      </c>
      <c r="J6" s="6">
        <f>SUMIF(G:G,"=3",F:F)</f>
        <v>0.21680739290508472</v>
      </c>
    </row>
    <row r="7" spans="1:10">
      <c r="A7" s="3" t="s">
        <v>5</v>
      </c>
      <c r="B7" s="7">
        <v>1.7</v>
      </c>
      <c r="C7" s="8">
        <v>3.0999999999999999E-3</v>
      </c>
      <c r="D7" s="8">
        <v>6.59E-2</v>
      </c>
      <c r="E7" s="10">
        <f t="shared" si="0"/>
        <v>542.38138300000003</v>
      </c>
      <c r="F7" s="6">
        <f t="shared" si="1"/>
        <v>3.4953312333129906E-2</v>
      </c>
      <c r="G7">
        <v>4</v>
      </c>
      <c r="H7">
        <v>106</v>
      </c>
      <c r="I7" t="s">
        <v>17</v>
      </c>
      <c r="J7" s="6">
        <f>SUMIF(G:G,"=4",F:F)</f>
        <v>0.13350149794004246</v>
      </c>
    </row>
    <row r="8" spans="1:10">
      <c r="A8" s="3" t="s">
        <v>9</v>
      </c>
      <c r="B8" s="7">
        <v>23.41</v>
      </c>
      <c r="C8" s="8">
        <v>8.6499999999999994E-2</v>
      </c>
      <c r="D8" s="8">
        <v>3.5700000000000003E-2</v>
      </c>
      <c r="E8" s="12">
        <f t="shared" si="0"/>
        <v>293.82420900000005</v>
      </c>
      <c r="F8" s="6">
        <f t="shared" si="1"/>
        <v>1.893525417743153E-2</v>
      </c>
      <c r="G8">
        <v>5</v>
      </c>
      <c r="H8">
        <v>107</v>
      </c>
      <c r="I8" t="s">
        <v>19</v>
      </c>
      <c r="J8" s="6">
        <f>SUMIF(G:G,"=5",F:F)</f>
        <v>7.8098859209489266E-2</v>
      </c>
    </row>
    <row r="9" spans="1:10">
      <c r="A9" s="3" t="s">
        <v>8</v>
      </c>
      <c r="B9" s="7">
        <v>13.2</v>
      </c>
      <c r="C9" s="8">
        <v>4.2099999999999999E-2</v>
      </c>
      <c r="D9" s="8">
        <v>3.9699999999999999E-2</v>
      </c>
      <c r="E9" s="10">
        <f t="shared" si="0"/>
        <v>326.74568900000003</v>
      </c>
      <c r="F9" s="6">
        <f t="shared" si="1"/>
        <v>2.1056851284146545E-2</v>
      </c>
      <c r="G9">
        <v>1</v>
      </c>
      <c r="H9">
        <v>108</v>
      </c>
      <c r="I9" t="s">
        <v>18</v>
      </c>
      <c r="J9" s="6">
        <f>SUMIF(G:G,"=1",F:F)</f>
        <v>9.0543121778194791E-2</v>
      </c>
    </row>
    <row r="10" spans="1:10">
      <c r="A10" s="3" t="s">
        <v>40</v>
      </c>
      <c r="B10" s="7">
        <v>4.2</v>
      </c>
      <c r="C10" s="8">
        <v>4.3400000000000001E-2</v>
      </c>
      <c r="D10" s="8">
        <v>2.3099999999999999E-2</v>
      </c>
      <c r="E10" s="10">
        <f t="shared" si="0"/>
        <v>190.12154700000002</v>
      </c>
      <c r="F10" s="6">
        <f t="shared" si="1"/>
        <v>1.2252223291279223E-2</v>
      </c>
      <c r="G10">
        <v>2</v>
      </c>
      <c r="H10">
        <v>109</v>
      </c>
      <c r="I10" t="s">
        <v>18</v>
      </c>
      <c r="J10" s="6">
        <f>SUMIF(G:G,"=2",F:F)</f>
        <v>0.1059207355527472</v>
      </c>
    </row>
    <row r="11" spans="1:10">
      <c r="A11" s="3" t="s">
        <v>10</v>
      </c>
      <c r="B11" s="7">
        <v>-3.4</v>
      </c>
      <c r="C11" s="8">
        <v>-3.4200000000000001E-2</v>
      </c>
      <c r="D11" s="8">
        <v>1.09E-2</v>
      </c>
      <c r="E11" s="10">
        <f t="shared" si="0"/>
        <v>89.711033000000015</v>
      </c>
      <c r="F11" s="6">
        <f t="shared" si="1"/>
        <v>5.7813521157984221E-3</v>
      </c>
      <c r="G11">
        <v>2</v>
      </c>
      <c r="H11">
        <v>110</v>
      </c>
      <c r="I11" t="s">
        <v>18</v>
      </c>
      <c r="J11" s="6">
        <f>SUMIF(G:G,"=2",F:F)</f>
        <v>0.1059207355527472</v>
      </c>
    </row>
    <row r="12" spans="1:10">
      <c r="A12" s="4" t="s">
        <v>21</v>
      </c>
      <c r="B12" s="14">
        <v>78.239999999999995</v>
      </c>
      <c r="C12" s="9">
        <v>7.8200000000000006E-2</v>
      </c>
      <c r="D12" s="11">
        <f t="shared" ref="D12:D17" si="2">E12/$E$20</f>
        <v>0.14796883191023943</v>
      </c>
      <c r="E12" s="14">
        <v>1078.24</v>
      </c>
      <c r="F12" s="6">
        <f t="shared" si="1"/>
        <v>6.948627049404825E-2</v>
      </c>
      <c r="G12">
        <v>1</v>
      </c>
      <c r="H12">
        <v>201</v>
      </c>
      <c r="I12" t="s">
        <v>18</v>
      </c>
      <c r="J12" s="6">
        <f>SUMIF(G:G,"=1",F:F)</f>
        <v>9.0543121778194791E-2</v>
      </c>
    </row>
    <row r="13" spans="1:10">
      <c r="A13" s="4" t="s">
        <v>37</v>
      </c>
      <c r="B13" s="14">
        <v>61.41</v>
      </c>
      <c r="C13" s="9">
        <v>6.1400000000000003E-2</v>
      </c>
      <c r="D13" s="11">
        <f t="shared" si="2"/>
        <v>0.14565922046839966</v>
      </c>
      <c r="E13" s="14">
        <v>1061.4100000000001</v>
      </c>
      <c r="F13" s="6">
        <f t="shared" si="1"/>
        <v>6.8401675290369265E-2</v>
      </c>
      <c r="G13">
        <v>3</v>
      </c>
      <c r="H13">
        <v>202</v>
      </c>
      <c r="I13" t="s">
        <v>16</v>
      </c>
      <c r="J13" s="6">
        <f>SUMIF(G:G,"=3",F:F)</f>
        <v>0.21680739290508472</v>
      </c>
    </row>
    <row r="14" spans="1:10">
      <c r="A14" s="4" t="s">
        <v>22</v>
      </c>
      <c r="B14" s="14">
        <v>-81.94</v>
      </c>
      <c r="C14" s="9">
        <v>-8.1900000000000001E-2</v>
      </c>
      <c r="D14" s="5">
        <f t="shared" si="2"/>
        <v>0.12598703982741727</v>
      </c>
      <c r="E14" s="14">
        <v>918.06</v>
      </c>
      <c r="F14" s="6">
        <f t="shared" si="1"/>
        <v>5.9163605032057739E-2</v>
      </c>
      <c r="G14">
        <v>5</v>
      </c>
      <c r="H14">
        <v>203</v>
      </c>
      <c r="I14" t="s">
        <v>19</v>
      </c>
      <c r="J14" s="6">
        <f>SUMIF(G:G,"=5",F:F)</f>
        <v>7.8098859209489266E-2</v>
      </c>
    </row>
    <row r="15" spans="1:10">
      <c r="A15" s="4" t="s">
        <v>24</v>
      </c>
      <c r="B15" s="14">
        <v>85.43</v>
      </c>
      <c r="C15" s="9">
        <v>4.2700000000000002E-2</v>
      </c>
      <c r="D15" s="5">
        <f t="shared" si="2"/>
        <v>0.28618734338419144</v>
      </c>
      <c r="E15" s="14">
        <v>2085.4299999999998</v>
      </c>
      <c r="F15" s="6">
        <f t="shared" si="1"/>
        <v>0.13439378345860201</v>
      </c>
      <c r="G15">
        <v>8</v>
      </c>
      <c r="H15">
        <v>204</v>
      </c>
      <c r="I15" t="s">
        <v>28</v>
      </c>
      <c r="J15" s="6">
        <f>SUMIF(G:G,"=8",F:F)</f>
        <v>0.20129777648316619</v>
      </c>
    </row>
    <row r="16" spans="1:10">
      <c r="A16" s="4" t="s">
        <v>23</v>
      </c>
      <c r="B16" s="14">
        <v>105.64</v>
      </c>
      <c r="C16" s="9">
        <v>0.1056</v>
      </c>
      <c r="D16" s="5">
        <f t="shared" si="2"/>
        <v>0.1517289836337338</v>
      </c>
      <c r="E16" s="14">
        <v>1105.6400000000001</v>
      </c>
      <c r="F16" s="6">
        <f t="shared" si="1"/>
        <v>7.1252040463198843E-2</v>
      </c>
      <c r="G16">
        <v>7</v>
      </c>
      <c r="H16">
        <v>205</v>
      </c>
      <c r="I16" t="s">
        <v>27</v>
      </c>
      <c r="J16" s="6">
        <f>SUMIF(G:G,"=7",F:F)</f>
        <v>7.1252040463198843E-2</v>
      </c>
    </row>
    <row r="17" spans="1:10">
      <c r="A17" s="4" t="s">
        <v>38</v>
      </c>
      <c r="B17" s="14">
        <v>38.17</v>
      </c>
      <c r="C17" s="9">
        <v>3.8199999999999998E-2</v>
      </c>
      <c r="D17" s="5">
        <f t="shared" si="2"/>
        <v>0.14246995309416574</v>
      </c>
      <c r="E17" s="14">
        <v>1038.17</v>
      </c>
      <c r="F17" s="6">
        <f t="shared" si="1"/>
        <v>6.6903993024564179E-2</v>
      </c>
      <c r="G17">
        <v>8</v>
      </c>
      <c r="H17">
        <v>206</v>
      </c>
      <c r="I17" t="s">
        <v>28</v>
      </c>
      <c r="J17" s="6">
        <f>SUMIF(G:G,"=8",F:F)</f>
        <v>0.20129777648316619</v>
      </c>
    </row>
    <row r="19" spans="1:10">
      <c r="A19" t="s">
        <v>25</v>
      </c>
      <c r="B19" s="2">
        <f>SUM($B$2:$B11)</f>
        <v>200.20999999999995</v>
      </c>
      <c r="E19" s="13">
        <v>8230.3700000000008</v>
      </c>
    </row>
    <row r="20" spans="1:10">
      <c r="A20" t="s">
        <v>26</v>
      </c>
      <c r="B20" s="2">
        <f>SUM(B12:B17)</f>
        <v>286.95</v>
      </c>
      <c r="E20" s="13">
        <v>7286.94</v>
      </c>
    </row>
    <row r="21" spans="1:10">
      <c r="A21" t="s">
        <v>31</v>
      </c>
      <c r="B21" s="2">
        <f>SUM(B19:B20)</f>
        <v>487.15999999999997</v>
      </c>
      <c r="E21">
        <f>SUM(E19:E20)</f>
        <v>15517.310000000001</v>
      </c>
    </row>
    <row r="22" spans="1:10">
      <c r="A22" t="s">
        <v>39</v>
      </c>
      <c r="B22" s="2"/>
      <c r="E22" s="15">
        <f>B21/E21</f>
        <v>3.1394616721583828E-2</v>
      </c>
    </row>
    <row r="24" spans="1:10">
      <c r="A24" t="s">
        <v>33</v>
      </c>
    </row>
    <row r="25" spans="1:10">
      <c r="A25" t="s">
        <v>34</v>
      </c>
    </row>
    <row r="26" spans="1:10">
      <c r="A26" t="s">
        <v>35</v>
      </c>
    </row>
    <row r="27" spans="1:10">
      <c r="A27" t="s">
        <v>36</v>
      </c>
    </row>
  </sheetData>
  <sortState ref="A2:J17">
    <sortCondition ref="H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工资定投计划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2019-06-11T08:41:19Z</dcterms:created>
  <dcterms:modified xsi:type="dcterms:W3CDTF">2019-07-03T09:52:58Z</dcterms:modified>
</cp:coreProperties>
</file>