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33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calcChain.xml><?xml version="1.0" encoding="utf-8"?>
<calcChain xmlns="http://schemas.openxmlformats.org/spreadsheetml/2006/main">
  <c r="F7" i="7"/>
  <c r="F6"/>
  <c r="F5"/>
  <c r="F4"/>
  <c r="E7"/>
  <c r="E6"/>
  <c r="E5"/>
  <c r="E4"/>
  <c r="E3"/>
  <c r="E8" i="6"/>
  <c r="E7"/>
  <c r="E6"/>
  <c r="E5"/>
  <c r="E4"/>
  <c r="I4" a="1"/>
  <c r="I6" s="1"/>
  <c r="I7"/>
  <c r="H4" a="1"/>
  <c r="H6" s="1"/>
  <c r="E6" i="5"/>
  <c r="E5"/>
  <c r="E4"/>
  <c r="E3"/>
  <c r="H4" i="4"/>
  <c r="H5"/>
  <c r="H6"/>
  <c r="H7"/>
  <c r="H8"/>
  <c r="H9"/>
  <c r="H10"/>
  <c r="H11"/>
  <c r="H12"/>
  <c r="H13"/>
  <c r="H14"/>
  <c r="H15"/>
  <c r="H16"/>
  <c r="H17"/>
  <c r="H18"/>
  <c r="H19"/>
  <c r="H20"/>
  <c r="H2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3"/>
  <c r="E3"/>
  <c r="E8" i="3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1"/>
  <c r="E7"/>
  <c r="E4"/>
  <c r="E3"/>
  <c r="E2"/>
  <c r="F7" i="2"/>
  <c r="F6"/>
  <c r="F5"/>
  <c r="F4"/>
  <c r="F3"/>
  <c r="F2"/>
  <c r="E4" i="1"/>
  <c r="E3"/>
  <c r="E5"/>
  <c r="I8" i="6" l="1"/>
  <c r="I4"/>
  <c r="I5"/>
  <c r="H8"/>
  <c r="H4"/>
  <c r="H5"/>
  <c r="H7"/>
</calcChain>
</file>

<file path=xl/sharedStrings.xml><?xml version="1.0" encoding="utf-8"?>
<sst xmlns="http://schemas.openxmlformats.org/spreadsheetml/2006/main" count="136" uniqueCount="114">
  <si>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</si>
  <si>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</si>
  <si>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</si>
  <si>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</si>
  <si>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</si>
  <si>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</si>
  <si>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</si>
  <si>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</si>
  <si>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</si>
  <si>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</si>
  <si>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</si>
  <si>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</si>
  <si>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</si>
  <si>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</si>
  <si>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</si>
  <si>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mean</t>
  </si>
  <si>
    <t>mode</t>
  </si>
  <si>
    <t>median</t>
  </si>
  <si>
    <t>qurt 1</t>
  </si>
  <si>
    <t>qurt 2</t>
  </si>
  <si>
    <t>qurt 3</t>
  </si>
  <si>
    <t>min</t>
  </si>
  <si>
    <t>max</t>
  </si>
  <si>
    <t>range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</si>
  <si>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</si>
  <si>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</si>
  <si>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</si>
  <si>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</si>
  <si>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</si>
  <si>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</si>
  <si>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</si>
  <si>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</si>
  <si>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</si>
  <si>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</si>
  <si>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</si>
  <si>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</si>
  <si>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</si>
  <si>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</si>
  <si>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</si>
  <si>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</si>
  <si>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</si>
  <si>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</si>
  <si>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</si>
  <si>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</si>
  <si>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qurt devt</t>
  </si>
  <si>
    <t>mean devt</t>
  </si>
  <si>
    <t>junction 1</t>
  </si>
  <si>
    <t>junction 2</t>
  </si>
  <si>
    <t>junction 3</t>
  </si>
  <si>
    <t>junction 4</t>
  </si>
  <si>
    <t>junction 5</t>
  </si>
  <si>
    <t>junction 6</t>
  </si>
  <si>
    <t>junction 7</t>
  </si>
  <si>
    <t>junction 8</t>
  </si>
  <si>
    <t>junction 9</t>
  </si>
  <si>
    <t>junction 10</t>
  </si>
  <si>
    <t>junction 11</t>
  </si>
  <si>
    <t>junction 12</t>
  </si>
  <si>
    <t>junction 13</t>
  </si>
  <si>
    <t>junction 14</t>
  </si>
  <si>
    <t>junction 15</t>
  </si>
  <si>
    <t>junction 16</t>
  </si>
  <si>
    <t>junction 17</t>
  </si>
  <si>
    <t>junction 18</t>
  </si>
  <si>
    <t>junction 19</t>
  </si>
  <si>
    <t>dev</t>
  </si>
  <si>
    <t>sq dev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</si>
  <si>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</si>
  <si>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</si>
  <si>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</si>
  <si>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</si>
  <si>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</si>
  <si>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</si>
  <si>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</si>
  <si>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</si>
  <si>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</si>
  <si>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</si>
  <si>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</si>
  <si>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</si>
  <si>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</si>
  <si>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</si>
  <si>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</si>
  <si>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skewness</t>
  </si>
  <si>
    <t>kurtosis</t>
  </si>
  <si>
    <t>student 16</t>
  </si>
  <si>
    <t>student 17</t>
  </si>
  <si>
    <t>student 18</t>
  </si>
  <si>
    <t>student 19</t>
  </si>
  <si>
    <t>student 20</t>
  </si>
  <si>
    <t>mid pt</t>
  </si>
  <si>
    <t>cls int</t>
  </si>
  <si>
    <t>bin</t>
  </si>
  <si>
    <t>freq</t>
  </si>
  <si>
    <t>0--10</t>
  </si>
  <si>
    <t>11--20</t>
  </si>
  <si>
    <t>21--30</t>
  </si>
  <si>
    <t>31--40</t>
  </si>
  <si>
    <t>41--50</t>
  </si>
  <si>
    <t>people 1</t>
  </si>
  <si>
    <t>people 2</t>
  </si>
  <si>
    <t>people 3</t>
  </si>
  <si>
    <t>people 4</t>
  </si>
  <si>
    <t>people 5</t>
  </si>
  <si>
    <t>people 6</t>
  </si>
  <si>
    <t>people 7</t>
  </si>
  <si>
    <t>people 8</t>
  </si>
  <si>
    <t>people 9</t>
  </si>
  <si>
    <t>people 10</t>
  </si>
  <si>
    <t>people 11</t>
  </si>
  <si>
    <t>people 12</t>
  </si>
  <si>
    <t>minimum</t>
  </si>
  <si>
    <t>quartile 1</t>
  </si>
  <si>
    <t>quartile 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</si>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</sst>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dPt>
            <c:idx val="0"/>
            <c:spPr>
              <a:solidFill>
                <a:srgbClr val="C000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cat>
            <c:strRef>
              <c:f>Sheet1!$D$3:$D$5</c:f>
              <c:strCache>
                <c:ptCount val="3"/>
                <c:pt idx="0">
                  <c:v>mean</c:v>
                </c:pt>
                <c:pt idx="1">
                  <c:v>mode</c:v>
                </c:pt>
                <c:pt idx="2">
                  <c:v>median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27.466666666666665</c:v>
                </c:pt>
                <c:pt idx="1">
                  <c:v>23</c:v>
                </c:pt>
                <c:pt idx="2">
                  <c:v>25</c:v>
                </c:pt>
              </c:numCache>
            </c:numRef>
          </c:val>
        </c:ser>
        <c:gapWidth val="0"/>
        <c:overlap val="100"/>
        <c:axId val="54811264"/>
        <c:axId val="63623552"/>
      </c:barChart>
      <c:catAx>
        <c:axId val="54811264"/>
        <c:scaling>
          <c:orientation val="minMax"/>
        </c:scaling>
        <c:axPos val="b"/>
        <c:tickLblPos val="nextTo"/>
        <c:crossAx val="63623552"/>
        <c:crosses val="autoZero"/>
        <c:auto val="1"/>
        <c:lblAlgn val="ctr"/>
        <c:lblOffset val="100"/>
      </c:catAx>
      <c:valAx>
        <c:axId val="63623552"/>
        <c:scaling>
          <c:orientation val="minMax"/>
        </c:scaling>
        <c:axPos val="l"/>
        <c:majorGridlines/>
        <c:numFmt formatCode="General" sourceLinked="1"/>
        <c:tickLblPos val="nextTo"/>
        <c:crossAx val="54811264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  <a:ln w="15875"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8766185476815427E-2"/>
          <c:y val="5.1400554097404488E-2"/>
          <c:w val="0.74079252288585873"/>
          <c:h val="0.74003098571011949"/>
        </c:manualLayout>
      </c:layout>
      <c:lineChart>
        <c:grouping val="standard"/>
        <c:ser>
          <c:idx val="0"/>
          <c:order val="0"/>
          <c:cat>
            <c:strRef>
              <c:f>Sheet5!$A$3:$A$17</c:f>
              <c:strCache>
                <c:ptCount val="15"/>
                <c:pt idx="0">
                  <c:v>state 13</c:v>
                </c:pt>
                <c:pt idx="1">
                  <c:v>state 7</c:v>
                </c:pt>
                <c:pt idx="2">
                  <c:v>state 2</c:v>
                </c:pt>
                <c:pt idx="3">
                  <c:v>state 10</c:v>
                </c:pt>
                <c:pt idx="4">
                  <c:v>state 14</c:v>
                </c:pt>
                <c:pt idx="5">
                  <c:v>state 5</c:v>
                </c:pt>
                <c:pt idx="6">
                  <c:v>state 3</c:v>
                </c:pt>
                <c:pt idx="7">
                  <c:v>state 9</c:v>
                </c:pt>
                <c:pt idx="8">
                  <c:v>state 4</c:v>
                </c:pt>
                <c:pt idx="9">
                  <c:v>state 11</c:v>
                </c:pt>
                <c:pt idx="10">
                  <c:v>state 6</c:v>
                </c:pt>
                <c:pt idx="11">
                  <c:v>state 15</c:v>
                </c:pt>
                <c:pt idx="12">
                  <c:v>state 1</c:v>
                </c:pt>
                <c:pt idx="13">
                  <c:v>state 12</c:v>
                </c:pt>
                <c:pt idx="14">
                  <c:v>state 8</c:v>
                </c:pt>
              </c:strCache>
            </c:strRef>
          </c:cat>
          <c:val>
            <c:numRef>
              <c:f>Sheet5!$B$3:$B$17</c:f>
              <c:numCache>
                <c:formatCode>General</c:formatCode>
                <c:ptCount val="15"/>
                <c:pt idx="0">
                  <c:v>228</c:v>
                </c:pt>
                <c:pt idx="1">
                  <c:v>573</c:v>
                </c:pt>
                <c:pt idx="2">
                  <c:v>1207</c:v>
                </c:pt>
                <c:pt idx="3">
                  <c:v>1340</c:v>
                </c:pt>
                <c:pt idx="4">
                  <c:v>1376</c:v>
                </c:pt>
                <c:pt idx="5">
                  <c:v>1723</c:v>
                </c:pt>
                <c:pt idx="6">
                  <c:v>2560</c:v>
                </c:pt>
                <c:pt idx="7">
                  <c:v>2871</c:v>
                </c:pt>
                <c:pt idx="8">
                  <c:v>2938</c:v>
                </c:pt>
                <c:pt idx="9">
                  <c:v>3042</c:v>
                </c:pt>
                <c:pt idx="10">
                  <c:v>3044</c:v>
                </c:pt>
                <c:pt idx="11">
                  <c:v>3229</c:v>
                </c:pt>
                <c:pt idx="12">
                  <c:v>4208</c:v>
                </c:pt>
                <c:pt idx="13">
                  <c:v>4376</c:v>
                </c:pt>
                <c:pt idx="14">
                  <c:v>4647</c:v>
                </c:pt>
              </c:numCache>
            </c:numRef>
          </c:val>
        </c:ser>
        <c:marker val="1"/>
        <c:axId val="71439872"/>
        <c:axId val="71441792"/>
      </c:lineChart>
      <c:catAx>
        <c:axId val="71439872"/>
        <c:scaling>
          <c:orientation val="minMax"/>
        </c:scaling>
        <c:axPos val="b"/>
        <c:tickLblPos val="nextTo"/>
        <c:crossAx val="71441792"/>
        <c:crosses val="autoZero"/>
        <c:auto val="1"/>
        <c:lblAlgn val="ctr"/>
        <c:lblOffset val="100"/>
      </c:catAx>
      <c:valAx>
        <c:axId val="71441792"/>
        <c:scaling>
          <c:orientation val="minMax"/>
        </c:scaling>
        <c:axPos val="l"/>
        <c:majorGridlines/>
        <c:numFmt formatCode="General" sourceLinked="1"/>
        <c:tickLblPos val="nextTo"/>
        <c:crossAx val="71439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s&amp;a</c:v>
          </c:tx>
          <c:val>
            <c:numRef>
              <c:f>Sheet6!$H$3:$H$9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csk</c:v>
          </c:tx>
          <c:val>
            <c:numRef>
              <c:f>Sheet6!$I$3:$I$9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</c:ser>
        <c:marker val="1"/>
        <c:axId val="76604544"/>
        <c:axId val="76606080"/>
      </c:lineChart>
      <c:catAx>
        <c:axId val="76604544"/>
        <c:scaling>
          <c:orientation val="minMax"/>
        </c:scaling>
        <c:axPos val="b"/>
        <c:tickLblPos val="nextTo"/>
        <c:crossAx val="76606080"/>
        <c:crosses val="autoZero"/>
        <c:auto val="1"/>
        <c:lblAlgn val="ctr"/>
        <c:lblOffset val="100"/>
      </c:catAx>
      <c:valAx>
        <c:axId val="76606080"/>
        <c:scaling>
          <c:orientation val="minMax"/>
        </c:scaling>
        <c:axPos val="l"/>
        <c:majorGridlines/>
        <c:numFmt formatCode="General" sourceLinked="1"/>
        <c:tickLblPos val="nextTo"/>
        <c:crossAx val="7660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s&amp;a</c:v>
          </c:tx>
          <c:val>
            <c:numRef>
              <c:f>Sheet6!$H$3:$H$9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csk</c:v>
          </c:tx>
          <c:val>
            <c:numRef>
              <c:f>Sheet6!$I$3:$I$9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1"/>
        </c:ser>
        <c:marker val="1"/>
        <c:axId val="97707520"/>
        <c:axId val="97709056"/>
      </c:lineChart>
      <c:catAx>
        <c:axId val="97707520"/>
        <c:scaling>
          <c:orientation val="minMax"/>
        </c:scaling>
        <c:axPos val="b"/>
        <c:tickLblPos val="nextTo"/>
        <c:crossAx val="97709056"/>
        <c:crosses val="autoZero"/>
        <c:auto val="1"/>
        <c:lblAlgn val="ctr"/>
        <c:lblOffset val="100"/>
      </c:catAx>
      <c:valAx>
        <c:axId val="97709056"/>
        <c:scaling>
          <c:orientation val="minMax"/>
        </c:scaling>
        <c:axPos val="l"/>
        <c:majorGridlines/>
        <c:numFmt formatCode="General" sourceLinked="1"/>
        <c:tickLblPos val="nextTo"/>
        <c:crossAx val="97707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stacked"/>
        <c:ser>
          <c:idx val="0"/>
          <c:order val="0"/>
          <c:tx>
            <c:strRef>
              <c:f>Sheet7!$D$3</c:f>
              <c:strCache>
                <c:ptCount val="1"/>
                <c:pt idx="0">
                  <c:v>minimum</c:v>
                </c:pt>
              </c:strCache>
            </c:strRef>
          </c:tx>
          <c:spPr>
            <a:noFill/>
          </c:spPr>
          <c:val>
            <c:numRef>
              <c:f>Sheet7!$E$3</c:f>
              <c:numCache>
                <c:formatCode>General</c:formatCode>
                <c:ptCount val="1"/>
                <c:pt idx="0">
                  <c:v>1160</c:v>
                </c:pt>
              </c:numCache>
            </c:numRef>
          </c:val>
        </c:ser>
        <c:ser>
          <c:idx val="1"/>
          <c:order val="1"/>
          <c:tx>
            <c:strRef>
              <c:f>Sheet7!$D$4</c:f>
              <c:strCache>
                <c:ptCount val="1"/>
                <c:pt idx="0">
                  <c:v>quartile 1</c:v>
                </c:pt>
              </c:strCache>
            </c:strRef>
          </c:tx>
          <c:spPr>
            <a:noFill/>
          </c:spPr>
          <c:errBars>
            <c:errBarType val="minus"/>
            <c:errValType val="cust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Sheet7!$E$5</c:f>
                <c:numCache>
                  <c:formatCode>General</c:formatCode>
                  <c:ptCount val="1"/>
                  <c:pt idx="0">
                    <c:v>3872.25</c:v>
                  </c:pt>
                </c:numCache>
              </c:numRef>
            </c:minus>
          </c:errBars>
          <c:val>
            <c:numRef>
              <c:f>Sheet7!$E$4</c:f>
              <c:numCache>
                <c:formatCode>General</c:formatCode>
                <c:ptCount val="1"/>
                <c:pt idx="0">
                  <c:v>1453.75</c:v>
                </c:pt>
              </c:numCache>
            </c:numRef>
          </c:val>
        </c:ser>
        <c:ser>
          <c:idx val="2"/>
          <c:order val="2"/>
          <c:tx>
            <c:strRef>
              <c:f>Sheet7!$D$5</c:f>
              <c:strCache>
                <c:ptCount val="1"/>
                <c:pt idx="0">
                  <c:v>quartile 3</c:v>
                </c:pt>
              </c:strCache>
            </c:strRef>
          </c:tx>
          <c:val>
            <c:numRef>
              <c:f>Sheet7!$E$5</c:f>
              <c:numCache>
                <c:formatCode>General</c:formatCode>
                <c:ptCount val="1"/>
                <c:pt idx="0">
                  <c:v>3872.25</c:v>
                </c:pt>
              </c:numCache>
            </c:numRef>
          </c:val>
        </c:ser>
        <c:ser>
          <c:idx val="3"/>
          <c:order val="3"/>
          <c:tx>
            <c:strRef>
              <c:f>Sheet7!$D$6</c:f>
              <c:strCache>
                <c:ptCount val="1"/>
                <c:pt idx="0">
                  <c:v>maximum</c:v>
                </c:pt>
              </c:strCache>
            </c:strRef>
          </c:tx>
          <c:errBars>
            <c:errBarType val="plus"/>
            <c:errValType val="cust"/>
            <c:plus>
              <c:numRef>
                <c:f>Sheet7!$E$6</c:f>
                <c:numCache>
                  <c:formatCode>General</c:formatCode>
                  <c:ptCount val="1"/>
                  <c:pt idx="0">
                    <c:v>4882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Sheet7!$E$6</c:f>
              <c:numCache>
                <c:formatCode>General</c:formatCode>
                <c:ptCount val="1"/>
                <c:pt idx="0">
                  <c:v>4882</c:v>
                </c:pt>
              </c:numCache>
            </c:numRef>
          </c:val>
        </c:ser>
        <c:ser>
          <c:idx val="4"/>
          <c:order val="4"/>
          <c:tx>
            <c:strRef>
              <c:f>Sheet7!$D$7</c:f>
              <c:strCache>
                <c:ptCount val="1"/>
                <c:pt idx="0">
                  <c:v>median</c:v>
                </c:pt>
              </c:strCache>
            </c:strRef>
          </c:tx>
          <c:spPr>
            <a:noFill/>
          </c:spPr>
          <c:val>
            <c:numRef>
              <c:f>Sheet7!$E$7</c:f>
              <c:numCache>
                <c:formatCode>General</c:formatCode>
                <c:ptCount val="1"/>
                <c:pt idx="0">
                  <c:v>2087</c:v>
                </c:pt>
              </c:numCache>
            </c:numRef>
          </c:val>
        </c:ser>
        <c:overlap val="100"/>
        <c:axId val="76102656"/>
        <c:axId val="76116736"/>
      </c:barChart>
      <c:catAx>
        <c:axId val="76102656"/>
        <c:scaling>
          <c:orientation val="minMax"/>
        </c:scaling>
        <c:axPos val="l"/>
        <c:tickLblPos val="nextTo"/>
        <c:crossAx val="76116736"/>
        <c:crosses val="autoZero"/>
        <c:auto val="1"/>
        <c:lblAlgn val="ctr"/>
        <c:lblOffset val="100"/>
      </c:catAx>
      <c:valAx>
        <c:axId val="76116736"/>
        <c:scaling>
          <c:orientation val="minMax"/>
        </c:scaling>
        <c:axPos val="b"/>
        <c:majorGridlines/>
        <c:numFmt formatCode="General" sourceLinked="1"/>
        <c:tickLblPos val="nextTo"/>
        <c:crossAx val="76102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</xdr:row>
      <xdr:rowOff>19050</xdr:rowOff>
    </xdr:from>
    <xdr:to>
      <xdr:col>14</xdr:col>
      <xdr:colOff>390525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3</xdr:row>
      <xdr:rowOff>57150</xdr:rowOff>
    </xdr:from>
    <xdr:to>
      <xdr:col>16</xdr:col>
      <xdr:colOff>57150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2</xdr:row>
      <xdr:rowOff>68580</xdr:rowOff>
    </xdr:from>
    <xdr:to>
      <xdr:col>6</xdr:col>
      <xdr:colOff>9525</xdr:colOff>
      <xdr:row>2</xdr:row>
      <xdr:rowOff>114299</xdr:rowOff>
    </xdr:to>
    <xdr:sp macro="" textlink="">
      <xdr:nvSpPr>
        <xdr:cNvPr id="3" name="Straight Arrow Connector 2"/>
        <xdr:cNvSpPr/>
      </xdr:nvSpPr>
      <xdr:spPr>
        <a:xfrm rot="5400000" flipV="1">
          <a:off x="3353753" y="181927"/>
          <a:ext cx="45719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85725</xdr:colOff>
      <xdr:row>3</xdr:row>
      <xdr:rowOff>66676</xdr:rowOff>
    </xdr:from>
    <xdr:to>
      <xdr:col>5</xdr:col>
      <xdr:colOff>542925</xdr:colOff>
      <xdr:row>3</xdr:row>
      <xdr:rowOff>112395</xdr:rowOff>
    </xdr:to>
    <xdr:sp macro="" textlink="">
      <xdr:nvSpPr>
        <xdr:cNvPr id="4" name="Straight Arrow Connector 3"/>
        <xdr:cNvSpPr/>
      </xdr:nvSpPr>
      <xdr:spPr>
        <a:xfrm rot="16200000">
          <a:off x="3339465" y="432436"/>
          <a:ext cx="45719" cy="457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0.41667</cdr:x>
      <cdr:y>0.41028</cdr:y>
    </cdr:from>
    <cdr:to>
      <cdr:x>0.41695</cdr:x>
      <cdr:y>0.79671</cdr:y>
    </cdr:to>
    <cdr:sp macro="" textlink="">
      <cdr:nvSpPr>
        <cdr:cNvPr id="9" name="Straight Arrow Connector 8"/>
        <cdr:cNvSpPr/>
      </cdr:nvSpPr>
      <cdr:spPr>
        <a:xfrm xmlns:a="http://schemas.openxmlformats.org/drawingml/2006/main" rot="5400000">
          <a:off x="2361407" y="1324768"/>
          <a:ext cx="1589" cy="1247776"/>
        </a:xfrm>
        <a:prstGeom xmlns:a="http://schemas.openxmlformats.org/drawingml/2006/main" prst="straightConnector1">
          <a:avLst/>
        </a:prstGeom>
        <a:ln xmlns:a="http://schemas.openxmlformats.org/drawingml/2006/main" w="28575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0.46891</cdr:x>
      <cdr:y>0.36578</cdr:y>
    </cdr:from>
    <cdr:to>
      <cdr:x>0.47395</cdr:x>
      <cdr:y>0.79941</cdr:y>
    </cdr:to>
    <cdr:sp macro="" textlink="">
      <cdr:nvSpPr>
        <cdr:cNvPr id="11" name="Straight Arrow Connector 10"/>
        <cdr:cNvSpPr/>
      </cdr:nvSpPr>
      <cdr:spPr>
        <a:xfrm xmlns:a="http://schemas.openxmlformats.org/drawingml/2006/main" rot="16200000" flipH="1">
          <a:off x="2657476" y="1181098"/>
          <a:ext cx="28576" cy="1400176"/>
        </a:xfrm>
        <a:prstGeom xmlns:a="http://schemas.openxmlformats.org/drawingml/2006/main" prst="straightConnector1">
          <a:avLst/>
        </a:prstGeom>
        <a:ln xmlns:a="http://schemas.openxmlformats.org/drawingml/2006/main" w="28575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28575</xdr:rowOff>
    </xdr:from>
    <xdr:to>
      <xdr:col>17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>
      <selection activeCell="B2" sqref="B2:B16"/>
    </sheetView>
  </sheetViews>
  <sheetFormatPr defaultRowHeight="15"/>
  <cols>
    <col min="1" max="1" width="10.28515625" customWidth="1"/>
  </cols>
  <sheetData>
    <row r="2" spans="1:5">
      <c r="A2" t="s">
        <v>0</v>
      </c>
      <c r="B2">
        <v>23</v>
      </c>
    </row>
    <row r="3" spans="1:5">
      <c r="A3" t="s">
        <v>1</v>
      </c>
      <c r="B3">
        <v>48</v>
      </c>
      <c r="D3" t="s">
        <v>15</v>
      </c>
      <c r="E3">
        <f>AVERAGE(B2:B16)</f>
        <v>27.466666666666665</v>
      </c>
    </row>
    <row r="4" spans="1:5">
      <c r="A4" t="s">
        <v>2</v>
      </c>
      <c r="B4">
        <v>45</v>
      </c>
      <c r="D4" t="s">
        <v>16</v>
      </c>
      <c r="E4">
        <f>MODE(B2:B16)</f>
        <v>23</v>
      </c>
    </row>
    <row r="5" spans="1:5">
      <c r="A5" t="s">
        <v>3</v>
      </c>
      <c r="B5">
        <v>42</v>
      </c>
      <c r="D5" t="s">
        <v>17</v>
      </c>
      <c r="E5">
        <f>MEDIAN(B2:B16)</f>
        <v>25</v>
      </c>
    </row>
    <row r="6" spans="1:5">
      <c r="A6" t="s">
        <v>4</v>
      </c>
      <c r="B6">
        <v>31</v>
      </c>
    </row>
    <row r="7" spans="1:5">
      <c r="A7" t="s">
        <v>5</v>
      </c>
      <c r="B7">
        <v>14</v>
      </c>
    </row>
    <row r="8" spans="1:5">
      <c r="A8" t="s">
        <v>6</v>
      </c>
      <c r="B8">
        <v>17</v>
      </c>
    </row>
    <row r="9" spans="1:5">
      <c r="A9" t="s">
        <v>7</v>
      </c>
      <c r="B9">
        <v>35</v>
      </c>
    </row>
    <row r="10" spans="1:5">
      <c r="A10" t="s">
        <v>8</v>
      </c>
      <c r="B10">
        <v>25</v>
      </c>
    </row>
    <row r="11" spans="1:5">
      <c r="A11" t="s">
        <v>9</v>
      </c>
      <c r="B11">
        <v>16</v>
      </c>
    </row>
    <row r="12" spans="1:5">
      <c r="A12" t="s">
        <v>10</v>
      </c>
      <c r="B12">
        <v>5</v>
      </c>
    </row>
    <row r="13" spans="1:5">
      <c r="A13" t="s">
        <v>11</v>
      </c>
      <c r="B13">
        <v>26</v>
      </c>
    </row>
    <row r="14" spans="1:5">
      <c r="A14" t="s">
        <v>12</v>
      </c>
      <c r="B14">
        <v>47</v>
      </c>
    </row>
    <row r="15" spans="1:5">
      <c r="A15" t="s">
        <v>13</v>
      </c>
      <c r="B15">
        <v>15</v>
      </c>
    </row>
    <row r="16" spans="1:5">
      <c r="A16" t="s">
        <v>14</v>
      </c>
      <c r="B16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2" sqref="G2"/>
    </sheetView>
  </sheetViews>
  <sheetFormatPr defaultRowHeight="15"/>
  <sheetData>
    <row r="1" spans="1:6">
      <c r="A1">
        <v>5</v>
      </c>
      <c r="B1">
        <v>6</v>
      </c>
      <c r="C1">
        <v>5</v>
      </c>
    </row>
    <row r="2" spans="1:6">
      <c r="A2">
        <v>31</v>
      </c>
      <c r="B2">
        <v>32</v>
      </c>
      <c r="C2">
        <v>31</v>
      </c>
      <c r="E2" t="s">
        <v>18</v>
      </c>
      <c r="F2">
        <f>QUARTILE(B1:B15,1)</f>
        <v>23</v>
      </c>
    </row>
    <row r="3" spans="1:6">
      <c r="A3">
        <v>93</v>
      </c>
      <c r="B3">
        <v>94</v>
      </c>
      <c r="C3">
        <v>93</v>
      </c>
      <c r="E3" t="s">
        <v>19</v>
      </c>
      <c r="F3">
        <f>QUARTILE(B1:B15,2)</f>
        <v>40</v>
      </c>
    </row>
    <row r="4" spans="1:6">
      <c r="A4">
        <v>11</v>
      </c>
      <c r="B4">
        <v>12</v>
      </c>
      <c r="C4">
        <v>11</v>
      </c>
      <c r="E4" t="s">
        <v>20</v>
      </c>
      <c r="F4">
        <f>QUARTILE(B1:B15,3)</f>
        <v>56</v>
      </c>
    </row>
    <row r="5" spans="1:6">
      <c r="A5">
        <v>37</v>
      </c>
      <c r="B5">
        <v>38</v>
      </c>
      <c r="C5">
        <v>37</v>
      </c>
      <c r="E5" t="s">
        <v>21</v>
      </c>
      <c r="F5">
        <f>MIN(B1:B15)</f>
        <v>6</v>
      </c>
    </row>
    <row r="6" spans="1:6">
      <c r="A6">
        <v>53</v>
      </c>
      <c r="B6">
        <v>54</v>
      </c>
      <c r="C6">
        <v>53</v>
      </c>
      <c r="E6" t="s">
        <v>22</v>
      </c>
      <c r="F6">
        <f>MAX(B1:B15)</f>
        <v>94</v>
      </c>
    </row>
    <row r="7" spans="1:6">
      <c r="A7">
        <v>16</v>
      </c>
      <c r="B7">
        <v>16</v>
      </c>
      <c r="C7">
        <v>17</v>
      </c>
      <c r="E7" t="s">
        <v>23</v>
      </c>
      <c r="F7">
        <f>F6-F5</f>
        <v>88</v>
      </c>
    </row>
    <row r="8" spans="1:6">
      <c r="A8">
        <v>93</v>
      </c>
      <c r="B8">
        <v>94</v>
      </c>
      <c r="C8">
        <v>93</v>
      </c>
    </row>
    <row r="9" spans="1:6">
      <c r="A9">
        <v>57</v>
      </c>
      <c r="B9">
        <v>58</v>
      </c>
      <c r="C9">
        <v>57</v>
      </c>
    </row>
    <row r="10" spans="1:6">
      <c r="A10">
        <v>51</v>
      </c>
      <c r="B10">
        <v>52</v>
      </c>
      <c r="C10">
        <v>51</v>
      </c>
    </row>
    <row r="11" spans="1:6">
      <c r="A11">
        <v>24</v>
      </c>
      <c r="B11">
        <v>24</v>
      </c>
      <c r="C11">
        <v>25</v>
      </c>
    </row>
    <row r="12" spans="1:6">
      <c r="A12">
        <v>39</v>
      </c>
      <c r="B12">
        <v>40</v>
      </c>
      <c r="C12">
        <v>39</v>
      </c>
    </row>
    <row r="13" spans="1:6">
      <c r="A13">
        <v>52</v>
      </c>
      <c r="B13">
        <v>52</v>
      </c>
      <c r="C13">
        <v>53</v>
      </c>
    </row>
    <row r="14" spans="1:6">
      <c r="A14">
        <v>21</v>
      </c>
      <c r="B14">
        <v>22</v>
      </c>
      <c r="C14">
        <v>21</v>
      </c>
    </row>
    <row r="15" spans="1:6">
      <c r="A15">
        <v>83</v>
      </c>
      <c r="B15">
        <v>84</v>
      </c>
      <c r="C15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9" sqref="E9"/>
    </sheetView>
  </sheetViews>
  <sheetFormatPr defaultRowHeight="15"/>
  <cols>
    <col min="4" max="4" width="10.85546875" customWidth="1"/>
  </cols>
  <sheetData>
    <row r="1" spans="1:9">
      <c r="A1" t="s">
        <v>24</v>
      </c>
      <c r="B1">
        <v>228</v>
      </c>
      <c r="G1">
        <v>228</v>
      </c>
      <c r="H1">
        <v>-31.100000000000023</v>
      </c>
      <c r="I1">
        <f>ABS(H1)</f>
        <v>31.100000000000023</v>
      </c>
    </row>
    <row r="2" spans="1:9">
      <c r="A2" t="s">
        <v>25</v>
      </c>
      <c r="B2">
        <v>130</v>
      </c>
      <c r="D2" t="s">
        <v>18</v>
      </c>
      <c r="E2">
        <f>QUARTILE(B1:B20,1)</f>
        <v>190.5</v>
      </c>
      <c r="G2">
        <v>130</v>
      </c>
      <c r="H2">
        <v>-129.10000000000002</v>
      </c>
      <c r="I2">
        <f t="shared" ref="I2:I20" si="0">ABS(H2)</f>
        <v>129.10000000000002</v>
      </c>
    </row>
    <row r="3" spans="1:9">
      <c r="A3" t="s">
        <v>26</v>
      </c>
      <c r="B3">
        <v>198</v>
      </c>
      <c r="D3" t="s">
        <v>20</v>
      </c>
      <c r="E3">
        <f>QUARTILE(B1:B20,3)</f>
        <v>329.75</v>
      </c>
      <c r="G3">
        <v>198</v>
      </c>
      <c r="H3">
        <v>-61.100000000000023</v>
      </c>
      <c r="I3">
        <f t="shared" si="0"/>
        <v>61.100000000000023</v>
      </c>
    </row>
    <row r="4" spans="1:9">
      <c r="A4" t="s">
        <v>27</v>
      </c>
      <c r="B4">
        <v>141</v>
      </c>
      <c r="D4" t="s">
        <v>44</v>
      </c>
      <c r="E4">
        <f>E3-E2/2</f>
        <v>234.5</v>
      </c>
      <c r="G4">
        <v>141</v>
      </c>
      <c r="H4">
        <v>-118.10000000000002</v>
      </c>
      <c r="I4">
        <f t="shared" si="0"/>
        <v>118.10000000000002</v>
      </c>
    </row>
    <row r="5" spans="1:9">
      <c r="A5" t="s">
        <v>28</v>
      </c>
      <c r="B5">
        <v>251</v>
      </c>
      <c r="G5">
        <v>251</v>
      </c>
      <c r="H5">
        <v>-8.1000000000000227</v>
      </c>
      <c r="I5">
        <f t="shared" si="0"/>
        <v>8.1000000000000227</v>
      </c>
    </row>
    <row r="6" spans="1:9">
      <c r="A6" t="s">
        <v>29</v>
      </c>
      <c r="B6">
        <v>241</v>
      </c>
      <c r="G6">
        <v>241</v>
      </c>
      <c r="H6">
        <v>-18.100000000000023</v>
      </c>
      <c r="I6">
        <f t="shared" si="0"/>
        <v>18.100000000000023</v>
      </c>
    </row>
    <row r="7" spans="1:9">
      <c r="A7" t="s">
        <v>30</v>
      </c>
      <c r="B7">
        <v>207</v>
      </c>
      <c r="D7" t="s">
        <v>15</v>
      </c>
      <c r="E7">
        <f>AVERAGE(B1:B20)</f>
        <v>259.10000000000002</v>
      </c>
      <c r="G7">
        <v>207</v>
      </c>
      <c r="H7">
        <v>-52.100000000000023</v>
      </c>
      <c r="I7">
        <f t="shared" si="0"/>
        <v>52.100000000000023</v>
      </c>
    </row>
    <row r="8" spans="1:9">
      <c r="A8" t="s">
        <v>31</v>
      </c>
      <c r="B8">
        <v>327</v>
      </c>
      <c r="D8" t="s">
        <v>45</v>
      </c>
      <c r="E8">
        <f>AVERAGE(I1:I20)</f>
        <v>78.3</v>
      </c>
      <c r="G8">
        <v>327</v>
      </c>
      <c r="H8">
        <v>67.899999999999977</v>
      </c>
      <c r="I8">
        <f t="shared" si="0"/>
        <v>67.899999999999977</v>
      </c>
    </row>
    <row r="9" spans="1:9">
      <c r="A9" t="s">
        <v>32</v>
      </c>
      <c r="B9">
        <v>168</v>
      </c>
      <c r="G9">
        <v>168</v>
      </c>
      <c r="H9">
        <v>-91.100000000000023</v>
      </c>
      <c r="I9">
        <f t="shared" si="0"/>
        <v>91.100000000000023</v>
      </c>
    </row>
    <row r="10" spans="1:9">
      <c r="A10" t="s">
        <v>33</v>
      </c>
      <c r="B10">
        <v>428</v>
      </c>
      <c r="G10">
        <v>428</v>
      </c>
      <c r="H10">
        <v>168.89999999999998</v>
      </c>
      <c r="I10">
        <f t="shared" si="0"/>
        <v>168.89999999999998</v>
      </c>
    </row>
    <row r="11" spans="1:9">
      <c r="A11" t="s">
        <v>34</v>
      </c>
      <c r="B11">
        <v>341</v>
      </c>
      <c r="G11">
        <v>341</v>
      </c>
      <c r="H11">
        <v>81.899999999999977</v>
      </c>
      <c r="I11">
        <f t="shared" si="0"/>
        <v>81.899999999999977</v>
      </c>
    </row>
    <row r="12" spans="1:9">
      <c r="A12" t="s">
        <v>35</v>
      </c>
      <c r="B12">
        <v>287</v>
      </c>
      <c r="G12">
        <v>287</v>
      </c>
      <c r="H12">
        <v>27.899999999999977</v>
      </c>
      <c r="I12">
        <f t="shared" si="0"/>
        <v>27.899999999999977</v>
      </c>
    </row>
    <row r="13" spans="1:9">
      <c r="A13" t="s">
        <v>36</v>
      </c>
      <c r="B13">
        <v>338</v>
      </c>
      <c r="G13">
        <v>338</v>
      </c>
      <c r="H13">
        <v>78.899999999999977</v>
      </c>
      <c r="I13">
        <f t="shared" si="0"/>
        <v>78.899999999999977</v>
      </c>
    </row>
    <row r="14" spans="1:9">
      <c r="A14" t="s">
        <v>37</v>
      </c>
      <c r="B14">
        <v>324</v>
      </c>
      <c r="G14">
        <v>324</v>
      </c>
      <c r="H14">
        <v>64.899999999999977</v>
      </c>
      <c r="I14">
        <f t="shared" si="0"/>
        <v>64.899999999999977</v>
      </c>
    </row>
    <row r="15" spans="1:9">
      <c r="A15" t="s">
        <v>38</v>
      </c>
      <c r="B15">
        <v>428</v>
      </c>
      <c r="G15">
        <v>428</v>
      </c>
      <c r="H15">
        <v>168.89999999999998</v>
      </c>
      <c r="I15">
        <f t="shared" si="0"/>
        <v>168.89999999999998</v>
      </c>
    </row>
    <row r="16" spans="1:9">
      <c r="A16" t="s">
        <v>39</v>
      </c>
      <c r="B16">
        <v>112</v>
      </c>
      <c r="G16">
        <v>112</v>
      </c>
      <c r="H16">
        <v>-147.10000000000002</v>
      </c>
      <c r="I16">
        <f t="shared" si="0"/>
        <v>147.10000000000002</v>
      </c>
    </row>
    <row r="17" spans="1:9">
      <c r="A17" t="s">
        <v>40</v>
      </c>
      <c r="B17">
        <v>261</v>
      </c>
      <c r="G17">
        <v>261</v>
      </c>
      <c r="H17">
        <v>1.8999999999999773</v>
      </c>
      <c r="I17">
        <f t="shared" si="0"/>
        <v>1.8999999999999773</v>
      </c>
    </row>
    <row r="18" spans="1:9">
      <c r="A18" t="s">
        <v>41</v>
      </c>
      <c r="B18">
        <v>346</v>
      </c>
      <c r="G18">
        <v>346</v>
      </c>
      <c r="H18">
        <v>86.899999999999977</v>
      </c>
      <c r="I18">
        <f t="shared" si="0"/>
        <v>86.899999999999977</v>
      </c>
    </row>
    <row r="19" spans="1:9">
      <c r="A19" t="s">
        <v>42</v>
      </c>
      <c r="B19">
        <v>294</v>
      </c>
      <c r="G19">
        <v>294</v>
      </c>
      <c r="H19">
        <v>34.899999999999977</v>
      </c>
      <c r="I19">
        <f t="shared" si="0"/>
        <v>34.899999999999977</v>
      </c>
    </row>
    <row r="20" spans="1:9">
      <c r="A20" t="s">
        <v>43</v>
      </c>
      <c r="B20">
        <v>132</v>
      </c>
      <c r="G20">
        <v>132</v>
      </c>
      <c r="H20">
        <v>-127.10000000000002</v>
      </c>
      <c r="I20">
        <f t="shared" si="0"/>
        <v>127.10000000000002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J11" sqref="J11"/>
    </sheetView>
  </sheetViews>
  <sheetFormatPr defaultRowHeight="15"/>
  <cols>
    <col min="1" max="1" width="12.140625" customWidth="1"/>
  </cols>
  <sheetData>
    <row r="1" spans="1:8">
      <c r="A1" t="s">
        <v>46</v>
      </c>
      <c r="B1">
        <v>351</v>
      </c>
    </row>
    <row r="2" spans="1:8">
      <c r="A2" t="s">
        <v>47</v>
      </c>
      <c r="B2">
        <v>353</v>
      </c>
      <c r="G2" t="s">
        <v>65</v>
      </c>
      <c r="H2" t="s">
        <v>66</v>
      </c>
    </row>
    <row r="3" spans="1:8">
      <c r="A3" t="s">
        <v>48</v>
      </c>
      <c r="B3">
        <v>474</v>
      </c>
      <c r="D3" t="s">
        <v>15</v>
      </c>
      <c r="E3">
        <f>AVERAGE(B1:B19)</f>
        <v>310.84210526315792</v>
      </c>
      <c r="G3">
        <f>B1-310.8421</f>
        <v>40.157899999999984</v>
      </c>
      <c r="H3">
        <f>G3*G3</f>
        <v>1612.6569324099987</v>
      </c>
    </row>
    <row r="4" spans="1:8">
      <c r="A4" t="s">
        <v>49</v>
      </c>
      <c r="B4">
        <v>353</v>
      </c>
      <c r="G4">
        <f t="shared" ref="G4:G21" si="0">B2-310.8421</f>
        <v>42.157899999999984</v>
      </c>
      <c r="H4">
        <f t="shared" ref="H4:H21" si="1">G4*G4</f>
        <v>1777.2885324099987</v>
      </c>
    </row>
    <row r="5" spans="1:8">
      <c r="A5" t="s">
        <v>50</v>
      </c>
      <c r="B5">
        <v>450</v>
      </c>
      <c r="G5">
        <f t="shared" si="0"/>
        <v>163.15789999999998</v>
      </c>
      <c r="H5">
        <f t="shared" si="1"/>
        <v>26620.500332409996</v>
      </c>
    </row>
    <row r="6" spans="1:8">
      <c r="A6" t="s">
        <v>51</v>
      </c>
      <c r="B6">
        <v>209</v>
      </c>
      <c r="G6">
        <f t="shared" si="0"/>
        <v>42.157899999999984</v>
      </c>
      <c r="H6">
        <f t="shared" si="1"/>
        <v>1777.2885324099987</v>
      </c>
    </row>
    <row r="7" spans="1:8">
      <c r="A7" t="s">
        <v>52</v>
      </c>
      <c r="B7">
        <v>393</v>
      </c>
      <c r="G7">
        <f t="shared" si="0"/>
        <v>139.15789999999998</v>
      </c>
      <c r="H7">
        <f t="shared" si="1"/>
        <v>19364.921132409996</v>
      </c>
    </row>
    <row r="8" spans="1:8">
      <c r="A8" t="s">
        <v>53</v>
      </c>
      <c r="B8">
        <v>270</v>
      </c>
      <c r="G8">
        <f t="shared" si="0"/>
        <v>-101.84210000000002</v>
      </c>
      <c r="H8">
        <f t="shared" si="1"/>
        <v>10371.813332410004</v>
      </c>
    </row>
    <row r="9" spans="1:8">
      <c r="A9" t="s">
        <v>54</v>
      </c>
      <c r="B9">
        <v>175</v>
      </c>
      <c r="G9">
        <f t="shared" si="0"/>
        <v>82.157899999999984</v>
      </c>
      <c r="H9">
        <f t="shared" si="1"/>
        <v>6749.9205324099976</v>
      </c>
    </row>
    <row r="10" spans="1:8">
      <c r="A10" t="s">
        <v>55</v>
      </c>
      <c r="B10">
        <v>386</v>
      </c>
      <c r="G10">
        <f t="shared" si="0"/>
        <v>-40.842100000000016</v>
      </c>
      <c r="H10">
        <f t="shared" si="1"/>
        <v>1668.0771324100012</v>
      </c>
    </row>
    <row r="11" spans="1:8">
      <c r="A11" t="s">
        <v>56</v>
      </c>
      <c r="B11">
        <v>145</v>
      </c>
      <c r="G11">
        <f t="shared" si="0"/>
        <v>-135.84210000000002</v>
      </c>
      <c r="H11">
        <f t="shared" si="1"/>
        <v>18453.076132410006</v>
      </c>
    </row>
    <row r="12" spans="1:8">
      <c r="A12" t="s">
        <v>57</v>
      </c>
      <c r="B12">
        <v>271</v>
      </c>
      <c r="G12">
        <f t="shared" si="0"/>
        <v>75.157899999999984</v>
      </c>
      <c r="H12">
        <f t="shared" si="1"/>
        <v>5648.7099324099972</v>
      </c>
    </row>
    <row r="13" spans="1:8">
      <c r="A13" t="s">
        <v>58</v>
      </c>
      <c r="B13">
        <v>335</v>
      </c>
      <c r="G13">
        <f t="shared" si="0"/>
        <v>-165.84210000000002</v>
      </c>
      <c r="H13">
        <f t="shared" si="1"/>
        <v>27503.602132410004</v>
      </c>
    </row>
    <row r="14" spans="1:8">
      <c r="A14" t="s">
        <v>59</v>
      </c>
      <c r="B14">
        <v>235</v>
      </c>
      <c r="G14">
        <f t="shared" si="0"/>
        <v>-39.842100000000016</v>
      </c>
      <c r="H14">
        <f t="shared" si="1"/>
        <v>1587.3929324100013</v>
      </c>
    </row>
    <row r="15" spans="1:8">
      <c r="A15" t="s">
        <v>60</v>
      </c>
      <c r="B15">
        <v>372</v>
      </c>
      <c r="G15">
        <f t="shared" si="0"/>
        <v>24.157899999999984</v>
      </c>
      <c r="H15">
        <f t="shared" si="1"/>
        <v>583.60413240999924</v>
      </c>
    </row>
    <row r="16" spans="1:8">
      <c r="A16" t="s">
        <v>61</v>
      </c>
      <c r="B16">
        <v>351</v>
      </c>
      <c r="G16">
        <f t="shared" si="0"/>
        <v>-75.842100000000016</v>
      </c>
      <c r="H16">
        <f t="shared" si="1"/>
        <v>5752.0241324100025</v>
      </c>
    </row>
    <row r="17" spans="1:8">
      <c r="A17" t="s">
        <v>62</v>
      </c>
      <c r="B17">
        <v>339</v>
      </c>
      <c r="G17">
        <f t="shared" si="0"/>
        <v>61.157899999999984</v>
      </c>
      <c r="H17">
        <f t="shared" si="1"/>
        <v>3740.2887324099979</v>
      </c>
    </row>
    <row r="18" spans="1:8">
      <c r="A18" t="s">
        <v>63</v>
      </c>
      <c r="B18">
        <v>314</v>
      </c>
      <c r="G18">
        <f t="shared" si="0"/>
        <v>40.157899999999984</v>
      </c>
      <c r="H18">
        <f t="shared" si="1"/>
        <v>1612.6569324099987</v>
      </c>
    </row>
    <row r="19" spans="1:8">
      <c r="A19" t="s">
        <v>64</v>
      </c>
      <c r="B19">
        <v>130</v>
      </c>
      <c r="G19">
        <f t="shared" si="0"/>
        <v>28.157899999999984</v>
      </c>
      <c r="H19">
        <f t="shared" si="1"/>
        <v>792.86733240999911</v>
      </c>
    </row>
    <row r="20" spans="1:8">
      <c r="G20">
        <f t="shared" si="0"/>
        <v>3.1578999999999837</v>
      </c>
      <c r="H20">
        <f t="shared" si="1"/>
        <v>9.9723324099998969</v>
      </c>
    </row>
    <row r="21" spans="1:8">
      <c r="G21">
        <f t="shared" si="0"/>
        <v>-180.84210000000002</v>
      </c>
      <c r="H21">
        <f t="shared" si="1"/>
        <v>32703.865132410006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7"/>
  <sheetViews>
    <sheetView topLeftCell="A3" workbookViewId="0">
      <selection activeCell="F4" sqref="F4"/>
    </sheetView>
  </sheetViews>
  <sheetFormatPr defaultRowHeight="15"/>
  <sheetData>
    <row r="3" spans="1:5">
      <c r="A3" t="s">
        <v>79</v>
      </c>
      <c r="B3">
        <v>228</v>
      </c>
      <c r="D3" t="s">
        <v>15</v>
      </c>
      <c r="E3">
        <f>AVERAGE(B3:B17)</f>
        <v>2490.8000000000002</v>
      </c>
    </row>
    <row r="4" spans="1:5">
      <c r="A4" t="s">
        <v>73</v>
      </c>
      <c r="B4">
        <v>573</v>
      </c>
      <c r="D4" t="s">
        <v>17</v>
      </c>
      <c r="E4">
        <f>MEDIAN(B3:B17)</f>
        <v>2871</v>
      </c>
    </row>
    <row r="5" spans="1:5">
      <c r="A5" t="s">
        <v>68</v>
      </c>
      <c r="B5">
        <v>1207</v>
      </c>
      <c r="D5" t="s">
        <v>82</v>
      </c>
      <c r="E5">
        <f>SKEW(B3:B17)</f>
        <v>-4.6386687201160355E-2</v>
      </c>
    </row>
    <row r="6" spans="1:5">
      <c r="A6" t="s">
        <v>76</v>
      </c>
      <c r="B6">
        <v>1340</v>
      </c>
      <c r="D6" t="s">
        <v>83</v>
      </c>
      <c r="E6">
        <f>KURT(B3:B17)</f>
        <v>-0.97074193199188308</v>
      </c>
    </row>
    <row r="7" spans="1:5">
      <c r="A7" t="s">
        <v>80</v>
      </c>
      <c r="B7">
        <v>1376</v>
      </c>
    </row>
    <row r="8" spans="1:5">
      <c r="A8" t="s">
        <v>71</v>
      </c>
      <c r="B8">
        <v>1723</v>
      </c>
    </row>
    <row r="9" spans="1:5">
      <c r="A9" t="s">
        <v>69</v>
      </c>
      <c r="B9">
        <v>2560</v>
      </c>
    </row>
    <row r="10" spans="1:5">
      <c r="A10" t="s">
        <v>75</v>
      </c>
      <c r="B10">
        <v>2871</v>
      </c>
    </row>
    <row r="11" spans="1:5">
      <c r="A11" t="s">
        <v>70</v>
      </c>
      <c r="B11">
        <v>2938</v>
      </c>
    </row>
    <row r="12" spans="1:5">
      <c r="A12" t="s">
        <v>77</v>
      </c>
      <c r="B12">
        <v>3042</v>
      </c>
    </row>
    <row r="13" spans="1:5">
      <c r="A13" t="s">
        <v>72</v>
      </c>
      <c r="B13">
        <v>3044</v>
      </c>
    </row>
    <row r="14" spans="1:5">
      <c r="A14" t="s">
        <v>81</v>
      </c>
      <c r="B14">
        <v>3229</v>
      </c>
    </row>
    <row r="15" spans="1:5">
      <c r="A15" t="s">
        <v>67</v>
      </c>
      <c r="B15">
        <v>4208</v>
      </c>
    </row>
    <row r="16" spans="1:5">
      <c r="A16" t="s">
        <v>78</v>
      </c>
      <c r="B16">
        <v>4376</v>
      </c>
    </row>
    <row r="17" spans="1:2">
      <c r="A17" t="s">
        <v>74</v>
      </c>
      <c r="B17">
        <v>4647</v>
      </c>
    </row>
  </sheetData>
  <sortState ref="A3:B17">
    <sortCondition ref="B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topLeftCell="A8" workbookViewId="0">
      <selection activeCell="G18" sqref="G18"/>
    </sheetView>
  </sheetViews>
  <sheetFormatPr defaultRowHeight="15"/>
  <cols>
    <col min="1" max="1" width="11.7109375" customWidth="1"/>
  </cols>
  <sheetData>
    <row r="1" spans="1:9">
      <c r="A1" t="s">
        <v>0</v>
      </c>
      <c r="B1">
        <v>33</v>
      </c>
      <c r="C1">
        <v>24</v>
      </c>
    </row>
    <row r="2" spans="1:9">
      <c r="A2" t="s">
        <v>1</v>
      </c>
      <c r="B2">
        <v>6</v>
      </c>
      <c r="C2">
        <v>19</v>
      </c>
      <c r="E2" t="s">
        <v>89</v>
      </c>
      <c r="F2" t="s">
        <v>90</v>
      </c>
      <c r="G2" t="s">
        <v>91</v>
      </c>
      <c r="H2" t="s">
        <v>92</v>
      </c>
    </row>
    <row r="3" spans="1:9">
      <c r="A3" t="s">
        <v>2</v>
      </c>
      <c r="B3">
        <v>0</v>
      </c>
      <c r="C3">
        <v>36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11</v>
      </c>
      <c r="C4">
        <v>0</v>
      </c>
      <c r="E4">
        <f>10/2</f>
        <v>5</v>
      </c>
      <c r="F4" t="s">
        <v>93</v>
      </c>
      <c r="G4">
        <v>10</v>
      </c>
      <c r="H4">
        <f t="array" ref="H4:H8">FREQUENCY(B1:B20,G4:G8)</f>
        <v>6</v>
      </c>
      <c r="I4">
        <f t="array" ref="I4:I8">FREQUENCY(C1:C20,G4:G8)</f>
        <v>6</v>
      </c>
    </row>
    <row r="5" spans="1:9">
      <c r="A5" t="s">
        <v>4</v>
      </c>
      <c r="B5">
        <v>25</v>
      </c>
      <c r="C5">
        <v>30</v>
      </c>
      <c r="E5">
        <f>31/2</f>
        <v>15.5</v>
      </c>
      <c r="F5" t="s">
        <v>94</v>
      </c>
      <c r="G5">
        <v>20</v>
      </c>
      <c r="H5">
        <v>3</v>
      </c>
      <c r="I5">
        <v>3</v>
      </c>
    </row>
    <row r="6" spans="1:9">
      <c r="A6" t="s">
        <v>5</v>
      </c>
      <c r="B6">
        <v>4</v>
      </c>
      <c r="C6">
        <v>37</v>
      </c>
      <c r="E6">
        <f>51/2</f>
        <v>25.5</v>
      </c>
      <c r="F6" t="s">
        <v>95</v>
      </c>
      <c r="G6">
        <v>30</v>
      </c>
      <c r="H6">
        <v>1</v>
      </c>
      <c r="I6">
        <v>3</v>
      </c>
    </row>
    <row r="7" spans="1:9">
      <c r="A7" t="s">
        <v>6</v>
      </c>
      <c r="B7">
        <v>36</v>
      </c>
      <c r="C7">
        <v>49</v>
      </c>
      <c r="E7">
        <f>71/2</f>
        <v>35.5</v>
      </c>
      <c r="F7" t="s">
        <v>96</v>
      </c>
      <c r="G7">
        <v>40</v>
      </c>
      <c r="H7">
        <v>7</v>
      </c>
      <c r="I7">
        <v>5</v>
      </c>
    </row>
    <row r="8" spans="1:9">
      <c r="A8" t="s">
        <v>7</v>
      </c>
      <c r="B8">
        <v>18</v>
      </c>
      <c r="C8">
        <v>34</v>
      </c>
      <c r="E8">
        <f>91/2</f>
        <v>45.5</v>
      </c>
      <c r="F8" t="s">
        <v>97</v>
      </c>
      <c r="G8">
        <v>50</v>
      </c>
      <c r="H8">
        <v>3</v>
      </c>
      <c r="I8">
        <v>3</v>
      </c>
    </row>
    <row r="9" spans="1:9">
      <c r="A9" t="s">
        <v>8</v>
      </c>
      <c r="B9">
        <v>42</v>
      </c>
      <c r="C9">
        <v>20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>
        <v>33</v>
      </c>
      <c r="C10">
        <v>21</v>
      </c>
    </row>
    <row r="11" spans="1:9">
      <c r="A11" t="s">
        <v>10</v>
      </c>
      <c r="B11">
        <v>18</v>
      </c>
      <c r="C11">
        <v>39</v>
      </c>
    </row>
    <row r="12" spans="1:9">
      <c r="A12" t="s">
        <v>11</v>
      </c>
      <c r="B12">
        <v>41</v>
      </c>
      <c r="C12">
        <v>6</v>
      </c>
    </row>
    <row r="13" spans="1:9">
      <c r="A13" t="s">
        <v>12</v>
      </c>
      <c r="B13">
        <v>49</v>
      </c>
      <c r="C13">
        <v>36</v>
      </c>
    </row>
    <row r="14" spans="1:9">
      <c r="A14" t="s">
        <v>13</v>
      </c>
      <c r="B14">
        <v>31</v>
      </c>
      <c r="C14">
        <v>20</v>
      </c>
    </row>
    <row r="15" spans="1:9">
      <c r="A15" t="s">
        <v>14</v>
      </c>
      <c r="B15">
        <v>33</v>
      </c>
      <c r="C15">
        <v>3</v>
      </c>
    </row>
    <row r="16" spans="1:9">
      <c r="A16" t="s">
        <v>84</v>
      </c>
      <c r="B16">
        <v>0</v>
      </c>
      <c r="C16">
        <v>10</v>
      </c>
    </row>
    <row r="17" spans="1:3">
      <c r="A17" t="s">
        <v>85</v>
      </c>
      <c r="B17">
        <v>39</v>
      </c>
      <c r="C17">
        <v>43</v>
      </c>
    </row>
    <row r="18" spans="1:3">
      <c r="A18" t="s">
        <v>86</v>
      </c>
      <c r="B18">
        <v>6</v>
      </c>
      <c r="C18">
        <v>4</v>
      </c>
    </row>
    <row r="19" spans="1:3">
      <c r="A19" t="s">
        <v>87</v>
      </c>
      <c r="B19">
        <v>5</v>
      </c>
      <c r="C19">
        <v>44</v>
      </c>
    </row>
    <row r="20" spans="1:3">
      <c r="A20" t="s">
        <v>88</v>
      </c>
      <c r="B20">
        <v>34</v>
      </c>
      <c r="C20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F14"/>
  <sheetViews>
    <sheetView workbookViewId="0">
      <selection activeCell="Q12" sqref="Q12"/>
    </sheetView>
  </sheetViews>
  <sheetFormatPr defaultRowHeight="15"/>
  <sheetData>
    <row r="3" spans="1:6">
      <c r="A3" t="s">
        <v>98</v>
      </c>
      <c r="B3">
        <v>1625</v>
      </c>
      <c r="D3" t="s">
        <v>110</v>
      </c>
      <c r="E3">
        <f>MIN(B3:B15)</f>
        <v>1160</v>
      </c>
      <c r="F3">
        <v>1160</v>
      </c>
    </row>
    <row r="4" spans="1:6">
      <c r="A4" t="s">
        <v>99</v>
      </c>
      <c r="B4">
        <v>2270</v>
      </c>
      <c r="D4" t="s">
        <v>111</v>
      </c>
      <c r="E4">
        <f>QUARTILE(B3:B14,1)</f>
        <v>1453.75</v>
      </c>
      <c r="F4">
        <f>E4-E3</f>
        <v>293.75</v>
      </c>
    </row>
    <row r="5" spans="1:6">
      <c r="A5" t="s">
        <v>100</v>
      </c>
      <c r="B5">
        <v>2728</v>
      </c>
      <c r="D5" t="s">
        <v>112</v>
      </c>
      <c r="E5">
        <f>QUARTILE(B3:B14,3)</f>
        <v>3872.25</v>
      </c>
      <c r="F5">
        <f>E5-E4</f>
        <v>2418.5</v>
      </c>
    </row>
    <row r="6" spans="1:6">
      <c r="A6" t="s">
        <v>101</v>
      </c>
      <c r="B6">
        <v>1303</v>
      </c>
      <c r="D6" t="s">
        <v>113</v>
      </c>
      <c r="E6">
        <f>MAX(B3:B14)</f>
        <v>4882</v>
      </c>
      <c r="F6">
        <f>E6-E5</f>
        <v>1009.75</v>
      </c>
    </row>
    <row r="7" spans="1:6">
      <c r="A7" t="s">
        <v>102</v>
      </c>
      <c r="B7">
        <v>4882</v>
      </c>
      <c r="D7" t="s">
        <v>17</v>
      </c>
      <c r="E7">
        <f>MEDIAN(B3:B14)</f>
        <v>2087</v>
      </c>
      <c r="F7">
        <f>E7-E6</f>
        <v>-2795</v>
      </c>
    </row>
    <row r="8" spans="1:6">
      <c r="A8" t="s">
        <v>103</v>
      </c>
      <c r="B8">
        <v>3966</v>
      </c>
    </row>
    <row r="9" spans="1:6">
      <c r="A9" t="s">
        <v>104</v>
      </c>
      <c r="B9">
        <v>1160</v>
      </c>
    </row>
    <row r="10" spans="1:6">
      <c r="A10" t="s">
        <v>105</v>
      </c>
      <c r="B10">
        <v>1255</v>
      </c>
    </row>
    <row r="11" spans="1:6">
      <c r="A11" t="s">
        <v>106</v>
      </c>
      <c r="B11">
        <v>4832</v>
      </c>
    </row>
    <row r="12" spans="1:6">
      <c r="A12" t="s">
        <v>107</v>
      </c>
      <c r="B12">
        <v>1504</v>
      </c>
    </row>
    <row r="13" spans="1:6">
      <c r="A13" t="s">
        <v>108</v>
      </c>
      <c r="B13">
        <v>3841</v>
      </c>
    </row>
    <row r="14" spans="1:6">
      <c r="A14" t="s">
        <v>109</v>
      </c>
      <c r="B14">
        <v>1904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Belagavi-Karnataka-Bharat Dec 2012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2022-08-19T04:39:28Z</dcterms:created>
  <dcterms:modified xsi:type="dcterms:W3CDTF">2022-08-19T05:51:43Z</dcterms:modified>
</cp:coreProperties>
</file>