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9300" windowHeight="4545" activeTab="5"/>
  </bookViews>
  <sheets>
    <sheet name="GSSA" sheetId="1" r:id="rId1"/>
    <sheet name="ERSA" sheetId="2" r:id="rId2"/>
    <sheet name="Kochi" sheetId="3" r:id="rId3"/>
    <sheet name="Sheet1" sheetId="4" r:id="rId4"/>
    <sheet name="Abstract" sheetId="5" r:id="rId5"/>
    <sheet name="Events" sheetId="6" r:id="rId6"/>
    <sheet name="Sheet3" sheetId="7" state="hidden" r:id="rId7"/>
    <sheet name="Sheet4" sheetId="8" state="hidden" r:id="rId8"/>
    <sheet name="Sheet5" sheetId="9" state="hidden" r:id="rId9"/>
    <sheet name="RETURN I" sheetId="10" r:id="rId10"/>
    <sheet name="RETURN II" sheetId="11" r:id="rId11"/>
    <sheet name="cadreGroups" sheetId="12" r:id="rId12"/>
    <sheet name="Sheet2" sheetId="13" r:id="rId13"/>
    <sheet name="Sheet6" sheetId="14" r:id="rId14"/>
  </sheets>
  <definedNames>
    <definedName name="_xlnm.Print_Area" localSheetId="1">ERSA!$A$1:$Q$55</definedName>
    <definedName name="_xlnm.Print_Area" localSheetId="5">Events!$A$1:$K$20</definedName>
    <definedName name="_xlnm.Print_Area" localSheetId="0">GSSA!$A$1:$S$68</definedName>
    <definedName name="_xlnm.Print_Area" localSheetId="2">Kochi!$A$1:$Q$54</definedName>
    <definedName name="_xlnm.Print_Area" localSheetId="9">'RETURN I'!$A$2:$P$52</definedName>
    <definedName name="_xlnm.Print_Area" localSheetId="10">'RETURN II'!$A$3:$L$34</definedName>
  </definedNames>
  <calcPr calcId="124519"/>
</workbook>
</file>

<file path=xl/calcChain.xml><?xml version="1.0" encoding="utf-8"?>
<calcChain xmlns="http://schemas.openxmlformats.org/spreadsheetml/2006/main">
  <c r="W11" i="12"/>
  <c r="V11"/>
  <c r="U11"/>
  <c r="T11"/>
  <c r="S11"/>
  <c r="P11"/>
  <c r="O11"/>
  <c r="N11"/>
  <c r="M11"/>
  <c r="L11"/>
  <c r="I11"/>
  <c r="H11"/>
  <c r="W10"/>
  <c r="V10"/>
  <c r="U10"/>
  <c r="T10"/>
  <c r="S10"/>
  <c r="P10"/>
  <c r="O10"/>
  <c r="N10"/>
  <c r="M10"/>
  <c r="L10"/>
  <c r="I10"/>
  <c r="H10"/>
  <c r="W9"/>
  <c r="V9"/>
  <c r="U9"/>
  <c r="T9"/>
  <c r="S9"/>
  <c r="P9"/>
  <c r="O9"/>
  <c r="N9"/>
  <c r="M9"/>
  <c r="L9"/>
  <c r="I9"/>
  <c r="H9"/>
  <c r="W8"/>
  <c r="V8"/>
  <c r="U8"/>
  <c r="T8"/>
  <c r="S8"/>
  <c r="P8"/>
  <c r="O8"/>
  <c r="N8"/>
  <c r="M8"/>
  <c r="L8"/>
  <c r="I8"/>
  <c r="H8"/>
  <c r="W7"/>
  <c r="V7"/>
  <c r="U7"/>
  <c r="T7"/>
  <c r="S7"/>
  <c r="P7"/>
  <c r="O7"/>
  <c r="N7"/>
  <c r="M7"/>
  <c r="L7"/>
  <c r="I7"/>
  <c r="H7"/>
  <c r="W6"/>
  <c r="V6"/>
  <c r="U6"/>
  <c r="T6"/>
  <c r="S6"/>
  <c r="P6"/>
  <c r="O6"/>
  <c r="N6"/>
  <c r="M6"/>
  <c r="L6"/>
  <c r="I6"/>
  <c r="W5"/>
  <c r="V5"/>
  <c r="U5"/>
  <c r="T5"/>
  <c r="S5"/>
  <c r="P5"/>
  <c r="O5"/>
  <c r="N5"/>
  <c r="M5"/>
  <c r="L5"/>
  <c r="I5"/>
  <c r="W4"/>
  <c r="V4"/>
  <c r="U4"/>
  <c r="T4"/>
  <c r="S4"/>
  <c r="P4"/>
  <c r="O4"/>
  <c r="N4"/>
  <c r="M4"/>
  <c r="L4"/>
  <c r="I4"/>
  <c r="H6"/>
  <c r="H5"/>
  <c r="H4"/>
  <c r="G11"/>
  <c r="G10"/>
  <c r="G9"/>
  <c r="G8"/>
  <c r="G7"/>
  <c r="G6"/>
  <c r="G5"/>
  <c r="G4"/>
  <c r="F11"/>
  <c r="F10"/>
  <c r="F9"/>
  <c r="F8"/>
  <c r="F7"/>
  <c r="F6"/>
  <c r="F5"/>
  <c r="C4"/>
  <c r="B4"/>
  <c r="F4"/>
  <c r="E11"/>
  <c r="E10"/>
  <c r="E9"/>
  <c r="E8"/>
  <c r="E7"/>
  <c r="E6"/>
  <c r="E5"/>
  <c r="J5" s="1"/>
  <c r="E4"/>
  <c r="C11"/>
  <c r="C10"/>
  <c r="C9"/>
  <c r="C8"/>
  <c r="C6"/>
  <c r="C5"/>
  <c r="B11"/>
  <c r="B10"/>
  <c r="B9"/>
  <c r="B8"/>
  <c r="B7"/>
  <c r="B6"/>
  <c r="B5"/>
  <c r="X4" l="1"/>
  <c r="Q5"/>
  <c r="X6"/>
  <c r="Q7"/>
  <c r="X8"/>
  <c r="X9"/>
  <c r="X10"/>
  <c r="Q11"/>
  <c r="J8"/>
  <c r="Q8"/>
  <c r="Q9"/>
  <c r="J7"/>
  <c r="J6"/>
  <c r="J10"/>
  <c r="L12"/>
  <c r="P12"/>
  <c r="V12"/>
  <c r="X5"/>
  <c r="Q6"/>
  <c r="X7"/>
  <c r="J9"/>
  <c r="Q10"/>
  <c r="X11"/>
  <c r="J4"/>
  <c r="J11"/>
  <c r="N12"/>
  <c r="T12"/>
  <c r="I12"/>
  <c r="O12"/>
  <c r="U12"/>
  <c r="Q4"/>
  <c r="M12"/>
  <c r="S12"/>
  <c r="W12"/>
  <c r="H12"/>
  <c r="G12"/>
  <c r="F12"/>
  <c r="E12"/>
  <c r="B12"/>
  <c r="Q12" l="1"/>
  <c r="J12"/>
  <c r="X12"/>
  <c r="J9" i="11"/>
  <c r="J10"/>
  <c r="J11"/>
  <c r="J12"/>
  <c r="J13"/>
  <c r="J8"/>
  <c r="H26" i="4" l="1"/>
  <c r="F45" i="10"/>
  <c r="A20" i="6"/>
  <c r="A1"/>
  <c r="A2" i="10"/>
  <c r="L52" i="2" l="1"/>
  <c r="A2"/>
  <c r="B36" i="10"/>
  <c r="I14" i="11"/>
  <c r="G14"/>
  <c r="E14"/>
  <c r="D14"/>
  <c r="F13"/>
  <c r="F12"/>
  <c r="F11"/>
  <c r="F10"/>
  <c r="F9"/>
  <c r="K9" s="1"/>
  <c r="F8"/>
  <c r="K8" s="1"/>
  <c r="I46" i="10"/>
  <c r="O45"/>
  <c r="N45"/>
  <c r="K45"/>
  <c r="H45"/>
  <c r="D45"/>
  <c r="C45"/>
  <c r="E44"/>
  <c r="E43"/>
  <c r="E42"/>
  <c r="E41"/>
  <c r="E40"/>
  <c r="E39"/>
  <c r="E45" s="1"/>
  <c r="K38"/>
  <c r="H38"/>
  <c r="G38"/>
  <c r="D38"/>
  <c r="C38"/>
  <c r="B38"/>
  <c r="E37"/>
  <c r="E38" s="1"/>
  <c r="K36"/>
  <c r="H36"/>
  <c r="D36"/>
  <c r="C36"/>
  <c r="E34"/>
  <c r="E33"/>
  <c r="E36" s="1"/>
  <c r="I32"/>
  <c r="N31"/>
  <c r="K31"/>
  <c r="H31"/>
  <c r="D31"/>
  <c r="C31"/>
  <c r="B31"/>
  <c r="I30"/>
  <c r="E30"/>
  <c r="J30" s="1"/>
  <c r="L30" s="1"/>
  <c r="E29"/>
  <c r="E28"/>
  <c r="E27"/>
  <c r="O26"/>
  <c r="N26"/>
  <c r="K26"/>
  <c r="H26"/>
  <c r="G26"/>
  <c r="D26"/>
  <c r="C26"/>
  <c r="B26"/>
  <c r="E25"/>
  <c r="E24"/>
  <c r="E23"/>
  <c r="E22"/>
  <c r="E26" s="1"/>
  <c r="O21"/>
  <c r="N21"/>
  <c r="K21"/>
  <c r="H21"/>
  <c r="G21"/>
  <c r="D21"/>
  <c r="C21"/>
  <c r="B21"/>
  <c r="E20"/>
  <c r="E19"/>
  <c r="E18"/>
  <c r="O17"/>
  <c r="N17"/>
  <c r="K17"/>
  <c r="H17"/>
  <c r="D17"/>
  <c r="C17"/>
  <c r="B17"/>
  <c r="E16"/>
  <c r="E15"/>
  <c r="E14"/>
  <c r="O13"/>
  <c r="N13"/>
  <c r="N49" s="1"/>
  <c r="K13"/>
  <c r="H13"/>
  <c r="G13"/>
  <c r="D13"/>
  <c r="C13"/>
  <c r="B13"/>
  <c r="E12"/>
  <c r="E11"/>
  <c r="O10"/>
  <c r="O49" s="1"/>
  <c r="K10"/>
  <c r="K49" s="1"/>
  <c r="H10"/>
  <c r="G10"/>
  <c r="D10"/>
  <c r="C10"/>
  <c r="C49" s="1"/>
  <c r="B10"/>
  <c r="B49" s="1"/>
  <c r="E9"/>
  <c r="E8"/>
  <c r="E7"/>
  <c r="E10" s="1"/>
  <c r="H13" i="4"/>
  <c r="H14"/>
  <c r="G37" i="2"/>
  <c r="G42" s="1"/>
  <c r="G16" i="1"/>
  <c r="G27" s="1"/>
  <c r="L12"/>
  <c r="F12"/>
  <c r="H9" i="4"/>
  <c r="G9"/>
  <c r="C9"/>
  <c r="B9"/>
  <c r="L12" i="2"/>
  <c r="F12"/>
  <c r="G23" i="3"/>
  <c r="H33" i="2"/>
  <c r="L33" s="1"/>
  <c r="L23"/>
  <c r="P33" i="1"/>
  <c r="H34"/>
  <c r="L23"/>
  <c r="L19" i="2"/>
  <c r="L16" i="3"/>
  <c r="L18" i="1"/>
  <c r="F9" i="10" s="1"/>
  <c r="I9" s="1"/>
  <c r="C53" i="1"/>
  <c r="L25"/>
  <c r="C35" i="4"/>
  <c r="C36"/>
  <c r="C37"/>
  <c r="C38"/>
  <c r="C39"/>
  <c r="C34"/>
  <c r="C33"/>
  <c r="C28"/>
  <c r="C29"/>
  <c r="C30"/>
  <c r="C31"/>
  <c r="C32"/>
  <c r="C27"/>
  <c r="C23"/>
  <c r="C24"/>
  <c r="C25"/>
  <c r="C26"/>
  <c r="C22"/>
  <c r="C12"/>
  <c r="C13"/>
  <c r="C14"/>
  <c r="C15"/>
  <c r="C16"/>
  <c r="C17"/>
  <c r="C18"/>
  <c r="C19"/>
  <c r="C20"/>
  <c r="C21"/>
  <c r="C11"/>
  <c r="C6"/>
  <c r="C7"/>
  <c r="C5"/>
  <c r="C8"/>
  <c r="C10"/>
  <c r="B5"/>
  <c r="B6"/>
  <c r="B7"/>
  <c r="B8"/>
  <c r="B10"/>
  <c r="B11"/>
  <c r="B12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G13"/>
  <c r="F18" i="1"/>
  <c r="D13" i="4" s="1"/>
  <c r="F29" i="1"/>
  <c r="F39"/>
  <c r="L32" i="3"/>
  <c r="L8" i="2"/>
  <c r="L38" i="3"/>
  <c r="H14" i="1"/>
  <c r="H27"/>
  <c r="H42"/>
  <c r="H45"/>
  <c r="H53"/>
  <c r="L51"/>
  <c r="L52"/>
  <c r="E20" i="4"/>
  <c r="D20"/>
  <c r="A2" i="3"/>
  <c r="F9"/>
  <c r="F10"/>
  <c r="F11"/>
  <c r="F13"/>
  <c r="F16"/>
  <c r="F17"/>
  <c r="F19"/>
  <c r="F20"/>
  <c r="F21"/>
  <c r="F22"/>
  <c r="F23"/>
  <c r="F24"/>
  <c r="F26"/>
  <c r="F30" i="2"/>
  <c r="F30" i="1"/>
  <c r="F30" i="3"/>
  <c r="F31" i="2"/>
  <c r="F31" i="3"/>
  <c r="F29"/>
  <c r="F32"/>
  <c r="M32" s="1"/>
  <c r="F33"/>
  <c r="F32" i="2"/>
  <c r="F33"/>
  <c r="F29"/>
  <c r="E17" i="5" s="1"/>
  <c r="L29" i="3"/>
  <c r="M29" s="1"/>
  <c r="F36"/>
  <c r="F37" i="2"/>
  <c r="F38" i="3"/>
  <c r="M38" s="1"/>
  <c r="F38" i="2"/>
  <c r="L38"/>
  <c r="F39" i="3"/>
  <c r="F39" i="2"/>
  <c r="F40" i="3"/>
  <c r="F40" i="2"/>
  <c r="F40" i="1"/>
  <c r="D31" i="4" s="1"/>
  <c r="L40" i="1"/>
  <c r="F37" i="3"/>
  <c r="F42" s="1"/>
  <c r="F36" i="2"/>
  <c r="F44" i="3"/>
  <c r="F44" i="2"/>
  <c r="C45" i="3"/>
  <c r="F45" s="1"/>
  <c r="L29" i="1"/>
  <c r="F16" i="10" s="1"/>
  <c r="I16" s="1"/>
  <c r="L29" i="2"/>
  <c r="M29" s="1"/>
  <c r="E20" i="5"/>
  <c r="L19" i="1"/>
  <c r="F11" i="10" s="1"/>
  <c r="E6" i="5"/>
  <c r="E7"/>
  <c r="F19" i="1"/>
  <c r="F23" i="2"/>
  <c r="L16"/>
  <c r="F16"/>
  <c r="L17"/>
  <c r="L21"/>
  <c r="L22"/>
  <c r="L24"/>
  <c r="L24" i="1"/>
  <c r="G15" i="10" s="1"/>
  <c r="G17" s="1"/>
  <c r="L26" i="2"/>
  <c r="K27"/>
  <c r="L39"/>
  <c r="M39" s="1"/>
  <c r="L39" i="1"/>
  <c r="F20" i="10" s="1"/>
  <c r="I20" s="1"/>
  <c r="G42" i="1"/>
  <c r="I42"/>
  <c r="J42"/>
  <c r="K42"/>
  <c r="N42"/>
  <c r="O42"/>
  <c r="P42"/>
  <c r="Q42"/>
  <c r="D42"/>
  <c r="E42"/>
  <c r="C42"/>
  <c r="L41"/>
  <c r="F35" i="10" s="1"/>
  <c r="I35" s="1"/>
  <c r="F41" i="1"/>
  <c r="D32" i="4" s="1"/>
  <c r="L36" i="1"/>
  <c r="F29" i="10" s="1"/>
  <c r="I29" s="1"/>
  <c r="J29" s="1"/>
  <c r="L29" s="1"/>
  <c r="L37" i="1"/>
  <c r="F37"/>
  <c r="D28" i="4" s="1"/>
  <c r="L38" i="1"/>
  <c r="F36"/>
  <c r="L37" i="3"/>
  <c r="F38" i="1"/>
  <c r="D29" i="4" s="1"/>
  <c r="L40" i="2"/>
  <c r="M40" s="1"/>
  <c r="L40" i="3"/>
  <c r="M40" s="1"/>
  <c r="F16" i="1"/>
  <c r="F17" i="2"/>
  <c r="M17" s="1"/>
  <c r="F19"/>
  <c r="E4" i="5" s="1"/>
  <c r="F20" i="2"/>
  <c r="M20" s="1"/>
  <c r="F21"/>
  <c r="M21" s="1"/>
  <c r="F22"/>
  <c r="F24"/>
  <c r="M24" s="1"/>
  <c r="F26"/>
  <c r="F31" i="1"/>
  <c r="L31"/>
  <c r="G33" i="10" s="1"/>
  <c r="I33" s="1"/>
  <c r="F32" i="1"/>
  <c r="D25" i="4" s="1"/>
  <c r="F33" i="1"/>
  <c r="D26" i="4" s="1"/>
  <c r="L24" i="3"/>
  <c r="M24"/>
  <c r="D20" i="5"/>
  <c r="L23" i="3"/>
  <c r="M23" s="1"/>
  <c r="F23" i="1"/>
  <c r="C17" i="5" s="1"/>
  <c r="C20"/>
  <c r="C19"/>
  <c r="D19"/>
  <c r="E19"/>
  <c r="H21"/>
  <c r="I21"/>
  <c r="C23"/>
  <c r="D23"/>
  <c r="E23"/>
  <c r="F6"/>
  <c r="D6"/>
  <c r="C6"/>
  <c r="C7"/>
  <c r="D7"/>
  <c r="F7"/>
  <c r="D11"/>
  <c r="C11"/>
  <c r="E11"/>
  <c r="F11"/>
  <c r="G10"/>
  <c r="L19" i="3"/>
  <c r="M19" s="1"/>
  <c r="L17" i="1"/>
  <c r="F8" i="10" s="1"/>
  <c r="I8" s="1"/>
  <c r="J8" s="1"/>
  <c r="L8" s="1"/>
  <c r="L17" i="3"/>
  <c r="F17" i="1"/>
  <c r="D12" i="4" s="1"/>
  <c r="L20" i="1"/>
  <c r="L20" i="3"/>
  <c r="F20" i="1"/>
  <c r="D15" i="4" s="1"/>
  <c r="L21" i="1"/>
  <c r="L21" i="3"/>
  <c r="F21" i="1"/>
  <c r="L22"/>
  <c r="G27" i="10" s="1"/>
  <c r="G31" s="1"/>
  <c r="L22" i="3"/>
  <c r="M22" s="1"/>
  <c r="L26" i="1"/>
  <c r="F23" i="10" s="1"/>
  <c r="I23" s="1"/>
  <c r="L26" i="3"/>
  <c r="M26" s="1"/>
  <c r="F22" i="1"/>
  <c r="F24"/>
  <c r="D19" i="4" s="1"/>
  <c r="D14" i="1"/>
  <c r="D34"/>
  <c r="D27"/>
  <c r="D54" s="1"/>
  <c r="D53"/>
  <c r="E14"/>
  <c r="F13"/>
  <c r="F8"/>
  <c r="F8" i="2"/>
  <c r="M8" s="1"/>
  <c r="F8" i="3"/>
  <c r="F14" s="1"/>
  <c r="F9" i="1"/>
  <c r="F9" i="2"/>
  <c r="F10" i="1"/>
  <c r="F10" i="2"/>
  <c r="L10" i="1"/>
  <c r="M10" s="1"/>
  <c r="L10" i="2"/>
  <c r="M10" s="1"/>
  <c r="L10" i="3"/>
  <c r="M10" s="1"/>
  <c r="F11" i="1"/>
  <c r="F11" i="2"/>
  <c r="C45" i="1"/>
  <c r="F45" s="1"/>
  <c r="F47"/>
  <c r="F47" i="2"/>
  <c r="F48"/>
  <c r="F52"/>
  <c r="F49"/>
  <c r="F50"/>
  <c r="F51"/>
  <c r="F52" i="1"/>
  <c r="F52" i="3"/>
  <c r="F47"/>
  <c r="F48" i="1"/>
  <c r="F48" i="3"/>
  <c r="D35" i="4" s="1"/>
  <c r="F49" i="1"/>
  <c r="F49" i="3"/>
  <c r="F50"/>
  <c r="F51"/>
  <c r="L50"/>
  <c r="M50" s="1"/>
  <c r="F50" i="1"/>
  <c r="L50" i="2"/>
  <c r="M50" s="1"/>
  <c r="F51" i="1"/>
  <c r="D38" i="4" s="1"/>
  <c r="L51" i="3"/>
  <c r="M51" s="1"/>
  <c r="L52"/>
  <c r="E39" i="4" s="1"/>
  <c r="L48" i="3"/>
  <c r="L9"/>
  <c r="M9" s="1"/>
  <c r="L8"/>
  <c r="M8" s="1"/>
  <c r="L11"/>
  <c r="M11" s="1"/>
  <c r="L13"/>
  <c r="M13" s="1"/>
  <c r="F13" i="2"/>
  <c r="L13"/>
  <c r="M13" s="1"/>
  <c r="L30"/>
  <c r="C45"/>
  <c r="F45" s="1"/>
  <c r="L33" i="3"/>
  <c r="M33" s="1"/>
  <c r="L30"/>
  <c r="M30" s="1"/>
  <c r="L31"/>
  <c r="M31" s="1"/>
  <c r="C14" i="1"/>
  <c r="C34"/>
  <c r="C27"/>
  <c r="G5" i="4"/>
  <c r="G6"/>
  <c r="G7"/>
  <c r="G8"/>
  <c r="G10"/>
  <c r="G11"/>
  <c r="G12"/>
  <c r="G14"/>
  <c r="G15"/>
  <c r="G16"/>
  <c r="G17"/>
  <c r="G18"/>
  <c r="G19"/>
  <c r="G21"/>
  <c r="G22"/>
  <c r="G23"/>
  <c r="G24"/>
  <c r="G25"/>
  <c r="G26"/>
  <c r="G27"/>
  <c r="G28"/>
  <c r="G29"/>
  <c r="G30"/>
  <c r="G31"/>
  <c r="G33"/>
  <c r="G34"/>
  <c r="G35"/>
  <c r="G36"/>
  <c r="G37"/>
  <c r="G38"/>
  <c r="G39"/>
  <c r="N14" i="2"/>
  <c r="N27"/>
  <c r="N34"/>
  <c r="N42"/>
  <c r="N45"/>
  <c r="N53"/>
  <c r="N14" i="1"/>
  <c r="N34"/>
  <c r="N27"/>
  <c r="N45"/>
  <c r="N53"/>
  <c r="N14" i="3"/>
  <c r="N27"/>
  <c r="N34"/>
  <c r="N42"/>
  <c r="N45"/>
  <c r="N53"/>
  <c r="G45" i="2"/>
  <c r="I14" i="1"/>
  <c r="J14"/>
  <c r="J27"/>
  <c r="J34"/>
  <c r="J45"/>
  <c r="J53"/>
  <c r="K14"/>
  <c r="K34"/>
  <c r="K27"/>
  <c r="K45"/>
  <c r="K53"/>
  <c r="G14"/>
  <c r="G53"/>
  <c r="G45"/>
  <c r="L8"/>
  <c r="L9"/>
  <c r="L11"/>
  <c r="L13"/>
  <c r="M13" s="1"/>
  <c r="L9" i="2"/>
  <c r="M9" s="1"/>
  <c r="L11"/>
  <c r="M11" s="1"/>
  <c r="L36"/>
  <c r="M36" s="1"/>
  <c r="L39" i="3"/>
  <c r="M39" s="1"/>
  <c r="L44" i="1"/>
  <c r="F37" i="10" s="1"/>
  <c r="F38" s="1"/>
  <c r="L44" i="2"/>
  <c r="L45" s="1"/>
  <c r="L44" i="3"/>
  <c r="M44" s="1"/>
  <c r="P14" i="1"/>
  <c r="P27"/>
  <c r="P34"/>
  <c r="P45"/>
  <c r="P53"/>
  <c r="P14" i="2"/>
  <c r="P27"/>
  <c r="P34"/>
  <c r="P42"/>
  <c r="P45"/>
  <c r="P53"/>
  <c r="P14" i="3"/>
  <c r="P27"/>
  <c r="P34"/>
  <c r="P42"/>
  <c r="P45"/>
  <c r="P53"/>
  <c r="H35" i="4"/>
  <c r="H36"/>
  <c r="H37"/>
  <c r="H38"/>
  <c r="H39"/>
  <c r="H34"/>
  <c r="H33"/>
  <c r="H28"/>
  <c r="H29"/>
  <c r="H30"/>
  <c r="H31"/>
  <c r="H27"/>
  <c r="H23"/>
  <c r="H24"/>
  <c r="H25"/>
  <c r="H22"/>
  <c r="H12"/>
  <c r="H15"/>
  <c r="H16"/>
  <c r="H17"/>
  <c r="H18"/>
  <c r="H19"/>
  <c r="H21"/>
  <c r="H11"/>
  <c r="H6"/>
  <c r="H7"/>
  <c r="H8"/>
  <c r="H10"/>
  <c r="H5"/>
  <c r="L36" i="3"/>
  <c r="L42" s="1"/>
  <c r="L31" i="2"/>
  <c r="M31" s="1"/>
  <c r="L32"/>
  <c r="M32" s="1"/>
  <c r="L32" i="1"/>
  <c r="F44"/>
  <c r="D33" i="4" s="1"/>
  <c r="L47" i="1"/>
  <c r="L48"/>
  <c r="L49"/>
  <c r="L50"/>
  <c r="L47" i="2"/>
  <c r="L47" i="3"/>
  <c r="L48" i="2"/>
  <c r="M48" s="1"/>
  <c r="L49"/>
  <c r="M49" s="1"/>
  <c r="L51"/>
  <c r="M51" s="1"/>
  <c r="L49" i="3"/>
  <c r="L53" s="1"/>
  <c r="M49"/>
  <c r="L30" i="1"/>
  <c r="F28" i="10" s="1"/>
  <c r="F31" s="1"/>
  <c r="Q34" i="1"/>
  <c r="D42" i="3"/>
  <c r="E42"/>
  <c r="G42"/>
  <c r="H42"/>
  <c r="I42"/>
  <c r="J42"/>
  <c r="K42"/>
  <c r="O42"/>
  <c r="Q42"/>
  <c r="C42"/>
  <c r="D34"/>
  <c r="D53"/>
  <c r="D27"/>
  <c r="E34"/>
  <c r="E27"/>
  <c r="E54"/>
  <c r="G34"/>
  <c r="H34"/>
  <c r="I34"/>
  <c r="I27"/>
  <c r="I14"/>
  <c r="I45"/>
  <c r="I53"/>
  <c r="J34"/>
  <c r="K34"/>
  <c r="O34"/>
  <c r="Q34"/>
  <c r="C34"/>
  <c r="D42" i="2"/>
  <c r="E42"/>
  <c r="E34"/>
  <c r="H42"/>
  <c r="I42"/>
  <c r="J42"/>
  <c r="K42"/>
  <c r="K14"/>
  <c r="K34"/>
  <c r="K45"/>
  <c r="K53"/>
  <c r="O42"/>
  <c r="Q42"/>
  <c r="D34"/>
  <c r="D53"/>
  <c r="G34"/>
  <c r="G14"/>
  <c r="G53"/>
  <c r="I34"/>
  <c r="J34"/>
  <c r="O34"/>
  <c r="Q34"/>
  <c r="C34"/>
  <c r="C14"/>
  <c r="C27"/>
  <c r="C42"/>
  <c r="I27" i="1"/>
  <c r="I34"/>
  <c r="I45"/>
  <c r="I53"/>
  <c r="E34"/>
  <c r="E27"/>
  <c r="O34"/>
  <c r="Q14" i="3"/>
  <c r="Q27"/>
  <c r="Q45"/>
  <c r="Q54" s="1"/>
  <c r="Q53"/>
  <c r="K14"/>
  <c r="K27"/>
  <c r="K45"/>
  <c r="K53"/>
  <c r="J14"/>
  <c r="J27"/>
  <c r="J45"/>
  <c r="J53"/>
  <c r="H14"/>
  <c r="H27"/>
  <c r="H45"/>
  <c r="H53"/>
  <c r="G14"/>
  <c r="G45"/>
  <c r="G53"/>
  <c r="C14"/>
  <c r="C27"/>
  <c r="Q14" i="2"/>
  <c r="Q27"/>
  <c r="Q45"/>
  <c r="Q53"/>
  <c r="J14"/>
  <c r="J27"/>
  <c r="J45"/>
  <c r="J53"/>
  <c r="I14"/>
  <c r="I27"/>
  <c r="I45"/>
  <c r="I53"/>
  <c r="H14"/>
  <c r="H27"/>
  <c r="H45"/>
  <c r="H53"/>
  <c r="E27"/>
  <c r="E54" s="1"/>
  <c r="D27"/>
  <c r="D54" s="1"/>
  <c r="Q14" i="1"/>
  <c r="Q27"/>
  <c r="Q45"/>
  <c r="Q53"/>
  <c r="D21" i="4"/>
  <c r="M37" i="3"/>
  <c r="M20"/>
  <c r="M47" i="2"/>
  <c r="E5" i="4"/>
  <c r="D39"/>
  <c r="M8" i="1"/>
  <c r="E17" i="4"/>
  <c r="D18" i="5"/>
  <c r="M51" i="1"/>
  <c r="M44" i="2"/>
  <c r="M45" s="1"/>
  <c r="M36" i="1"/>
  <c r="D22" i="4"/>
  <c r="D11"/>
  <c r="E19"/>
  <c r="F34" i="2"/>
  <c r="D18" i="4"/>
  <c r="F42" i="2"/>
  <c r="M48" i="3"/>
  <c r="M22" i="2"/>
  <c r="M36" i="3"/>
  <c r="F27"/>
  <c r="E24" i="4"/>
  <c r="D24"/>
  <c r="L14" i="3"/>
  <c r="M44" i="1"/>
  <c r="M45" s="1"/>
  <c r="M30" i="2"/>
  <c r="F5" i="5"/>
  <c r="M9" i="1"/>
  <c r="E6" i="4"/>
  <c r="E12"/>
  <c r="E31"/>
  <c r="M29" i="1"/>
  <c r="C4" i="5"/>
  <c r="M20" i="1"/>
  <c r="M48"/>
  <c r="M47" i="3"/>
  <c r="L45"/>
  <c r="E27" i="4"/>
  <c r="D17" i="5"/>
  <c r="E13" i="4"/>
  <c r="D8"/>
  <c r="M26" i="1"/>
  <c r="M21" i="3"/>
  <c r="E29" i="4"/>
  <c r="F53" i="1"/>
  <c r="M17" i="3"/>
  <c r="G27" i="2"/>
  <c r="H54" i="3" l="1"/>
  <c r="K54"/>
  <c r="G41" i="10"/>
  <c r="I41" s="1"/>
  <c r="H10" i="11"/>
  <c r="H8"/>
  <c r="G39" i="10"/>
  <c r="I39" s="1"/>
  <c r="E25" i="4"/>
  <c r="F24" i="10"/>
  <c r="I24" s="1"/>
  <c r="P54" i="2"/>
  <c r="N54" i="3"/>
  <c r="F53"/>
  <c r="F53" i="2"/>
  <c r="E15" i="4"/>
  <c r="F12" i="10"/>
  <c r="I12" s="1"/>
  <c r="B17" i="12"/>
  <c r="F27" i="2"/>
  <c r="G43" i="10"/>
  <c r="I43" s="1"/>
  <c r="H12" i="11"/>
  <c r="M19" i="2"/>
  <c r="M12"/>
  <c r="I28" i="10"/>
  <c r="I37"/>
  <c r="I38" s="1"/>
  <c r="F14" i="11"/>
  <c r="M52" i="2"/>
  <c r="B16" i="12"/>
  <c r="C54" i="3"/>
  <c r="J54"/>
  <c r="K54" i="2"/>
  <c r="D54" i="3"/>
  <c r="E37" i="4"/>
  <c r="H11" i="11"/>
  <c r="G42" i="10"/>
  <c r="I42" s="1"/>
  <c r="J42" s="1"/>
  <c r="L42" s="1"/>
  <c r="H9" i="11"/>
  <c r="G40" i="10"/>
  <c r="I40" s="1"/>
  <c r="P54" i="3"/>
  <c r="E8" i="4"/>
  <c r="M52" i="3"/>
  <c r="D6" i="4"/>
  <c r="M21" i="1"/>
  <c r="F22" i="10"/>
  <c r="M38" i="1"/>
  <c r="F25" i="10"/>
  <c r="I25" s="1"/>
  <c r="J25" s="1"/>
  <c r="L25" s="1"/>
  <c r="M37" i="1"/>
  <c r="F19" i="10"/>
  <c r="I19" s="1"/>
  <c r="M16" i="2"/>
  <c r="M40" i="1"/>
  <c r="F34" i="10"/>
  <c r="I34" s="1"/>
  <c r="M38" i="2"/>
  <c r="F34" i="3"/>
  <c r="F54" s="1"/>
  <c r="D23" i="4"/>
  <c r="D30"/>
  <c r="B21" i="12" s="1"/>
  <c r="M16" i="3"/>
  <c r="F14" i="10"/>
  <c r="D49"/>
  <c r="H49"/>
  <c r="E17"/>
  <c r="E21"/>
  <c r="J28"/>
  <c r="L28" s="1"/>
  <c r="M53" i="3"/>
  <c r="H13" i="11"/>
  <c r="G44" i="10"/>
  <c r="I44" s="1"/>
  <c r="J44" s="1"/>
  <c r="L44" s="1"/>
  <c r="F39" i="4"/>
  <c r="K10" i="11"/>
  <c r="K12"/>
  <c r="K11"/>
  <c r="J12" i="10"/>
  <c r="L12" s="1"/>
  <c r="J9"/>
  <c r="L9" s="1"/>
  <c r="J24"/>
  <c r="L24" s="1"/>
  <c r="J34"/>
  <c r="L34" s="1"/>
  <c r="J41"/>
  <c r="L41" s="1"/>
  <c r="I36"/>
  <c r="J43"/>
  <c r="L43" s="1"/>
  <c r="L53" i="2"/>
  <c r="M53"/>
  <c r="J40" i="10"/>
  <c r="L40" s="1"/>
  <c r="J19"/>
  <c r="L19" s="1"/>
  <c r="J23"/>
  <c r="L23" s="1"/>
  <c r="I45"/>
  <c r="E13"/>
  <c r="E49" s="1"/>
  <c r="G36"/>
  <c r="G45"/>
  <c r="J16"/>
  <c r="L16" s="1"/>
  <c r="J20"/>
  <c r="L20" s="1"/>
  <c r="I11"/>
  <c r="I13" s="1"/>
  <c r="I15"/>
  <c r="J15" s="1"/>
  <c r="I27"/>
  <c r="I31" s="1"/>
  <c r="E31"/>
  <c r="J37"/>
  <c r="J39"/>
  <c r="J33"/>
  <c r="J54" i="2"/>
  <c r="I54"/>
  <c r="L16" i="1"/>
  <c r="D16" i="4"/>
  <c r="B20" i="12" s="1"/>
  <c r="E16" i="4"/>
  <c r="M31" i="1"/>
  <c r="C54"/>
  <c r="M41"/>
  <c r="F20" i="4"/>
  <c r="C33" i="5"/>
  <c r="M45" i="3"/>
  <c r="M14" i="2"/>
  <c r="M42" i="3"/>
  <c r="E36" i="4"/>
  <c r="L53" i="1"/>
  <c r="L14"/>
  <c r="K54"/>
  <c r="I54"/>
  <c r="M14" i="3"/>
  <c r="D5" i="4"/>
  <c r="F5" s="1"/>
  <c r="E54" i="1"/>
  <c r="F42"/>
  <c r="E30" i="4"/>
  <c r="E21"/>
  <c r="F21" s="1"/>
  <c r="D14"/>
  <c r="M34" i="3"/>
  <c r="E38" i="4"/>
  <c r="F38" s="1"/>
  <c r="M18" i="1"/>
  <c r="G27" i="3"/>
  <c r="G54" s="1"/>
  <c r="F14" i="2"/>
  <c r="F54" s="1"/>
  <c r="D9" i="4"/>
  <c r="E9"/>
  <c r="F24"/>
  <c r="Q54" i="1"/>
  <c r="Q54" i="2"/>
  <c r="C54"/>
  <c r="I54" i="3"/>
  <c r="E35" i="4"/>
  <c r="F35" s="1"/>
  <c r="E33"/>
  <c r="F33" s="1"/>
  <c r="J54" i="1"/>
  <c r="N54"/>
  <c r="G40" i="4" s="1"/>
  <c r="N54" i="2"/>
  <c r="D37" i="4"/>
  <c r="F37" s="1"/>
  <c r="D36"/>
  <c r="D34"/>
  <c r="B19" i="12" s="1"/>
  <c r="M11" i="1"/>
  <c r="D7" i="4"/>
  <c r="D10"/>
  <c r="B15" i="12" s="1"/>
  <c r="D17" i="4"/>
  <c r="M22" i="1"/>
  <c r="D5" i="5"/>
  <c r="D8" s="1"/>
  <c r="L42" i="1"/>
  <c r="M52"/>
  <c r="L14" i="2"/>
  <c r="X32"/>
  <c r="L34" i="3"/>
  <c r="E18" i="5"/>
  <c r="E21" s="1"/>
  <c r="E22" s="1"/>
  <c r="E22" i="4"/>
  <c r="H54" i="1"/>
  <c r="L37" i="2"/>
  <c r="F25" i="4"/>
  <c r="F30"/>
  <c r="G17" i="5"/>
  <c r="F13" i="4"/>
  <c r="F15"/>
  <c r="F8"/>
  <c r="D22" i="5"/>
  <c r="F8"/>
  <c r="F12" i="4"/>
  <c r="G7" i="5"/>
  <c r="F29" i="4"/>
  <c r="M27" i="3"/>
  <c r="G11" i="5"/>
  <c r="E14" i="4"/>
  <c r="L27" i="3"/>
  <c r="L54" s="1"/>
  <c r="M26" i="2"/>
  <c r="M33"/>
  <c r="M34" s="1"/>
  <c r="L34"/>
  <c r="H34"/>
  <c r="H54" s="1"/>
  <c r="G54"/>
  <c r="M23"/>
  <c r="L27"/>
  <c r="P54" i="1"/>
  <c r="H40" i="4" s="1"/>
  <c r="L33" i="1"/>
  <c r="G34"/>
  <c r="G54" s="1"/>
  <c r="E18" i="4"/>
  <c r="F18" s="1"/>
  <c r="M23" i="1"/>
  <c r="M14"/>
  <c r="F31" i="4"/>
  <c r="F6"/>
  <c r="G20" i="5"/>
  <c r="F34" i="1"/>
  <c r="M39"/>
  <c r="C32" i="5" s="1"/>
  <c r="E7" i="4"/>
  <c r="M30" i="1"/>
  <c r="M49"/>
  <c r="E10" i="4"/>
  <c r="C18" i="5"/>
  <c r="C22" s="1"/>
  <c r="D4"/>
  <c r="L45" i="1"/>
  <c r="M24"/>
  <c r="F4" i="5"/>
  <c r="F9" s="1"/>
  <c r="G23"/>
  <c r="G19"/>
  <c r="D27" i="4"/>
  <c r="F27" s="1"/>
  <c r="E32"/>
  <c r="M19" i="1"/>
  <c r="C40" i="4"/>
  <c r="E23"/>
  <c r="F23" s="1"/>
  <c r="F27" i="1"/>
  <c r="F19" i="4"/>
  <c r="E34"/>
  <c r="C19" i="12" s="1"/>
  <c r="M47" i="1"/>
  <c r="F14"/>
  <c r="M17"/>
  <c r="M32"/>
  <c r="C31" i="5" s="1"/>
  <c r="E5"/>
  <c r="M50" i="1"/>
  <c r="D21" i="5"/>
  <c r="G6"/>
  <c r="B40" i="4"/>
  <c r="F22" l="1"/>
  <c r="C16" i="12"/>
  <c r="F36" i="10"/>
  <c r="F17" i="4"/>
  <c r="B18" i="12"/>
  <c r="B22" s="1"/>
  <c r="C21"/>
  <c r="C20"/>
  <c r="M16" i="1"/>
  <c r="F7" i="10"/>
  <c r="F17"/>
  <c r="I14"/>
  <c r="J14" s="1"/>
  <c r="L14" s="1"/>
  <c r="F26"/>
  <c r="I22"/>
  <c r="C18" i="12"/>
  <c r="F13" i="10"/>
  <c r="M54" i="3"/>
  <c r="H14" i="11"/>
  <c r="M33" i="1"/>
  <c r="F18" i="10"/>
  <c r="G49"/>
  <c r="I17"/>
  <c r="L15"/>
  <c r="J17"/>
  <c r="L33"/>
  <c r="L36" s="1"/>
  <c r="J36"/>
  <c r="L37"/>
  <c r="L38" s="1"/>
  <c r="J38"/>
  <c r="L39"/>
  <c r="L45" s="1"/>
  <c r="J45"/>
  <c r="J11"/>
  <c r="J27"/>
  <c r="L17"/>
  <c r="F10" i="4"/>
  <c r="F16"/>
  <c r="F36"/>
  <c r="C5" i="5"/>
  <c r="C8" s="1"/>
  <c r="E11" i="4"/>
  <c r="F11" s="1"/>
  <c r="L27" i="1"/>
  <c r="L34"/>
  <c r="F14" i="4"/>
  <c r="F34"/>
  <c r="D9" i="5"/>
  <c r="F7" i="4"/>
  <c r="M53" i="1"/>
  <c r="C34" i="5" s="1"/>
  <c r="F9" i="4"/>
  <c r="M42" i="1"/>
  <c r="M37" i="2"/>
  <c r="E28" i="4"/>
  <c r="F28" s="1"/>
  <c r="L42" i="2"/>
  <c r="L54" s="1"/>
  <c r="G22" i="5"/>
  <c r="M27" i="2"/>
  <c r="C29" i="5"/>
  <c r="M34" i="1"/>
  <c r="E26" i="4"/>
  <c r="C7" i="12" s="1"/>
  <c r="C12" s="1"/>
  <c r="G18" i="5"/>
  <c r="G21" s="1"/>
  <c r="C21"/>
  <c r="E9"/>
  <c r="E8"/>
  <c r="M27" i="1"/>
  <c r="G4" i="5"/>
  <c r="F54" i="1"/>
  <c r="D40" i="4" s="1"/>
  <c r="I26" i="10" l="1"/>
  <c r="J22"/>
  <c r="F10"/>
  <c r="I7"/>
  <c r="C15" i="12"/>
  <c r="J14" i="11"/>
  <c r="K13"/>
  <c r="K14" s="1"/>
  <c r="F26" i="4"/>
  <c r="C17" i="12"/>
  <c r="C22" s="1"/>
  <c r="F21" i="10"/>
  <c r="F49" s="1"/>
  <c r="I18"/>
  <c r="J31"/>
  <c r="L27"/>
  <c r="L31" s="1"/>
  <c r="J13"/>
  <c r="L11"/>
  <c r="L13" s="1"/>
  <c r="G5" i="5"/>
  <c r="C9"/>
  <c r="G9" s="1"/>
  <c r="L54" i="1"/>
  <c r="E40" i="4" s="1"/>
  <c r="F40" s="1"/>
  <c r="M54" i="1"/>
  <c r="M42" i="2"/>
  <c r="C30" i="5"/>
  <c r="M54" i="2"/>
  <c r="G8" i="5"/>
  <c r="I10" i="10" l="1"/>
  <c r="J7"/>
  <c r="J26"/>
  <c r="L22"/>
  <c r="L26" s="1"/>
  <c r="I21"/>
  <c r="I49" s="1"/>
  <c r="J18"/>
  <c r="L7" l="1"/>
  <c r="L10" s="1"/>
  <c r="J10"/>
  <c r="L18"/>
  <c r="L21" s="1"/>
  <c r="L49" s="1"/>
  <c r="J21"/>
  <c r="J49" s="1"/>
</calcChain>
</file>

<file path=xl/comments1.xml><?xml version="1.0" encoding="utf-8"?>
<comments xmlns="http://schemas.openxmlformats.org/spreadsheetml/2006/main">
  <authors>
    <author>oeadmn</author>
  </authors>
  <commentList>
    <comment ref="G33" authorId="0">
      <text>
        <r>
          <rPr>
            <b/>
            <sz val="9"/>
            <color indexed="81"/>
            <rFont val="Tahoma"/>
            <family val="2"/>
          </rPr>
          <t>oeadmn:</t>
        </r>
        <r>
          <rPr>
            <sz val="9"/>
            <color indexed="81"/>
            <rFont val="Tahoma"/>
            <family val="2"/>
          </rPr>
          <t xml:space="preserve">
lShri Irshad MD left Office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oeadmn:</t>
        </r>
        <r>
          <rPr>
            <sz val="9"/>
            <color indexed="81"/>
            <rFont val="Tahoma"/>
            <family val="2"/>
          </rPr>
          <t xml:space="preserve">
pn shanthamma trsfr frm ersa
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oeadmn:</t>
        </r>
        <r>
          <rPr>
            <sz val="9"/>
            <color indexed="81"/>
            <rFont val="Tahoma"/>
            <family val="2"/>
          </rPr>
          <t xml:space="preserve">
N.Suresh (No.1) VRS</t>
        </r>
      </text>
    </comment>
  </commentList>
</comments>
</file>

<file path=xl/sharedStrings.xml><?xml version="1.0" encoding="utf-8"?>
<sst xmlns="http://schemas.openxmlformats.org/spreadsheetml/2006/main" count="527" uniqueCount="239">
  <si>
    <t>Sanctioned Strength</t>
  </si>
  <si>
    <t>Men-in-position</t>
  </si>
  <si>
    <t>Cadre</t>
  </si>
  <si>
    <t>Permanent</t>
  </si>
  <si>
    <t>Temporary</t>
  </si>
  <si>
    <t>Casual</t>
  </si>
  <si>
    <t>TOTAL</t>
  </si>
  <si>
    <t>TVM</t>
  </si>
  <si>
    <t>TCR</t>
  </si>
  <si>
    <t>CHN</t>
  </si>
  <si>
    <t>KTM</t>
  </si>
  <si>
    <t>KDE</t>
  </si>
  <si>
    <t>Deptn</t>
  </si>
  <si>
    <t>Leave</t>
  </si>
  <si>
    <t>Sl. No</t>
  </si>
  <si>
    <r>
      <t xml:space="preserve">I.  </t>
    </r>
    <r>
      <rPr>
        <b/>
        <i/>
        <u/>
        <sz val="10"/>
        <rFont val="Arial Narrow"/>
        <family val="2"/>
      </rPr>
      <t>Group ‘A’</t>
    </r>
  </si>
  <si>
    <t xml:space="preserve"> Principal Accountant General</t>
  </si>
  <si>
    <t>Sr. Deputy Accountant General</t>
  </si>
  <si>
    <t>Deputy Accountant General</t>
  </si>
  <si>
    <t>Welfare Officer</t>
  </si>
  <si>
    <t>Total</t>
  </si>
  <si>
    <r>
      <t xml:space="preserve">II.   </t>
    </r>
    <r>
      <rPr>
        <b/>
        <i/>
        <u/>
        <sz val="10"/>
        <rFont val="Arial Narrow"/>
        <family val="2"/>
      </rPr>
      <t>Group ‘B’ Gazetted</t>
    </r>
  </si>
  <si>
    <t>Senior Audit Officer/Civil</t>
  </si>
  <si>
    <t>Senior Audit Officer/Comml.</t>
  </si>
  <si>
    <t>Audit Officer/Civil</t>
  </si>
  <si>
    <t>Audit Officer/Comml.</t>
  </si>
  <si>
    <t>Senior Private Secretary</t>
  </si>
  <si>
    <t>Hindi Officer</t>
  </si>
  <si>
    <t>Private Secretary</t>
  </si>
  <si>
    <r>
      <t xml:space="preserve">III.    </t>
    </r>
    <r>
      <rPr>
        <b/>
        <i/>
        <u/>
        <sz val="10"/>
        <rFont val="Arial Narrow"/>
        <family val="2"/>
      </rPr>
      <t>Group ‘B’ Non-Gazetted</t>
    </r>
  </si>
  <si>
    <t>Supervisor</t>
  </si>
  <si>
    <t>Sr.Hindi Translator</t>
  </si>
  <si>
    <t>Welfare Assistant</t>
  </si>
  <si>
    <t>Senior Auditor</t>
  </si>
  <si>
    <t>Junior Hindi translator</t>
  </si>
  <si>
    <t>Auditor</t>
  </si>
  <si>
    <t>Clerk/Typist</t>
  </si>
  <si>
    <t>Staff car Driver</t>
  </si>
  <si>
    <r>
      <t xml:space="preserve">VI.    </t>
    </r>
    <r>
      <rPr>
        <b/>
        <i/>
        <u/>
        <sz val="10"/>
        <rFont val="Arial Narrow"/>
        <family val="2"/>
      </rPr>
      <t>EDP Posts</t>
    </r>
  </si>
  <si>
    <t>Data Manager</t>
  </si>
  <si>
    <t>Senior Data Processor</t>
  </si>
  <si>
    <t>Data Processor</t>
  </si>
  <si>
    <t>Senior Console Operator</t>
  </si>
  <si>
    <t>Grand Total</t>
  </si>
  <si>
    <t>Assistant Audit Officer/Civil</t>
  </si>
  <si>
    <t xml:space="preserve"> Accountant General</t>
  </si>
  <si>
    <t>Assistant Audit Officer/Comml.</t>
  </si>
  <si>
    <t>MTS</t>
  </si>
  <si>
    <r>
      <t xml:space="preserve">IV                     </t>
    </r>
    <r>
      <rPr>
        <b/>
        <i/>
        <u/>
        <sz val="10"/>
        <rFont val="Arial Narrow"/>
        <family val="2"/>
      </rPr>
      <t>Group   C</t>
    </r>
  </si>
  <si>
    <t>V.            Multi Tasking Staffs</t>
  </si>
  <si>
    <t>E</t>
  </si>
  <si>
    <t>F</t>
  </si>
  <si>
    <t>From</t>
  </si>
  <si>
    <t>To</t>
  </si>
  <si>
    <t>MIP</t>
  </si>
  <si>
    <t>OFFICE OF THE DG (CENTRAL), CHENNAI, Br.KOCHI</t>
  </si>
  <si>
    <t>.</t>
  </si>
  <si>
    <t>Vacancy</t>
  </si>
  <si>
    <t>Excess/    Deficit(-)</t>
  </si>
  <si>
    <t>To this office</t>
  </si>
  <si>
    <t>From this Office</t>
  </si>
  <si>
    <r>
      <t xml:space="preserve">1. </t>
    </r>
    <r>
      <rPr>
        <b/>
        <i/>
        <u/>
        <sz val="11"/>
        <color indexed="17"/>
        <rFont val="Arial Narrow"/>
        <family val="2"/>
      </rPr>
      <t>Sr. Audit Officer/Audit Officer</t>
    </r>
  </si>
  <si>
    <r>
      <t>B.</t>
    </r>
    <r>
      <rPr>
        <sz val="7"/>
        <rFont val="Times New Roman"/>
        <family val="1"/>
      </rPr>
      <t xml:space="preserve">     </t>
    </r>
    <r>
      <rPr>
        <sz val="9.5"/>
        <rFont val="Arial Narrow"/>
        <family val="2"/>
      </rPr>
      <t> </t>
    </r>
  </si>
  <si>
    <t>Men on duty</t>
  </si>
  <si>
    <r>
      <t>C.</t>
    </r>
    <r>
      <rPr>
        <sz val="7"/>
        <rFont val="Times New Roman"/>
        <family val="1"/>
      </rPr>
      <t xml:space="preserve">    </t>
    </r>
    <r>
      <rPr>
        <sz val="9.5"/>
        <rFont val="Arial Narrow"/>
        <family val="2"/>
      </rPr>
      <t> </t>
    </r>
  </si>
  <si>
    <t>Men-on-leave</t>
  </si>
  <si>
    <r>
      <t>E.</t>
    </r>
    <r>
      <rPr>
        <sz val="7"/>
        <rFont val="Times New Roman"/>
        <family val="1"/>
      </rPr>
      <t xml:space="preserve">     </t>
    </r>
    <r>
      <rPr>
        <sz val="9.5"/>
        <rFont val="Arial Narrow"/>
        <family val="2"/>
      </rPr>
      <t> </t>
    </r>
  </si>
  <si>
    <r>
      <t>F.</t>
    </r>
    <r>
      <rPr>
        <sz val="7"/>
        <rFont val="Times New Roman"/>
        <family val="1"/>
      </rPr>
      <t xml:space="preserve">     </t>
    </r>
    <r>
      <rPr>
        <sz val="9.5"/>
        <rFont val="Arial Narrow"/>
        <family val="2"/>
      </rPr>
      <t> </t>
    </r>
  </si>
  <si>
    <t>A.</t>
  </si>
  <si>
    <r>
      <t xml:space="preserve">3.   </t>
    </r>
    <r>
      <rPr>
        <b/>
        <u/>
        <sz val="11"/>
        <color indexed="17"/>
        <rFont val="Arial Narrow"/>
        <family val="2"/>
      </rPr>
      <t xml:space="preserve"> Others</t>
    </r>
  </si>
  <si>
    <t xml:space="preserve">Post </t>
  </si>
  <si>
    <r>
      <t>1.</t>
    </r>
    <r>
      <rPr>
        <sz val="7"/>
        <rFont val="Times New Roman"/>
        <family val="1"/>
      </rPr>
      <t xml:space="preserve">                    </t>
    </r>
    <r>
      <rPr>
        <sz val="9.5"/>
        <rFont val="Arial Narrow"/>
        <family val="2"/>
      </rPr>
      <t> </t>
    </r>
  </si>
  <si>
    <t>Sr.Auditor</t>
  </si>
  <si>
    <r>
      <t>2.</t>
    </r>
    <r>
      <rPr>
        <sz val="7"/>
        <rFont val="Times New Roman"/>
        <family val="1"/>
      </rPr>
      <t xml:space="preserve">                    </t>
    </r>
    <r>
      <rPr>
        <sz val="9.5"/>
        <rFont val="Arial Narrow"/>
        <family val="2"/>
      </rPr>
      <t> </t>
    </r>
  </si>
  <si>
    <r>
      <t>3.</t>
    </r>
    <r>
      <rPr>
        <sz val="7"/>
        <rFont val="Times New Roman"/>
        <family val="1"/>
      </rPr>
      <t xml:space="preserve">                    </t>
    </r>
    <r>
      <rPr>
        <sz val="9.5"/>
        <rFont val="Arial Narrow"/>
        <family val="2"/>
      </rPr>
      <t> </t>
    </r>
  </si>
  <si>
    <r>
      <t>4.</t>
    </r>
    <r>
      <rPr>
        <sz val="7"/>
        <rFont val="Times New Roman"/>
        <family val="1"/>
      </rPr>
      <t xml:space="preserve">                    </t>
    </r>
    <r>
      <rPr>
        <sz val="9.5"/>
        <rFont val="Arial Narrow"/>
        <family val="2"/>
      </rPr>
      <t> </t>
    </r>
  </si>
  <si>
    <r>
      <t>5.</t>
    </r>
    <r>
      <rPr>
        <sz val="7"/>
        <rFont val="Times New Roman"/>
        <family val="1"/>
      </rPr>
      <t xml:space="preserve">                    </t>
    </r>
    <r>
      <rPr>
        <sz val="9.5"/>
        <rFont val="Arial Narrow"/>
        <family val="2"/>
      </rPr>
      <t> </t>
    </r>
  </si>
  <si>
    <t>EDP Posts</t>
  </si>
  <si>
    <t>Sr.AO</t>
  </si>
  <si>
    <t>Audit Officer</t>
  </si>
  <si>
    <t xml:space="preserve">     Total</t>
  </si>
  <si>
    <t xml:space="preserve">     Civil</t>
  </si>
  <si>
    <t>Comml.</t>
  </si>
  <si>
    <t>Civil</t>
  </si>
  <si>
    <t>AAO</t>
  </si>
  <si>
    <t>AAO/Supervisor</t>
  </si>
  <si>
    <t>G.</t>
  </si>
  <si>
    <t>Deputation from our office</t>
  </si>
  <si>
    <t>Deputation to our office</t>
  </si>
  <si>
    <t>Vacancy Excess (+)/ Deficit(-)</t>
  </si>
  <si>
    <t>D.     </t>
  </si>
  <si>
    <t>D.</t>
  </si>
  <si>
    <t>Steno- Gr.II</t>
  </si>
  <si>
    <t>Steno- Gr.I</t>
  </si>
  <si>
    <t>Steno Gr. II</t>
  </si>
  <si>
    <t>Steno Gr. I</t>
  </si>
  <si>
    <t>OFFICE OF THE PRINCIPAL ACCOUNTANT GENERAL (ERSA) , KERALA, THIRUVANANTHAPURAM</t>
  </si>
  <si>
    <t>Data Entry Operator- Gr.'A'</t>
  </si>
  <si>
    <t>Data Entry Operator- Gr.'B'</t>
  </si>
  <si>
    <t>Stenographer Gr. I &amp; II</t>
  </si>
  <si>
    <t>Gross Total</t>
  </si>
  <si>
    <t>Men-in-position(Excluding Deputation to this Office)</t>
  </si>
  <si>
    <t>Men-in position(inclu.dep to office)</t>
  </si>
  <si>
    <t>Accountant General</t>
  </si>
  <si>
    <t>Principal Accountant General</t>
  </si>
  <si>
    <t>TVPM</t>
  </si>
  <si>
    <t>KTYM</t>
  </si>
  <si>
    <t>GSSA</t>
  </si>
  <si>
    <t>ERSA</t>
  </si>
  <si>
    <t>Telephone Operator</t>
  </si>
  <si>
    <t>Resig/ Retirement/VRS/ death/ Deptn From</t>
  </si>
  <si>
    <t>Kochi</t>
  </si>
  <si>
    <t>Assistant Audit Officer/Legal</t>
  </si>
  <si>
    <t>Senior Auditor                  #</t>
  </si>
  <si>
    <t xml:space="preserve">Assistant Audit Officer/ Legal                    </t>
  </si>
  <si>
    <t>(-)HIA</t>
  </si>
  <si>
    <t>Clerk/Typist                                     #</t>
  </si>
  <si>
    <t># - 4 post of Sr.Adr held in abeyyance against one post of each Data Manager, Sr Data Processor &amp; Data Processor</t>
  </si>
  <si>
    <t>PIP of Gp B &amp; C employees</t>
  </si>
  <si>
    <t>Senior Auditor #</t>
  </si>
  <si>
    <t>Appointment/ MT/ Deptn To/ Repatriated</t>
  </si>
  <si>
    <t>Sanctioned Strength (inluding AAO Legal)</t>
  </si>
  <si>
    <t>Details of HIA posts</t>
  </si>
  <si>
    <t>One post of Clerk held in abeyance for operating one post of Telephone operator.</t>
  </si>
  <si>
    <t>3 posts of clerks kept in abeyance for operating one post of Data Manager.</t>
  </si>
  <si>
    <t>2 posts of CTs kept in abeyance to operate 2 posts of Staff car drivers (One in GSSA &amp; one in ERSA)</t>
  </si>
  <si>
    <t xml:space="preserve">3 posts of Sr.Ars kept in abeyance for operating two post of Sr.Data Processors </t>
  </si>
  <si>
    <t>7 post of C/Ts are kept in abeyance as per HQ.Office Order No. 525/Budget/CC/291- 2006  dated 04.05.2010</t>
  </si>
  <si>
    <t>2 Post of Sr.Adr held in abeyance for one post of AAO/Legal Vide Hqrs letter No. 40/ Staff-SSR/CC/49-2013 dtd 25/01/17</t>
  </si>
  <si>
    <t xml:space="preserve">HIA posts not operated due to vacancies </t>
  </si>
  <si>
    <t xml:space="preserve">1 post of Auditor for operating 1 post of DEO Gr"B"operated </t>
  </si>
  <si>
    <t>4 posts of C/Ts are kept in abeyance as per HQ. Office lr No.1916 Budget/CC/291-2006 dt 09.08.06</t>
  </si>
  <si>
    <t>Senior Audit Officer (Legal)</t>
  </si>
  <si>
    <t>3 posts of C/Ts kept in abeyance to operate a Post of Sr.AO (legal) vide N.0372/Staff- S.S.R./C.C./49-2013 dated 19.06.2017</t>
  </si>
  <si>
    <t>Senior Audit Officer ( Legal)</t>
  </si>
  <si>
    <t>Actual SS</t>
  </si>
  <si>
    <t>HIA</t>
  </si>
  <si>
    <t>Effective SS</t>
  </si>
  <si>
    <t>28 posts of clerks utilised for operating DEO Gr.'A' posts</t>
  </si>
  <si>
    <t>Asstt. Accountant General</t>
  </si>
  <si>
    <t>Senior Console Operator(DEO Gr.C)</t>
  </si>
  <si>
    <t>Data Processor(DEO Gr.D)</t>
  </si>
  <si>
    <t>Senior Data Processor(DEO Gr E)</t>
  </si>
  <si>
    <t>1 post of Sr.AO/AO for Welfare officer</t>
  </si>
  <si>
    <t>Combined SS and MIP OF PR.AG OFFICES OF G&amp;SSA, ERSA  AND PD(C) Br.Kochi, KERALA</t>
  </si>
  <si>
    <t xml:space="preserve">Vacancy </t>
  </si>
  <si>
    <t>NIL</t>
  </si>
  <si>
    <t>Category of Posts</t>
  </si>
  <si>
    <t>Men in Position</t>
  </si>
  <si>
    <t xml:space="preserve">Vacancy Total </t>
  </si>
  <si>
    <t>Posts HIA*</t>
  </si>
  <si>
    <t>Net Vacancies</t>
  </si>
  <si>
    <t>Remarks</t>
  </si>
  <si>
    <t>Permt.</t>
  </si>
  <si>
    <t>Temp.</t>
  </si>
  <si>
    <t xml:space="preserve">Casual </t>
  </si>
  <si>
    <t>*Reason for posts HIA</t>
  </si>
  <si>
    <t>Deputn from other offices</t>
  </si>
  <si>
    <t>Deputn to other offices</t>
  </si>
  <si>
    <t>Reason for excess</t>
  </si>
  <si>
    <t>Sr.Audit Officer (Civil)</t>
  </si>
  <si>
    <t>Sr.Audit Officer (Comml)</t>
  </si>
  <si>
    <t>Sr. Audit Officer ( Legal)</t>
  </si>
  <si>
    <t>Audit Officer (Civil)</t>
  </si>
  <si>
    <t>Audit Officer (Comml)</t>
  </si>
  <si>
    <t>Assistant Audit Officer (Civil)</t>
  </si>
  <si>
    <t>MIP  and SS includes AAO(Legal) also,</t>
  </si>
  <si>
    <t>Assistant Audit Officer (Comml)</t>
  </si>
  <si>
    <t>Supervisor (Civil)</t>
  </si>
  <si>
    <r>
      <rPr>
        <b/>
        <i/>
        <sz val="10"/>
        <rFont val="Arial"/>
        <family val="2"/>
      </rPr>
      <t>02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post</t>
    </r>
    <r>
      <rPr>
        <i/>
        <sz val="10"/>
        <rFont val="Arial"/>
        <family val="2"/>
      </rPr>
      <t xml:space="preserve"> HIA</t>
    </r>
    <r>
      <rPr>
        <sz val="10"/>
        <rFont val="Arial"/>
        <family val="2"/>
      </rPr>
      <t xml:space="preserve"> against 01 post of AAO/Legal. </t>
    </r>
    <r>
      <rPr>
        <b/>
        <sz val="10"/>
        <rFont val="Arial"/>
        <family val="2"/>
      </rPr>
      <t xml:space="preserve">03 </t>
    </r>
    <r>
      <rPr>
        <sz val="10"/>
        <rFont val="Arial"/>
        <family val="2"/>
      </rPr>
      <t xml:space="preserve">Sr.Adr post </t>
    </r>
    <r>
      <rPr>
        <i/>
        <sz val="10"/>
        <rFont val="Arial"/>
        <family val="2"/>
      </rPr>
      <t>HIA</t>
    </r>
    <r>
      <rPr>
        <sz val="10"/>
        <rFont val="Arial"/>
        <family val="2"/>
      </rPr>
      <t xml:space="preserve"> to operate two Sr.Data processors .                      </t>
    </r>
  </si>
  <si>
    <t xml:space="preserve">Clerk/Typist </t>
  </si>
  <si>
    <r>
      <rPr>
        <b/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post of Clerk held in abeyance for operating one post of Telephone operator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posts of clerks kept in abeyance for operating one post of Data Manager                                                                      28 posts of clerks utilised for operating DEO Gr.'A' posts                                                                   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posts of C/Ts are kept in abeyance as per HQ. Office lr No.1916 Budget/CC/291-2006 dt 09.08.06                                                                                                                                </t>
    </r>
    <r>
      <rPr>
        <b/>
        <sz val="10"/>
        <rFont val="Arial"/>
        <family val="2"/>
      </rPr>
      <t>7</t>
    </r>
    <r>
      <rPr>
        <sz val="10"/>
        <rFont val="Arial"/>
        <family val="2"/>
      </rPr>
      <t xml:space="preserve"> post of C/Ts are kept in abeyance as per HQ.Office Order No. 525/Budget/CC/291- 2006  dated 04.05.2010                                                                                           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posts of CTs kept in abeyance to operate 2 posts of Staff car drivers (One in GSSA &amp; one in ERSA)                                                               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posts of C/Ts kept in abeyance to operate a Post of Sr.AO (legal) vide N.0372/Staff- S.S.R./C.C./49-2013 dated 19.06.2017                                                 </t>
    </r>
  </si>
  <si>
    <t>Sr.PS</t>
  </si>
  <si>
    <t>PS</t>
  </si>
  <si>
    <t>Stenographer Grade I</t>
  </si>
  <si>
    <t>Stenographer Grade II</t>
  </si>
  <si>
    <t>Total of Sr.PS/Steno</t>
  </si>
  <si>
    <t>Hindi Officers</t>
  </si>
  <si>
    <t>Sr.Translators</t>
  </si>
  <si>
    <t>Jr.Translators</t>
  </si>
  <si>
    <t>Hindi Typist</t>
  </si>
  <si>
    <t>Total Hindi Post</t>
  </si>
  <si>
    <t>Misc/Other posts</t>
  </si>
  <si>
    <t>Staff Car Driver</t>
  </si>
  <si>
    <t>Tele Operator</t>
  </si>
  <si>
    <t>Total Misc/Other posts</t>
  </si>
  <si>
    <t>Total of MTS Posts</t>
  </si>
  <si>
    <t>Sr.Data Processor</t>
  </si>
  <si>
    <t>Sr.Console Operator</t>
  </si>
  <si>
    <t>Data Entry Operator - Gr.'B'</t>
  </si>
  <si>
    <t>Data Entry Operator - Gr.'A'</t>
  </si>
  <si>
    <t>Total EDP Posts</t>
  </si>
  <si>
    <t>Canteen Staff</t>
  </si>
  <si>
    <t>Ex Cadre Post</t>
  </si>
  <si>
    <t>Sr. Audit Officer/Admn</t>
  </si>
  <si>
    <t>STATEMENT  - II</t>
  </si>
  <si>
    <t>(EDP Posts)</t>
  </si>
  <si>
    <t>Sl.No</t>
  </si>
  <si>
    <t xml:space="preserve">Permt </t>
  </si>
  <si>
    <t>(Sanctioned vide Hqrs Letter No.2668-BRS/34-98-I dated 15.09.1998)</t>
  </si>
  <si>
    <t>(Sanctioned vide Hqrs Letter D.O.No.1581/DAI/BRS/304(Au)  dated 07.04.1994 &amp; No.2668-BRS/34-98-I dated 15.09.1998</t>
  </si>
  <si>
    <t>Sanctioned vide Hqrs.Letter No.1602/DAI/2-94(Au) dated 11.04.1994 and No.2668-BRS/34-98-I dated 15.09.1998</t>
  </si>
  <si>
    <t>Data EntryOperator - Gr. 'B'</t>
  </si>
  <si>
    <t>Sanctioned vide Hqrs.Letter No.1602/DAI/2-94(Au) dated 11.04.1994 and No.2668-BRS/37-98-28/9 dated 5.09.1998</t>
  </si>
  <si>
    <t>Data Entry Operator - Gr. 'A'</t>
  </si>
  <si>
    <t>Sanctioned vide Hqrs.Letter No.1602/DAI/2-94(Au) dated 11.04.1994, Letter No.2668-BRS/37-98-28/9 dated 5.09.1998 and Letter No.2063-BRS/CC/223-2002 dated 06.08.2003</t>
  </si>
  <si>
    <t xml:space="preserve">Total </t>
  </si>
  <si>
    <t>STATEMENT  - III</t>
  </si>
  <si>
    <t>OFFICE OF THE  PRINCIPAL ACCOUNTANT GENERAL(G&amp;SSA), KERALA, THIRUVANANTHAPURAM</t>
  </si>
  <si>
    <t>(CANTEEN STAFF)</t>
  </si>
  <si>
    <t>Manager</t>
  </si>
  <si>
    <t>Asstt.Manager cum Store Keeper</t>
  </si>
  <si>
    <t>Halwai cum Cook</t>
  </si>
  <si>
    <t>Clerk</t>
  </si>
  <si>
    <t>Asstt. Halwai cum Cook</t>
  </si>
  <si>
    <t>Tea/Coffee Maker</t>
  </si>
  <si>
    <t>Bearer</t>
  </si>
  <si>
    <t>Wash Boy</t>
  </si>
  <si>
    <t>Sr. Audit Officer/ Admn</t>
  </si>
  <si>
    <r>
      <t>Name of office</t>
    </r>
    <r>
      <rPr>
        <sz val="10"/>
        <rFont val="Arial"/>
        <family val="2"/>
      </rPr>
      <t>:</t>
    </r>
    <r>
      <rPr>
        <b/>
        <sz val="10"/>
        <rFont val="Arial"/>
        <family val="2"/>
      </rPr>
      <t>OFFICE OF THE  ACCOUNTANT GENERAL(G&amp;SSA),  KERALA, THIRUVANANTHAPURAM</t>
    </r>
  </si>
  <si>
    <t>OFFICE OF THE  ACCOUNTANT GENERAL (GSSA) , KERALA, THIRUVANANTHAPURAM</t>
  </si>
  <si>
    <t>SS</t>
  </si>
  <si>
    <t>PIP</t>
  </si>
  <si>
    <t>Sr AO/AO</t>
  </si>
  <si>
    <t>Sr Auditor/Auditor</t>
  </si>
  <si>
    <t>Hindi Posts</t>
  </si>
  <si>
    <t>Sr PS/PS/Steno</t>
  </si>
  <si>
    <t>clerk/MTS</t>
  </si>
  <si>
    <t>Cadre Group</t>
  </si>
  <si>
    <t>Staff Position as on 01.01.2018</t>
  </si>
  <si>
    <t>PIP as on 16.11.2017</t>
  </si>
  <si>
    <t>OFFICE OF THE  ACCOUNTANT GENERAL(G&amp;SSA), KERALA, THIRUVANANTHAPURAM</t>
  </si>
  <si>
    <t>one from MAB IV Chennai,  one from PAG(G&amp;SSA) karnataka</t>
  </si>
  <si>
    <t>Shri. Gireesh VM got posted to PDC from G&amp;SSA.Smt Sneha PM got promted to supervisor.Shri Sunil S appointed as welfare assisstant. Shri Rohit Dhama got posted to GSSA.</t>
  </si>
  <si>
    <t>GSSA PIP</t>
  </si>
  <si>
    <t>ERSA PIP</t>
  </si>
  <si>
    <t>PDC PIP</t>
  </si>
  <si>
    <t>Gr A</t>
  </si>
  <si>
    <t>Sum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</si>
</sst>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2"/>
      <name val="Arial"/>
      <family val="2"/>
    </font>
    <font>
      <b/>
      <sz val="13.5"/>
      <name val="Comic Sans MS"/>
      <family val="4"/>
    </font>
    <font>
      <b/>
      <sz val="16"/>
      <name val="Comic Sans MS"/>
      <family val="4"/>
    </font>
    <font>
      <sz val="16"/>
      <name val="Arial Narrow"/>
      <family val="2"/>
    </font>
    <font>
      <sz val="8"/>
      <name val="Arial Narrow"/>
      <family val="2"/>
    </font>
    <font>
      <b/>
      <i/>
      <sz val="10"/>
      <name val="Arial Narrow"/>
      <family val="2"/>
    </font>
    <font>
      <b/>
      <i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name val="Arial"/>
      <family val="2"/>
    </font>
    <font>
      <b/>
      <u/>
      <sz val="12"/>
      <name val="Arial"/>
      <family val="2"/>
    </font>
    <font>
      <sz val="13"/>
      <color indexed="17"/>
      <name val="Arial Narrow"/>
      <family val="2"/>
    </font>
    <font>
      <b/>
      <i/>
      <u/>
      <sz val="11"/>
      <color indexed="17"/>
      <name val="Arial Narrow"/>
      <family val="2"/>
    </font>
    <font>
      <sz val="9.5"/>
      <name val="Arial Narrow"/>
      <family val="2"/>
    </font>
    <font>
      <sz val="7"/>
      <name val="Times New Roman"/>
      <family val="1"/>
    </font>
    <font>
      <b/>
      <sz val="13"/>
      <color indexed="17"/>
      <name val="Arial Narrow"/>
      <family val="2"/>
    </font>
    <font>
      <b/>
      <sz val="11"/>
      <color indexed="17"/>
      <name val="Arial Narrow"/>
      <family val="2"/>
    </font>
    <font>
      <b/>
      <u/>
      <sz val="11"/>
      <color indexed="17"/>
      <name val="Arial Narrow"/>
      <family val="2"/>
    </font>
    <font>
      <b/>
      <u/>
      <sz val="9.5"/>
      <name val="Arial Narrow"/>
      <family val="2"/>
    </font>
    <font>
      <b/>
      <sz val="9.5"/>
      <name val="Arial Narrow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 val="doubleAccounting"/>
      <sz val="12"/>
      <name val="Arial"/>
      <family val="2"/>
    </font>
    <font>
      <u/>
      <sz val="10"/>
      <name val="Arial"/>
      <family val="2"/>
    </font>
    <font>
      <sz val="10"/>
      <color indexed="10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i/>
      <sz val="10"/>
      <color indexed="10"/>
      <name val="Arial Narrow"/>
      <family val="2"/>
    </font>
    <font>
      <sz val="9"/>
      <name val="Verdana"/>
      <family val="2"/>
    </font>
    <font>
      <sz val="9"/>
      <color indexed="1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rgb="FF003366"/>
      <name val="Arial"/>
      <family val="2"/>
    </font>
    <font>
      <sz val="10"/>
      <color rgb="FF0033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1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0">
    <border>
      <left/>
      <right/>
      <top/>
      <bottom/>
      <diagonal/>
    </border>
    <border>
      <left style="thick">
        <color indexed="8"/>
      </left>
      <right style="hair">
        <color indexed="8"/>
      </right>
      <top/>
      <bottom style="hair">
        <color indexed="8"/>
      </bottom>
      <diagonal/>
    </border>
    <border>
      <left style="thick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ck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64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/>
      <right style="thick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thick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ck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/>
      <top style="double">
        <color indexed="8"/>
      </top>
      <bottom style="hair">
        <color indexed="8"/>
      </bottom>
      <diagonal/>
    </border>
    <border>
      <left style="thick">
        <color indexed="8"/>
      </left>
      <right/>
      <top style="double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hair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hair">
        <color indexed="8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ill="0" applyBorder="0" applyAlignment="0" applyProtection="0"/>
  </cellStyleXfs>
  <cellXfs count="491">
    <xf numFmtId="0" fontId="0" fillId="0" borderId="0" xfId="0"/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" fontId="5" fillId="2" borderId="0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left" vertical="top" wrapText="1"/>
    </xf>
    <xf numFmtId="1" fontId="2" fillId="0" borderId="0" xfId="0" applyNumberFormat="1" applyFont="1" applyBorder="1" applyAlignment="1">
      <alignment horizontal="center" vertical="top" wrapText="1"/>
    </xf>
    <xf numFmtId="1" fontId="8" fillId="0" borderId="0" xfId="0" applyNumberFormat="1" applyFont="1" applyFill="1" applyBorder="1" applyAlignment="1">
      <alignment horizontal="left" vertical="top" wrapText="1"/>
    </xf>
    <xf numFmtId="1" fontId="2" fillId="0" borderId="3" xfId="0" applyNumberFormat="1" applyFont="1" applyBorder="1" applyAlignment="1">
      <alignment vertical="top" wrapText="1"/>
    </xf>
    <xf numFmtId="1" fontId="2" fillId="0" borderId="6" xfId="0" applyNumberFormat="1" applyFont="1" applyBorder="1" applyAlignment="1">
      <alignment horizontal="left" vertical="top" wrapText="1"/>
    </xf>
    <xf numFmtId="1" fontId="2" fillId="0" borderId="7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center" vertical="top"/>
    </xf>
    <xf numFmtId="1" fontId="2" fillId="0" borderId="0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 vertical="top"/>
    </xf>
    <xf numFmtId="1" fontId="2" fillId="0" borderId="4" xfId="0" applyNumberFormat="1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1" fontId="2" fillId="0" borderId="3" xfId="5" applyNumberFormat="1" applyFont="1" applyFill="1" applyBorder="1" applyAlignment="1" applyProtection="1">
      <alignment horizontal="center"/>
    </xf>
    <xf numFmtId="1" fontId="8" fillId="0" borderId="10" xfId="0" applyNumberFormat="1" applyFont="1" applyFill="1" applyBorder="1" applyAlignment="1">
      <alignment horizontal="left" vertical="top" wrapText="1"/>
    </xf>
    <xf numFmtId="1" fontId="6" fillId="2" borderId="0" xfId="0" applyNumberFormat="1" applyFont="1" applyFill="1" applyBorder="1" applyAlignment="1"/>
    <xf numFmtId="1" fontId="6" fillId="3" borderId="0" xfId="0" applyNumberFormat="1" applyFont="1" applyFill="1" applyBorder="1" applyAlignment="1"/>
    <xf numFmtId="1" fontId="2" fillId="0" borderId="11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/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 vertical="top"/>
    </xf>
    <xf numFmtId="1" fontId="2" fillId="0" borderId="14" xfId="0" applyNumberFormat="1" applyFont="1" applyBorder="1" applyAlignment="1">
      <alignment horizontal="left" vertical="top"/>
    </xf>
    <xf numFmtId="1" fontId="10" fillId="0" borderId="15" xfId="0" applyNumberFormat="1" applyFont="1" applyBorder="1" applyAlignment="1">
      <alignment horizontal="center"/>
    </xf>
    <xf numFmtId="1" fontId="10" fillId="0" borderId="16" xfId="0" applyNumberFormat="1" applyFont="1" applyBorder="1" applyAlignment="1">
      <alignment horizontal="center"/>
    </xf>
    <xf numFmtId="1" fontId="10" fillId="0" borderId="0" xfId="0" applyNumberFormat="1" applyFont="1" applyBorder="1" applyAlignment="1"/>
    <xf numFmtId="1" fontId="2" fillId="0" borderId="17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/>
    <xf numFmtId="1" fontId="2" fillId="0" borderId="21" xfId="0" applyNumberFormat="1" applyFont="1" applyBorder="1" applyAlignment="1">
      <alignment horizontal="center" vertical="top" wrapText="1"/>
    </xf>
    <xf numFmtId="1" fontId="2" fillId="0" borderId="21" xfId="0" applyNumberFormat="1" applyFont="1" applyBorder="1" applyAlignment="1">
      <alignment vertical="top"/>
    </xf>
    <xf numFmtId="0" fontId="13" fillId="0" borderId="0" xfId="0" applyFont="1"/>
    <xf numFmtId="1" fontId="14" fillId="0" borderId="0" xfId="0" applyNumberFormat="1" applyFont="1" applyBorder="1" applyAlignment="1"/>
    <xf numFmtId="1" fontId="14" fillId="0" borderId="22" xfId="0" applyNumberFormat="1" applyFont="1" applyBorder="1" applyAlignment="1">
      <alignment vertical="top" wrapText="1"/>
    </xf>
    <xf numFmtId="1" fontId="13" fillId="0" borderId="22" xfId="0" applyNumberFormat="1" applyFont="1" applyBorder="1"/>
    <xf numFmtId="1" fontId="13" fillId="0" borderId="0" xfId="0" applyNumberFormat="1" applyFont="1"/>
    <xf numFmtId="0" fontId="16" fillId="0" borderId="0" xfId="0" applyFont="1"/>
    <xf numFmtId="1" fontId="15" fillId="0" borderId="22" xfId="0" applyNumberFormat="1" applyFont="1" applyFill="1" applyBorder="1" applyAlignment="1">
      <alignment horizontal="center" vertical="top" wrapText="1"/>
    </xf>
    <xf numFmtId="0" fontId="16" fillId="0" borderId="22" xfId="0" applyFont="1" applyBorder="1" applyAlignment="1">
      <alignment vertical="top" wrapText="1"/>
    </xf>
    <xf numFmtId="0" fontId="19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0" fillId="0" borderId="23" xfId="0" applyFont="1" applyBorder="1" applyAlignment="1">
      <alignment horizontal="left" wrapText="1" indent="2"/>
    </xf>
    <xf numFmtId="0" fontId="20" fillId="0" borderId="23" xfId="0" applyFont="1" applyBorder="1" applyAlignment="1">
      <alignment horizontal="left" vertical="top" wrapText="1" indent="2"/>
    </xf>
    <xf numFmtId="0" fontId="26" fillId="0" borderId="0" xfId="0" applyFont="1" applyBorder="1" applyAlignment="1">
      <alignment wrapText="1"/>
    </xf>
    <xf numFmtId="1" fontId="0" fillId="0" borderId="0" xfId="0" applyNumberFormat="1"/>
    <xf numFmtId="0" fontId="0" fillId="0" borderId="22" xfId="0" applyBorder="1"/>
    <xf numFmtId="0" fontId="20" fillId="0" borderId="22" xfId="0" applyFont="1" applyBorder="1" applyAlignment="1">
      <alignment horizontal="center" vertical="top" wrapText="1"/>
    </xf>
    <xf numFmtId="0" fontId="20" fillId="0" borderId="22" xfId="0" applyFont="1" applyBorder="1" applyAlignment="1">
      <alignment horizontal="left" vertical="top" wrapText="1" indent="1"/>
    </xf>
    <xf numFmtId="0" fontId="20" fillId="0" borderId="22" xfId="0" applyFont="1" applyBorder="1" applyAlignment="1">
      <alignment vertical="top"/>
    </xf>
    <xf numFmtId="1" fontId="0" fillId="0" borderId="22" xfId="0" applyNumberFormat="1" applyBorder="1"/>
    <xf numFmtId="0" fontId="22" fillId="0" borderId="22" xfId="0" applyFont="1" applyBorder="1" applyAlignment="1">
      <alignment horizontal="left"/>
    </xf>
    <xf numFmtId="0" fontId="19" fillId="0" borderId="22" xfId="0" applyFont="1" applyBorder="1"/>
    <xf numFmtId="0" fontId="20" fillId="0" borderId="26" xfId="0" applyFont="1" applyBorder="1" applyAlignment="1">
      <alignment horizontal="left" vertical="top" wrapText="1" indent="1"/>
    </xf>
    <xf numFmtId="0" fontId="20" fillId="0" borderId="26" xfId="0" applyFont="1" applyBorder="1" applyAlignment="1">
      <alignment vertical="top"/>
    </xf>
    <xf numFmtId="1" fontId="0" fillId="0" borderId="26" xfId="0" applyNumberFormat="1" applyBorder="1"/>
    <xf numFmtId="0" fontId="0" fillId="0" borderId="26" xfId="0" applyBorder="1"/>
    <xf numFmtId="0" fontId="12" fillId="0" borderId="0" xfId="2"/>
    <xf numFmtId="1" fontId="7" fillId="0" borderId="5" xfId="0" applyNumberFormat="1" applyFont="1" applyBorder="1" applyAlignment="1">
      <alignment horizontal="left" vertical="top"/>
    </xf>
    <xf numFmtId="1" fontId="32" fillId="0" borderId="12" xfId="0" applyNumberFormat="1" applyFont="1" applyBorder="1" applyAlignment="1">
      <alignment horizontal="center"/>
    </xf>
    <xf numFmtId="1" fontId="33" fillId="0" borderId="12" xfId="0" applyNumberFormat="1" applyFont="1" applyBorder="1" applyAlignment="1">
      <alignment horizontal="center" vertical="top" wrapText="1"/>
    </xf>
    <xf numFmtId="1" fontId="32" fillId="0" borderId="12" xfId="0" applyNumberFormat="1" applyFont="1" applyBorder="1" applyAlignment="1">
      <alignment horizontal="center" vertical="top" wrapText="1"/>
    </xf>
    <xf numFmtId="1" fontId="32" fillId="0" borderId="0" xfId="0" applyNumberFormat="1" applyFont="1" applyBorder="1" applyAlignment="1">
      <alignment horizontal="center"/>
    </xf>
    <xf numFmtId="1" fontId="32" fillId="0" borderId="13" xfId="0" applyNumberFormat="1" applyFont="1" applyBorder="1" applyAlignment="1">
      <alignment horizontal="center"/>
    </xf>
    <xf numFmtId="1" fontId="34" fillId="0" borderId="16" xfId="0" applyNumberFormat="1" applyFont="1" applyBorder="1" applyAlignment="1">
      <alignment horizontal="center"/>
    </xf>
    <xf numFmtId="1" fontId="35" fillId="0" borderId="27" xfId="0" applyNumberFormat="1" applyFont="1" applyFill="1" applyBorder="1" applyAlignment="1">
      <alignment horizontal="center" vertical="top" wrapText="1"/>
    </xf>
    <xf numFmtId="1" fontId="32" fillId="0" borderId="3" xfId="0" applyNumberFormat="1" applyFont="1" applyBorder="1" applyAlignment="1">
      <alignment horizontal="center"/>
    </xf>
    <xf numFmtId="1" fontId="32" fillId="0" borderId="3" xfId="0" applyNumberFormat="1" applyFont="1" applyBorder="1" applyAlignment="1">
      <alignment horizontal="center" vertical="top" wrapText="1"/>
    </xf>
    <xf numFmtId="1" fontId="32" fillId="0" borderId="7" xfId="0" applyNumberFormat="1" applyFont="1" applyBorder="1" applyAlignment="1">
      <alignment horizontal="center"/>
    </xf>
    <xf numFmtId="1" fontId="34" fillId="0" borderId="28" xfId="0" applyNumberFormat="1" applyFont="1" applyBorder="1" applyAlignment="1">
      <alignment horizontal="center" wrapText="1"/>
    </xf>
    <xf numFmtId="1" fontId="32" fillId="0" borderId="20" xfId="0" applyNumberFormat="1" applyFont="1" applyBorder="1" applyAlignment="1">
      <alignment horizontal="center"/>
    </xf>
    <xf numFmtId="1" fontId="35" fillId="0" borderId="10" xfId="0" applyNumberFormat="1" applyFont="1" applyFill="1" applyBorder="1" applyAlignment="1">
      <alignment horizontal="left" vertical="top" wrapText="1"/>
    </xf>
    <xf numFmtId="1" fontId="32" fillId="0" borderId="3" xfId="0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 vertical="top" wrapText="1"/>
    </xf>
    <xf numFmtId="1" fontId="10" fillId="0" borderId="7" xfId="0" applyNumberFormat="1" applyFont="1" applyBorder="1" applyAlignment="1">
      <alignment horizontal="center"/>
    </xf>
    <xf numFmtId="1" fontId="34" fillId="0" borderId="12" xfId="0" applyNumberFormat="1" applyFont="1" applyBorder="1" applyAlignment="1">
      <alignment horizontal="center"/>
    </xf>
    <xf numFmtId="1" fontId="34" fillId="0" borderId="12" xfId="0" applyNumberFormat="1" applyFont="1" applyBorder="1" applyAlignment="1">
      <alignment horizontal="center" vertical="top" wrapText="1"/>
    </xf>
    <xf numFmtId="1" fontId="34" fillId="0" borderId="0" xfId="0" applyNumberFormat="1" applyFont="1" applyBorder="1" applyAlignment="1">
      <alignment horizontal="center"/>
    </xf>
    <xf numFmtId="1" fontId="34" fillId="0" borderId="29" xfId="0" applyNumberFormat="1" applyFont="1" applyBorder="1" applyAlignment="1">
      <alignment horizontal="center"/>
    </xf>
    <xf numFmtId="1" fontId="34" fillId="0" borderId="30" xfId="0" applyNumberFormat="1" applyFont="1" applyBorder="1" applyAlignment="1">
      <alignment horizontal="center" wrapText="1"/>
    </xf>
    <xf numFmtId="1" fontId="10" fillId="0" borderId="31" xfId="0" applyNumberFormat="1" applyFont="1" applyBorder="1" applyAlignment="1">
      <alignment horizontal="center"/>
    </xf>
    <xf numFmtId="1" fontId="10" fillId="0" borderId="29" xfId="0" applyNumberFormat="1" applyFon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0" fontId="20" fillId="0" borderId="0" xfId="0" applyFont="1" applyBorder="1" applyAlignment="1">
      <alignment horizontal="justify" vertical="top" wrapText="1"/>
    </xf>
    <xf numFmtId="0" fontId="20" fillId="0" borderId="23" xfId="0" applyFont="1" applyBorder="1" applyAlignment="1">
      <alignment wrapText="1"/>
    </xf>
    <xf numFmtId="0" fontId="0" fillId="0" borderId="23" xfId="0" applyBorder="1"/>
    <xf numFmtId="0" fontId="0" fillId="0" borderId="33" xfId="0" applyBorder="1"/>
    <xf numFmtId="1" fontId="0" fillId="0" borderId="23" xfId="0" applyNumberFormat="1" applyBorder="1"/>
    <xf numFmtId="0" fontId="20" fillId="0" borderId="23" xfId="0" applyFont="1" applyBorder="1" applyAlignment="1">
      <alignment vertical="top" wrapText="1"/>
    </xf>
    <xf numFmtId="0" fontId="14" fillId="0" borderId="23" xfId="0" applyFont="1" applyBorder="1" applyAlignment="1">
      <alignment horizontal="left" vertical="top" wrapText="1"/>
    </xf>
    <xf numFmtId="1" fontId="20" fillId="0" borderId="33" xfId="0" applyNumberFormat="1" applyFont="1" applyBorder="1" applyAlignment="1">
      <alignment horizontal="center" vertical="top" wrapText="1"/>
    </xf>
    <xf numFmtId="0" fontId="16" fillId="0" borderId="22" xfId="0" applyFont="1" applyBorder="1"/>
    <xf numFmtId="1" fontId="16" fillId="0" borderId="22" xfId="0" applyNumberFormat="1" applyFont="1" applyBorder="1"/>
    <xf numFmtId="1" fontId="10" fillId="0" borderId="3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left" vertical="top" wrapText="1"/>
    </xf>
    <xf numFmtId="1" fontId="2" fillId="0" borderId="35" xfId="0" applyNumberFormat="1" applyFont="1" applyBorder="1" applyAlignment="1">
      <alignment vertical="top" wrapText="1"/>
    </xf>
    <xf numFmtId="1" fontId="32" fillId="0" borderId="36" xfId="0" applyNumberFormat="1" applyFont="1" applyBorder="1" applyAlignment="1">
      <alignment horizontal="center"/>
    </xf>
    <xf numFmtId="1" fontId="34" fillId="0" borderId="36" xfId="0" applyNumberFormat="1" applyFont="1" applyBorder="1" applyAlignment="1">
      <alignment horizontal="center"/>
    </xf>
    <xf numFmtId="1" fontId="2" fillId="0" borderId="36" xfId="0" applyNumberFormat="1" applyFont="1" applyBorder="1" applyAlignment="1">
      <alignment horizontal="center"/>
    </xf>
    <xf numFmtId="1" fontId="10" fillId="0" borderId="3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left" vertical="top"/>
    </xf>
    <xf numFmtId="0" fontId="29" fillId="0" borderId="0" xfId="3" applyFont="1" applyBorder="1" applyAlignment="1">
      <alignment horizontal="left"/>
    </xf>
    <xf numFmtId="0" fontId="28" fillId="0" borderId="0" xfId="0" applyFont="1" applyBorder="1" applyAlignment="1"/>
    <xf numFmtId="0" fontId="28" fillId="0" borderId="0" xfId="0" applyFont="1" applyBorder="1"/>
    <xf numFmtId="0" fontId="28" fillId="0" borderId="2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7" xfId="0" applyFont="1" applyBorder="1" applyAlignment="1">
      <alignment horizontal="center"/>
    </xf>
    <xf numFmtId="0" fontId="12" fillId="0" borderId="0" xfId="3"/>
    <xf numFmtId="0" fontId="12" fillId="0" borderId="0" xfId="3" applyFont="1" applyBorder="1" applyAlignment="1">
      <alignment vertical="center" wrapText="1"/>
    </xf>
    <xf numFmtId="0" fontId="31" fillId="0" borderId="0" xfId="3" applyFont="1" applyBorder="1" applyAlignment="1">
      <alignment horizontal="right"/>
    </xf>
    <xf numFmtId="0" fontId="20" fillId="0" borderId="22" xfId="0" applyFont="1" applyBorder="1" applyAlignment="1">
      <alignment vertical="top" wrapText="1"/>
    </xf>
    <xf numFmtId="1" fontId="36" fillId="0" borderId="0" xfId="0" applyNumberFormat="1" applyFont="1" applyBorder="1" applyAlignment="1">
      <alignment horizontal="left"/>
    </xf>
    <xf numFmtId="1" fontId="36" fillId="0" borderId="0" xfId="0" applyNumberFormat="1" applyFont="1" applyBorder="1" applyAlignment="1">
      <alignment horizontal="center"/>
    </xf>
    <xf numFmtId="1" fontId="36" fillId="0" borderId="0" xfId="0" applyNumberFormat="1" applyFont="1" applyBorder="1" applyAlignment="1"/>
    <xf numFmtId="1" fontId="37" fillId="0" borderId="0" xfId="0" applyNumberFormat="1" applyFont="1" applyBorder="1" applyAlignment="1">
      <alignment horizontal="center"/>
    </xf>
    <xf numFmtId="1" fontId="38" fillId="0" borderId="0" xfId="0" applyNumberFormat="1" applyFont="1" applyBorder="1" applyAlignment="1">
      <alignment horizontal="center"/>
    </xf>
    <xf numFmtId="1" fontId="39" fillId="0" borderId="0" xfId="0" applyNumberFormat="1" applyFont="1" applyBorder="1" applyAlignment="1">
      <alignment horizontal="center"/>
    </xf>
    <xf numFmtId="0" fontId="7" fillId="0" borderId="0" xfId="0" applyFont="1" applyBorder="1" applyAlignment="1"/>
    <xf numFmtId="1" fontId="14" fillId="0" borderId="22" xfId="0" applyNumberFormat="1" applyFont="1" applyBorder="1" applyAlignment="1"/>
    <xf numFmtId="1" fontId="2" fillId="0" borderId="14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64" fontId="0" fillId="0" borderId="22" xfId="1" applyNumberFormat="1" applyFont="1" applyBorder="1"/>
    <xf numFmtId="1" fontId="2" fillId="0" borderId="12" xfId="0" applyNumberFormat="1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/>
    </xf>
    <xf numFmtId="1" fontId="34" fillId="0" borderId="3" xfId="0" applyNumberFormat="1" applyFont="1" applyBorder="1" applyAlignment="1">
      <alignment horizontal="center" vertical="top" wrapText="1"/>
    </xf>
    <xf numFmtId="1" fontId="2" fillId="0" borderId="3" xfId="0" applyNumberFormat="1" applyFont="1" applyBorder="1" applyAlignment="1">
      <alignment horizontal="left" vertical="top" wrapText="1"/>
    </xf>
    <xf numFmtId="1" fontId="2" fillId="0" borderId="3" xfId="0" applyNumberFormat="1" applyFont="1" applyBorder="1" applyAlignment="1">
      <alignment horizontal="left" vertical="top"/>
    </xf>
    <xf numFmtId="1" fontId="2" fillId="0" borderId="3" xfId="0" applyNumberFormat="1" applyFont="1" applyBorder="1" applyAlignment="1">
      <alignment horizontal="left"/>
    </xf>
    <xf numFmtId="1" fontId="34" fillId="0" borderId="67" xfId="0" applyNumberFormat="1" applyFont="1" applyBorder="1" applyAlignment="1">
      <alignment horizontal="center"/>
    </xf>
    <xf numFmtId="1" fontId="32" fillId="0" borderId="70" xfId="0" applyNumberFormat="1" applyFont="1" applyBorder="1" applyAlignment="1">
      <alignment horizontal="center"/>
    </xf>
    <xf numFmtId="1" fontId="34" fillId="0" borderId="71" xfId="0" applyNumberFormat="1" applyFont="1" applyBorder="1" applyAlignment="1">
      <alignment horizontal="center"/>
    </xf>
    <xf numFmtId="1" fontId="34" fillId="0" borderId="69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left" vertical="top" wrapText="1"/>
    </xf>
    <xf numFmtId="1" fontId="32" fillId="0" borderId="11" xfId="0" applyNumberFormat="1" applyFont="1" applyBorder="1" applyAlignment="1">
      <alignment horizontal="center"/>
    </xf>
    <xf numFmtId="1" fontId="34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left" vertical="top"/>
    </xf>
    <xf numFmtId="1" fontId="2" fillId="0" borderId="7" xfId="0" applyNumberFormat="1" applyFont="1" applyBorder="1" applyAlignment="1">
      <alignment horizontal="left" vertical="top" wrapText="1"/>
    </xf>
    <xf numFmtId="1" fontId="2" fillId="0" borderId="7" xfId="0" applyNumberFormat="1" applyFont="1" applyBorder="1" applyAlignment="1">
      <alignment horizontal="center" vertical="top" wrapText="1"/>
    </xf>
    <xf numFmtId="1" fontId="32" fillId="0" borderId="7" xfId="0" applyNumberFormat="1" applyFont="1" applyBorder="1" applyAlignment="1">
      <alignment horizontal="center" vertical="top" wrapText="1"/>
    </xf>
    <xf numFmtId="1" fontId="34" fillId="0" borderId="7" xfId="0" applyNumberFormat="1" applyFont="1" applyBorder="1" applyAlignment="1">
      <alignment horizontal="center" vertical="top" wrapText="1"/>
    </xf>
    <xf numFmtId="1" fontId="10" fillId="0" borderId="7" xfId="0" applyNumberFormat="1" applyFont="1" applyBorder="1" applyAlignment="1">
      <alignment horizontal="center" vertical="top" wrapText="1"/>
    </xf>
    <xf numFmtId="1" fontId="2" fillId="0" borderId="11" xfId="5" applyNumberFormat="1" applyFont="1" applyFill="1" applyBorder="1" applyAlignment="1" applyProtection="1">
      <alignment horizontal="center"/>
    </xf>
    <xf numFmtId="1" fontId="7" fillId="0" borderId="11" xfId="0" applyNumberFormat="1" applyFont="1" applyBorder="1" applyAlignment="1">
      <alignment horizontal="left" vertical="top"/>
    </xf>
    <xf numFmtId="1" fontId="35" fillId="0" borderId="73" xfId="0" applyNumberFormat="1" applyFont="1" applyFill="1" applyBorder="1" applyAlignment="1">
      <alignment horizontal="center" vertical="top" wrapText="1"/>
    </xf>
    <xf numFmtId="1" fontId="35" fillId="0" borderId="73" xfId="0" applyNumberFormat="1" applyFont="1" applyFill="1" applyBorder="1" applyAlignment="1">
      <alignment horizontal="left" vertical="top" wrapText="1"/>
    </xf>
    <xf numFmtId="1" fontId="8" fillId="0" borderId="73" xfId="0" applyNumberFormat="1" applyFont="1" applyFill="1" applyBorder="1" applyAlignment="1">
      <alignment horizontal="left" vertical="top" wrapText="1"/>
    </xf>
    <xf numFmtId="1" fontId="8" fillId="0" borderId="74" xfId="0" applyNumberFormat="1" applyFont="1" applyFill="1" applyBorder="1" applyAlignment="1">
      <alignment horizontal="left" vertical="top" wrapText="1"/>
    </xf>
    <xf numFmtId="1" fontId="2" fillId="0" borderId="75" xfId="0" applyNumberFormat="1" applyFont="1" applyBorder="1" applyAlignment="1">
      <alignment horizontal="left"/>
    </xf>
    <xf numFmtId="1" fontId="2" fillId="0" borderId="75" xfId="0" applyNumberFormat="1" applyFont="1" applyBorder="1" applyAlignment="1">
      <alignment vertical="top" wrapText="1"/>
    </xf>
    <xf numFmtId="1" fontId="32" fillId="0" borderId="75" xfId="0" applyNumberFormat="1" applyFont="1" applyBorder="1" applyAlignment="1">
      <alignment horizontal="center"/>
    </xf>
    <xf numFmtId="1" fontId="34" fillId="0" borderId="75" xfId="0" applyNumberFormat="1" applyFont="1" applyBorder="1" applyAlignment="1">
      <alignment horizontal="center"/>
    </xf>
    <xf numFmtId="1" fontId="2" fillId="0" borderId="75" xfId="0" applyNumberFormat="1" applyFont="1" applyBorder="1" applyAlignment="1">
      <alignment horizontal="center"/>
    </xf>
    <xf numFmtId="1" fontId="10" fillId="0" borderId="75" xfId="0" applyNumberFormat="1" applyFont="1" applyBorder="1" applyAlignment="1">
      <alignment horizontal="center"/>
    </xf>
    <xf numFmtId="1" fontId="8" fillId="0" borderId="11" xfId="0" applyNumberFormat="1" applyFont="1" applyFill="1" applyBorder="1" applyAlignment="1">
      <alignment horizontal="left" vertical="top" wrapText="1"/>
    </xf>
    <xf numFmtId="1" fontId="34" fillId="0" borderId="73" xfId="0" applyNumberFormat="1" applyFont="1" applyBorder="1" applyAlignment="1">
      <alignment horizontal="center"/>
    </xf>
    <xf numFmtId="1" fontId="34" fillId="0" borderId="73" xfId="0" applyNumberFormat="1" applyFont="1" applyBorder="1" applyAlignment="1">
      <alignment horizontal="center" wrapText="1"/>
    </xf>
    <xf numFmtId="1" fontId="10" fillId="0" borderId="73" xfId="0" applyNumberFormat="1" applyFont="1" applyBorder="1" applyAlignment="1">
      <alignment horizontal="center"/>
    </xf>
    <xf numFmtId="1" fontId="10" fillId="0" borderId="74" xfId="0" applyNumberFormat="1" applyFont="1" applyBorder="1" applyAlignment="1">
      <alignment horizontal="center"/>
    </xf>
    <xf numFmtId="1" fontId="2" fillId="0" borderId="72" xfId="0" applyNumberFormat="1" applyFont="1" applyBorder="1" applyAlignment="1">
      <alignment horizontal="left"/>
    </xf>
    <xf numFmtId="1" fontId="2" fillId="0" borderId="73" xfId="0" applyNumberFormat="1" applyFont="1" applyBorder="1" applyAlignment="1"/>
    <xf numFmtId="1" fontId="2" fillId="0" borderId="79" xfId="0" applyNumberFormat="1" applyFont="1" applyBorder="1" applyAlignment="1"/>
    <xf numFmtId="1" fontId="2" fillId="0" borderId="81" xfId="0" applyNumberFormat="1" applyFont="1" applyBorder="1" applyAlignment="1"/>
    <xf numFmtId="1" fontId="43" fillId="0" borderId="3" xfId="0" applyNumberFormat="1" applyFont="1" applyBorder="1" applyAlignment="1">
      <alignment horizontal="center" vertical="top" wrapText="1"/>
    </xf>
    <xf numFmtId="1" fontId="44" fillId="0" borderId="3" xfId="0" applyNumberFormat="1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left" vertical="top"/>
    </xf>
    <xf numFmtId="1" fontId="2" fillId="0" borderId="7" xfId="0" applyNumberFormat="1" applyFont="1" applyBorder="1" applyAlignment="1">
      <alignment horizontal="left"/>
    </xf>
    <xf numFmtId="1" fontId="2" fillId="0" borderId="82" xfId="0" applyNumberFormat="1" applyFont="1" applyBorder="1" applyAlignment="1">
      <alignment vertical="top" wrapText="1"/>
    </xf>
    <xf numFmtId="1" fontId="2" fillId="0" borderId="12" xfId="0" applyNumberFormat="1" applyFont="1" applyBorder="1" applyAlignment="1">
      <alignment vertical="top" wrapText="1"/>
    </xf>
    <xf numFmtId="1" fontId="2" fillId="0" borderId="13" xfId="0" applyNumberFormat="1" applyFont="1" applyBorder="1" applyAlignment="1">
      <alignment vertical="top" wrapText="1"/>
    </xf>
    <xf numFmtId="1" fontId="2" fillId="0" borderId="83" xfId="0" applyNumberFormat="1" applyFont="1" applyBorder="1" applyAlignment="1">
      <alignment horizontal="center"/>
    </xf>
    <xf numFmtId="1" fontId="32" fillId="0" borderId="65" xfId="0" applyNumberFormat="1" applyFont="1" applyBorder="1" applyAlignment="1">
      <alignment horizontal="center"/>
    </xf>
    <xf numFmtId="1" fontId="32" fillId="0" borderId="66" xfId="0" applyNumberFormat="1" applyFont="1" applyBorder="1" applyAlignment="1">
      <alignment horizontal="center"/>
    </xf>
    <xf numFmtId="1" fontId="32" fillId="0" borderId="68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32" fillId="0" borderId="85" xfId="0" applyNumberFormat="1" applyFont="1" applyBorder="1" applyAlignment="1">
      <alignment horizontal="center"/>
    </xf>
    <xf numFmtId="1" fontId="34" fillId="0" borderId="86" xfId="0" applyNumberFormat="1" applyFont="1" applyBorder="1" applyAlignment="1">
      <alignment horizontal="center"/>
    </xf>
    <xf numFmtId="1" fontId="34" fillId="0" borderId="72" xfId="0" applyNumberFormat="1" applyFont="1" applyBorder="1" applyAlignment="1">
      <alignment horizontal="center"/>
    </xf>
    <xf numFmtId="1" fontId="34" fillId="0" borderId="7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top"/>
    </xf>
    <xf numFmtId="1" fontId="2" fillId="0" borderId="14" xfId="0" applyNumberFormat="1" applyFont="1" applyBorder="1" applyAlignment="1">
      <alignment horizontal="center" vertical="top"/>
    </xf>
    <xf numFmtId="1" fontId="35" fillId="0" borderId="75" xfId="0" applyNumberFormat="1" applyFont="1" applyFill="1" applyBorder="1" applyAlignment="1">
      <alignment horizontal="center" vertical="top" wrapText="1"/>
    </xf>
    <xf numFmtId="1" fontId="35" fillId="0" borderId="75" xfId="0" applyNumberFormat="1" applyFont="1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0" xfId="0" applyProtection="1">
      <protection locked="0"/>
    </xf>
    <xf numFmtId="0" fontId="46" fillId="0" borderId="22" xfId="0" applyFont="1" applyBorder="1" applyAlignment="1" applyProtection="1">
      <alignment horizontal="center" vertical="center"/>
      <protection locked="0"/>
    </xf>
    <xf numFmtId="0" fontId="45" fillId="0" borderId="22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top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46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justify"/>
      <protection locked="0"/>
    </xf>
    <xf numFmtId="0" fontId="1" fillId="0" borderId="46" xfId="0" applyFont="1" applyBorder="1" applyProtection="1">
      <protection locked="0"/>
    </xf>
    <xf numFmtId="0" fontId="46" fillId="0" borderId="22" xfId="0" applyFont="1" applyBorder="1" applyAlignment="1" applyProtection="1">
      <alignment horizontal="center"/>
      <protection locked="0"/>
    </xf>
    <xf numFmtId="0" fontId="45" fillId="0" borderId="22" xfId="0" applyFont="1" applyBorder="1" applyAlignment="1" applyProtection="1">
      <alignment horizontal="center"/>
    </xf>
    <xf numFmtId="1" fontId="1" fillId="0" borderId="22" xfId="0" applyNumberFormat="1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wrapText="1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28" fillId="0" borderId="22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vertical="justify"/>
      <protection locked="0"/>
    </xf>
    <xf numFmtId="0" fontId="28" fillId="0" borderId="46" xfId="0" applyFont="1" applyBorder="1" applyProtection="1"/>
    <xf numFmtId="0" fontId="46" fillId="0" borderId="22" xfId="0" applyFont="1" applyBorder="1" applyAlignment="1" applyProtection="1">
      <alignment horizontal="center"/>
    </xf>
    <xf numFmtId="0" fontId="28" fillId="0" borderId="22" xfId="0" applyFont="1" applyBorder="1" applyAlignment="1" applyProtection="1">
      <alignment horizontal="center"/>
    </xf>
    <xf numFmtId="0" fontId="28" fillId="0" borderId="46" xfId="0" applyFont="1" applyBorder="1" applyAlignment="1" applyProtection="1">
      <alignment horizontal="center"/>
    </xf>
    <xf numFmtId="0" fontId="1" fillId="0" borderId="22" xfId="0" applyFont="1" applyBorder="1" applyProtection="1"/>
    <xf numFmtId="0" fontId="0" fillId="0" borderId="0" xfId="0" applyProtection="1"/>
    <xf numFmtId="0" fontId="1" fillId="0" borderId="22" xfId="0" applyFont="1" applyBorder="1" applyProtection="1">
      <protection locked="0"/>
    </xf>
    <xf numFmtId="0" fontId="1" fillId="0" borderId="46" xfId="0" applyFont="1" applyBorder="1" applyAlignment="1" applyProtection="1">
      <alignment vertical="top" wrapText="1"/>
      <protection locked="0"/>
    </xf>
    <xf numFmtId="0" fontId="46" fillId="0" borderId="22" xfId="0" applyFont="1" applyBorder="1" applyAlignment="1" applyProtection="1">
      <alignment horizontal="center" vertical="top"/>
      <protection locked="0"/>
    </xf>
    <xf numFmtId="0" fontId="45" fillId="0" borderId="22" xfId="0" applyFont="1" applyBorder="1" applyAlignment="1" applyProtection="1">
      <alignment horizontal="center" vertical="top"/>
    </xf>
    <xf numFmtId="1" fontId="1" fillId="0" borderId="22" xfId="0" applyNumberFormat="1" applyFont="1" applyBorder="1" applyAlignment="1" applyProtection="1">
      <alignment horizontal="center" vertical="top"/>
      <protection locked="0"/>
    </xf>
    <xf numFmtId="0" fontId="1" fillId="0" borderId="22" xfId="0" applyFont="1" applyBorder="1" applyAlignment="1" applyProtection="1">
      <alignment horizontal="center" vertical="top"/>
      <protection locked="0"/>
    </xf>
    <xf numFmtId="0" fontId="1" fillId="0" borderId="22" xfId="0" applyFont="1" applyBorder="1" applyAlignment="1" applyProtection="1">
      <alignment horizontal="center" vertical="top"/>
    </xf>
    <xf numFmtId="0" fontId="1" fillId="0" borderId="22" xfId="0" applyFont="1" applyBorder="1" applyAlignment="1" applyProtection="1">
      <alignment horizontal="left" vertical="top" wrapText="1"/>
      <protection locked="0"/>
    </xf>
    <xf numFmtId="0" fontId="1" fillId="0" borderId="46" xfId="0" applyFont="1" applyBorder="1" applyAlignment="1" applyProtection="1">
      <alignment horizontal="center" vertical="top"/>
      <protection locked="0"/>
    </xf>
    <xf numFmtId="0" fontId="1" fillId="0" borderId="46" xfId="0" applyFont="1" applyBorder="1" applyAlignment="1" applyProtection="1">
      <alignment vertical="top"/>
      <protection locked="0"/>
    </xf>
    <xf numFmtId="0" fontId="1" fillId="0" borderId="46" xfId="0" applyFont="1" applyBorder="1" applyAlignment="1" applyProtection="1">
      <alignment vertical="center"/>
      <protection locked="0"/>
    </xf>
    <xf numFmtId="0" fontId="45" fillId="0" borderId="22" xfId="0" applyFont="1" applyBorder="1" applyAlignment="1" applyProtection="1">
      <alignment horizontal="center" vertical="center"/>
    </xf>
    <xf numFmtId="1" fontId="1" fillId="0" borderId="2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vertical="center" wrapText="1"/>
      <protection locked="0"/>
    </xf>
    <xf numFmtId="0" fontId="1" fillId="0" borderId="46" xfId="0" applyFont="1" applyBorder="1" applyAlignment="1" applyProtection="1">
      <alignment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vertical="top" wrapText="1"/>
      <protection locked="0"/>
    </xf>
    <xf numFmtId="0" fontId="28" fillId="0" borderId="46" xfId="0" applyFont="1" applyBorder="1" applyAlignment="1" applyProtection="1">
      <alignment horizontal="center"/>
      <protection locked="0"/>
    </xf>
    <xf numFmtId="0" fontId="10" fillId="0" borderId="46" xfId="0" applyFont="1" applyBorder="1" applyAlignment="1" applyProtection="1">
      <alignment vertical="top" wrapText="1"/>
    </xf>
    <xf numFmtId="0" fontId="1" fillId="0" borderId="43" xfId="0" applyFont="1" applyBorder="1" applyProtection="1">
      <protection locked="0"/>
    </xf>
    <xf numFmtId="0" fontId="46" fillId="0" borderId="62" xfId="0" applyFont="1" applyBorder="1" applyAlignment="1" applyProtection="1">
      <alignment horizontal="center"/>
      <protection locked="0"/>
    </xf>
    <xf numFmtId="0" fontId="45" fillId="0" borderId="62" xfId="0" applyFont="1" applyBorder="1" applyAlignment="1" applyProtection="1">
      <alignment horizontal="center"/>
    </xf>
    <xf numFmtId="0" fontId="1" fillId="0" borderId="62" xfId="0" applyFont="1" applyBorder="1" applyAlignment="1" applyProtection="1">
      <alignment horizontal="center"/>
      <protection locked="0"/>
    </xf>
    <xf numFmtId="1" fontId="1" fillId="0" borderId="62" xfId="0" applyNumberFormat="1" applyFont="1" applyBorder="1" applyAlignment="1" applyProtection="1">
      <alignment horizontal="center"/>
      <protection locked="0"/>
    </xf>
    <xf numFmtId="0" fontId="1" fillId="0" borderId="62" xfId="0" applyFont="1" applyBorder="1" applyAlignment="1" applyProtection="1">
      <alignment horizontal="center"/>
    </xf>
    <xf numFmtId="0" fontId="1" fillId="0" borderId="62" xfId="0" applyFont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0" borderId="46" xfId="0" applyFont="1" applyBorder="1" applyProtection="1">
      <protection locked="0"/>
    </xf>
    <xf numFmtId="0" fontId="49" fillId="0" borderId="22" xfId="0" applyFont="1" applyBorder="1" applyAlignment="1" applyProtection="1">
      <alignment horizontal="center"/>
      <protection locked="0"/>
    </xf>
    <xf numFmtId="0" fontId="50" fillId="0" borderId="22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</xf>
    <xf numFmtId="0" fontId="13" fillId="0" borderId="62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left" wrapText="1"/>
      <protection locked="0"/>
    </xf>
    <xf numFmtId="0" fontId="13" fillId="0" borderId="46" xfId="0" applyFont="1" applyBorder="1" applyAlignment="1" applyProtection="1">
      <alignment horizontal="center"/>
      <protection locked="0"/>
    </xf>
    <xf numFmtId="0" fontId="13" fillId="0" borderId="2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6" fillId="0" borderId="40" xfId="0" applyFont="1" applyFill="1" applyBorder="1" applyProtection="1"/>
    <xf numFmtId="0" fontId="49" fillId="0" borderId="22" xfId="0" applyFon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0" fontId="16" fillId="0" borderId="46" xfId="0" applyFont="1" applyBorder="1" applyAlignment="1" applyProtection="1">
      <alignment horizontal="center"/>
    </xf>
    <xf numFmtId="0" fontId="13" fillId="0" borderId="22" xfId="0" applyFont="1" applyBorder="1" applyProtection="1"/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/>
    <xf numFmtId="0" fontId="0" fillId="0" borderId="0" xfId="0" applyBorder="1" applyProtection="1"/>
    <xf numFmtId="0" fontId="15" fillId="0" borderId="46" xfId="0" applyFont="1" applyFill="1" applyBorder="1" applyAlignment="1" applyProtection="1">
      <alignment vertical="top" wrapText="1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16" fillId="0" borderId="62" xfId="0" applyFont="1" applyBorder="1" applyAlignment="1" applyProtection="1">
      <alignment horizontal="center"/>
    </xf>
    <xf numFmtId="0" fontId="16" fillId="0" borderId="46" xfId="0" applyFont="1" applyBorder="1" applyAlignment="1" applyProtection="1">
      <alignment horizontal="center"/>
      <protection locked="0"/>
    </xf>
    <xf numFmtId="1" fontId="13" fillId="0" borderId="22" xfId="0" applyNumberFormat="1" applyFont="1" applyBorder="1" applyAlignment="1" applyProtection="1">
      <alignment horizontal="center"/>
      <protection locked="0"/>
    </xf>
    <xf numFmtId="0" fontId="15" fillId="0" borderId="46" xfId="0" applyFont="1" applyBorder="1" applyAlignment="1" applyProtection="1">
      <alignment vertical="top" wrapText="1"/>
    </xf>
    <xf numFmtId="0" fontId="28" fillId="0" borderId="0" xfId="0" applyFont="1" applyBorder="1" applyAlignment="1" applyProtection="1">
      <alignment horizontal="left"/>
    </xf>
    <xf numFmtId="0" fontId="16" fillId="0" borderId="46" xfId="0" applyFont="1" applyBorder="1" applyProtection="1"/>
    <xf numFmtId="0" fontId="16" fillId="0" borderId="22" xfId="0" applyFont="1" applyBorder="1" applyAlignment="1" applyProtection="1">
      <alignment horizontal="left"/>
    </xf>
    <xf numFmtId="0" fontId="16" fillId="0" borderId="46" xfId="0" applyFont="1" applyBorder="1" applyAlignment="1" applyProtection="1">
      <alignment horizontal="left"/>
    </xf>
    <xf numFmtId="0" fontId="16" fillId="0" borderId="22" xfId="0" applyFont="1" applyBorder="1" applyAlignment="1" applyProtection="1">
      <protection locked="0"/>
    </xf>
    <xf numFmtId="0" fontId="49" fillId="0" borderId="38" xfId="0" applyFont="1" applyBorder="1" applyAlignment="1" applyProtection="1">
      <protection locked="0"/>
    </xf>
    <xf numFmtId="0" fontId="50" fillId="0" borderId="38" xfId="0" applyFont="1" applyBorder="1" applyAlignment="1" applyProtection="1">
      <protection locked="0"/>
    </xf>
    <xf numFmtId="0" fontId="13" fillId="0" borderId="38" xfId="0" applyFont="1" applyBorder="1" applyAlignment="1" applyProtection="1">
      <protection locked="0"/>
    </xf>
    <xf numFmtId="0" fontId="13" fillId="0" borderId="0" xfId="0" applyFont="1" applyProtection="1">
      <protection locked="0"/>
    </xf>
    <xf numFmtId="0" fontId="51" fillId="7" borderId="46" xfId="0" applyFont="1" applyFill="1" applyBorder="1" applyProtection="1"/>
    <xf numFmtId="0" fontId="49" fillId="7" borderId="22" xfId="0" applyFont="1" applyFill="1" applyBorder="1" applyAlignment="1" applyProtection="1">
      <alignment horizontal="center"/>
    </xf>
    <xf numFmtId="0" fontId="50" fillId="7" borderId="22" xfId="0" applyFont="1" applyFill="1" applyBorder="1" applyAlignment="1" applyProtection="1">
      <alignment horizontal="center"/>
    </xf>
    <xf numFmtId="0" fontId="51" fillId="7" borderId="22" xfId="0" applyFont="1" applyFill="1" applyBorder="1" applyAlignment="1" applyProtection="1">
      <alignment horizontal="center"/>
    </xf>
    <xf numFmtId="0" fontId="52" fillId="7" borderId="22" xfId="0" applyFont="1" applyFill="1" applyBorder="1" applyProtection="1"/>
    <xf numFmtId="0" fontId="1" fillId="0" borderId="0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0" fontId="0" fillId="0" borderId="22" xfId="0" applyBorder="1" applyAlignment="1">
      <alignment horizontal="left"/>
    </xf>
    <xf numFmtId="0" fontId="46" fillId="0" borderId="22" xfId="0" applyFon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2" xfId="0" applyFont="1" applyBorder="1"/>
    <xf numFmtId="0" fontId="28" fillId="0" borderId="22" xfId="0" applyFont="1" applyBorder="1" applyAlignment="1">
      <alignment horizontal="left"/>
    </xf>
    <xf numFmtId="0" fontId="28" fillId="0" borderId="0" xfId="0" applyFont="1"/>
    <xf numFmtId="1" fontId="28" fillId="0" borderId="22" xfId="0" applyNumberFormat="1" applyFont="1" applyBorder="1" applyAlignment="1" applyProtection="1">
      <alignment horizontal="center"/>
    </xf>
    <xf numFmtId="1" fontId="16" fillId="0" borderId="22" xfId="0" applyNumberFormat="1" applyFont="1" applyBorder="1" applyAlignment="1" applyProtection="1">
      <alignment horizontal="center"/>
    </xf>
    <xf numFmtId="1" fontId="28" fillId="0" borderId="0" xfId="0" applyNumberFormat="1" applyFont="1"/>
    <xf numFmtId="0" fontId="28" fillId="0" borderId="89" xfId="0" applyFont="1" applyBorder="1"/>
    <xf numFmtId="0" fontId="28" fillId="0" borderId="79" xfId="0" applyFont="1" applyBorder="1" applyAlignment="1">
      <alignment horizontal="right"/>
    </xf>
    <xf numFmtId="0" fontId="28" fillId="0" borderId="81" xfId="0" applyFont="1" applyBorder="1" applyAlignment="1">
      <alignment horizontal="righ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Fill="1" applyBorder="1"/>
    <xf numFmtId="0" fontId="1" fillId="0" borderId="0" xfId="0" applyFont="1" applyBorder="1"/>
    <xf numFmtId="1" fontId="28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53" fillId="0" borderId="79" xfId="0" applyFont="1" applyBorder="1" applyAlignment="1">
      <alignment horizontal="right"/>
    </xf>
    <xf numFmtId="1" fontId="54" fillId="0" borderId="0" xfId="0" applyNumberFormat="1" applyFont="1" applyBorder="1" applyAlignment="1">
      <alignment horizontal="right"/>
    </xf>
    <xf numFmtId="1" fontId="54" fillId="0" borderId="0" xfId="0" applyNumberFormat="1" applyFont="1"/>
    <xf numFmtId="0" fontId="55" fillId="0" borderId="0" xfId="0" applyFont="1"/>
    <xf numFmtId="0" fontId="55" fillId="0" borderId="0" xfId="0" applyFont="1" applyFill="1" applyBorder="1"/>
    <xf numFmtId="1" fontId="56" fillId="0" borderId="0" xfId="0" applyNumberFormat="1" applyFont="1"/>
    <xf numFmtId="0" fontId="57" fillId="0" borderId="0" xfId="0" applyFont="1"/>
    <xf numFmtId="0" fontId="57" fillId="0" borderId="0" xfId="0" applyFont="1" applyFill="1" applyBorder="1"/>
    <xf numFmtId="1" fontId="58" fillId="0" borderId="0" xfId="0" applyNumberFormat="1" applyFont="1"/>
    <xf numFmtId="0" fontId="59" fillId="0" borderId="0" xfId="0" applyFont="1"/>
    <xf numFmtId="0" fontId="59" fillId="0" borderId="0" xfId="0" applyFont="1" applyFill="1" applyBorder="1"/>
    <xf numFmtId="1" fontId="60" fillId="0" borderId="0" xfId="0" applyNumberFormat="1" applyFont="1"/>
    <xf numFmtId="0" fontId="30" fillId="4" borderId="47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center" vertical="top" wrapText="1"/>
    </xf>
    <xf numFmtId="1" fontId="10" fillId="0" borderId="72" xfId="0" applyNumberFormat="1" applyFont="1" applyBorder="1" applyAlignment="1">
      <alignment horizontal="center" vertical="top" wrapText="1"/>
    </xf>
    <xf numFmtId="1" fontId="10" fillId="0" borderId="78" xfId="0" applyNumberFormat="1" applyFont="1" applyBorder="1" applyAlignment="1">
      <alignment horizontal="center" vertical="top" wrapText="1"/>
    </xf>
    <xf numFmtId="1" fontId="8" fillId="0" borderId="11" xfId="0" applyNumberFormat="1" applyFont="1" applyFill="1" applyBorder="1" applyAlignment="1">
      <alignment horizontal="center" vertical="top" wrapText="1"/>
    </xf>
    <xf numFmtId="1" fontId="8" fillId="0" borderId="72" xfId="0" applyNumberFormat="1" applyFont="1" applyFill="1" applyBorder="1" applyAlignment="1">
      <alignment horizontal="left" vertical="top" wrapText="1"/>
    </xf>
    <xf numFmtId="1" fontId="8" fillId="0" borderId="73" xfId="0" applyNumberFormat="1" applyFont="1" applyFill="1" applyBorder="1" applyAlignment="1">
      <alignment horizontal="left" vertical="top" wrapText="1"/>
    </xf>
    <xf numFmtId="1" fontId="8" fillId="0" borderId="11" xfId="0" applyNumberFormat="1" applyFont="1" applyFill="1" applyBorder="1" applyAlignment="1">
      <alignment horizontal="left" vertical="top" wrapText="1"/>
    </xf>
    <xf numFmtId="1" fontId="8" fillId="0" borderId="73" xfId="0" applyNumberFormat="1" applyFont="1" applyFill="1" applyBorder="1" applyAlignment="1">
      <alignment horizontal="center" vertical="top" wrapText="1"/>
    </xf>
    <xf numFmtId="1" fontId="40" fillId="0" borderId="0" xfId="0" applyNumberFormat="1" applyFont="1" applyBorder="1" applyAlignment="1">
      <alignment horizontal="left" wrapText="1"/>
    </xf>
    <xf numFmtId="1" fontId="10" fillId="0" borderId="73" xfId="0" applyNumberFormat="1" applyFont="1" applyBorder="1" applyAlignment="1">
      <alignment horizontal="center" vertical="top" wrapText="1"/>
    </xf>
    <xf numFmtId="0" fontId="36" fillId="0" borderId="0" xfId="0" applyFont="1" applyBorder="1" applyAlignment="1">
      <alignment horizontal="left"/>
    </xf>
    <xf numFmtId="1" fontId="8" fillId="0" borderId="74" xfId="0" applyNumberFormat="1" applyFont="1" applyFill="1" applyBorder="1" applyAlignment="1">
      <alignment horizontal="left" vertical="top" wrapText="1"/>
    </xf>
    <xf numFmtId="1" fontId="36" fillId="0" borderId="0" xfId="0" applyNumberFormat="1" applyFont="1" applyBorder="1" applyAlignment="1">
      <alignment wrapText="1"/>
    </xf>
    <xf numFmtId="1" fontId="11" fillId="0" borderId="54" xfId="0" applyNumberFormat="1" applyFont="1" applyBorder="1" applyAlignment="1">
      <alignment horizontal="center"/>
    </xf>
    <xf numFmtId="1" fontId="4" fillId="5" borderId="76" xfId="0" applyNumberFormat="1" applyFont="1" applyFill="1" applyBorder="1" applyAlignment="1">
      <alignment horizontal="center"/>
    </xf>
    <xf numFmtId="1" fontId="4" fillId="5" borderId="64" xfId="0" applyNumberFormat="1" applyFont="1" applyFill="1" applyBorder="1" applyAlignment="1">
      <alignment horizontal="center"/>
    </xf>
    <xf numFmtId="1" fontId="4" fillId="5" borderId="77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1" fontId="2" fillId="0" borderId="80" xfId="0" applyNumberFormat="1" applyFont="1" applyBorder="1" applyAlignment="1">
      <alignment horizontal="center"/>
    </xf>
    <xf numFmtId="1" fontId="2" fillId="0" borderId="46" xfId="0" applyNumberFormat="1" applyFont="1" applyBorder="1" applyAlignment="1">
      <alignment horizontal="left" vertical="top" wrapText="1"/>
    </xf>
    <xf numFmtId="1" fontId="2" fillId="0" borderId="47" xfId="0" applyNumberFormat="1" applyFont="1" applyBorder="1" applyAlignment="1">
      <alignment horizontal="left" vertical="top" wrapText="1"/>
    </xf>
    <xf numFmtId="1" fontId="2" fillId="0" borderId="60" xfId="0" applyNumberFormat="1" applyFont="1" applyBorder="1" applyAlignment="1">
      <alignment horizontal="left" vertical="top" wrapText="1"/>
    </xf>
    <xf numFmtId="1" fontId="4" fillId="5" borderId="55" xfId="0" applyNumberFormat="1" applyFont="1" applyFill="1" applyBorder="1" applyAlignment="1">
      <alignment horizontal="center"/>
    </xf>
    <xf numFmtId="1" fontId="4" fillId="5" borderId="56" xfId="0" applyNumberFormat="1" applyFont="1" applyFill="1" applyBorder="1" applyAlignment="1">
      <alignment horizontal="center"/>
    </xf>
    <xf numFmtId="1" fontId="4" fillId="5" borderId="57" xfId="0" applyNumberFormat="1" applyFont="1" applyFill="1" applyBorder="1" applyAlignment="1">
      <alignment horizontal="center"/>
    </xf>
    <xf numFmtId="1" fontId="32" fillId="0" borderId="58" xfId="0" applyNumberFormat="1" applyFont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2" fillId="0" borderId="59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" fontId="10" fillId="0" borderId="51" xfId="0" applyNumberFormat="1" applyFont="1" applyBorder="1" applyAlignment="1">
      <alignment horizontal="center" vertical="top" wrapText="1"/>
    </xf>
    <xf numFmtId="1" fontId="10" fillId="0" borderId="9" xfId="0" applyNumberFormat="1" applyFont="1" applyBorder="1" applyAlignment="1">
      <alignment horizontal="center" vertical="top" wrapText="1"/>
    </xf>
    <xf numFmtId="1" fontId="8" fillId="0" borderId="27" xfId="0" applyNumberFormat="1" applyFont="1" applyFill="1" applyBorder="1" applyAlignment="1">
      <alignment horizontal="center" vertical="top" wrapText="1"/>
    </xf>
    <xf numFmtId="1" fontId="8" fillId="0" borderId="53" xfId="0" applyNumberFormat="1" applyFont="1" applyFill="1" applyBorder="1" applyAlignment="1">
      <alignment horizontal="center" vertical="top" wrapText="1"/>
    </xf>
    <xf numFmtId="1" fontId="10" fillId="0" borderId="61" xfId="0" applyNumberFormat="1" applyFont="1" applyBorder="1" applyAlignment="1">
      <alignment horizontal="center" vertical="top" wrapText="1"/>
    </xf>
    <xf numFmtId="1" fontId="10" fillId="0" borderId="31" xfId="0" applyNumberFormat="1" applyFont="1" applyBorder="1" applyAlignment="1">
      <alignment horizontal="center" vertical="top" wrapText="1"/>
    </xf>
    <xf numFmtId="1" fontId="8" fillId="0" borderId="48" xfId="0" applyNumberFormat="1" applyFont="1" applyFill="1" applyBorder="1" applyAlignment="1">
      <alignment horizontal="left" vertical="top" wrapText="1"/>
    </xf>
    <xf numFmtId="1" fontId="8" fillId="0" borderId="49" xfId="0" applyNumberFormat="1" applyFont="1" applyFill="1" applyBorder="1" applyAlignment="1">
      <alignment horizontal="left" vertical="top" wrapText="1"/>
    </xf>
    <xf numFmtId="1" fontId="8" fillId="0" borderId="50" xfId="0" applyNumberFormat="1" applyFont="1" applyFill="1" applyBorder="1" applyAlignment="1">
      <alignment horizontal="left" vertical="top" wrapText="1"/>
    </xf>
    <xf numFmtId="1" fontId="8" fillId="0" borderId="27" xfId="0" applyNumberFormat="1" applyFont="1" applyFill="1" applyBorder="1" applyAlignment="1">
      <alignment horizontal="left" vertical="top" wrapText="1"/>
    </xf>
    <xf numFmtId="1" fontId="8" fillId="0" borderId="53" xfId="0" applyNumberFormat="1" applyFont="1" applyFill="1" applyBorder="1" applyAlignment="1">
      <alignment horizontal="left" vertical="top" wrapText="1"/>
    </xf>
    <xf numFmtId="1" fontId="2" fillId="0" borderId="12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1" fontId="8" fillId="0" borderId="52" xfId="0" applyNumberFormat="1" applyFont="1" applyFill="1" applyBorder="1" applyAlignment="1">
      <alignment horizontal="left" vertical="top" wrapText="1"/>
    </xf>
    <xf numFmtId="1" fontId="2" fillId="0" borderId="52" xfId="0" applyNumberFormat="1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/>
    </xf>
    <xf numFmtId="0" fontId="17" fillId="0" borderId="46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1" fontId="15" fillId="0" borderId="22" xfId="0" applyNumberFormat="1" applyFont="1" applyBorder="1" applyAlignment="1">
      <alignment horizontal="center" vertical="top" wrapText="1"/>
    </xf>
    <xf numFmtId="0" fontId="16" fillId="0" borderId="42" xfId="0" applyFont="1" applyBorder="1" applyAlignment="1">
      <alignment horizontal="center" vertical="top"/>
    </xf>
    <xf numFmtId="0" fontId="16" fillId="0" borderId="45" xfId="0" applyFont="1" applyBorder="1" applyAlignment="1">
      <alignment horizontal="center" vertical="top"/>
    </xf>
    <xf numFmtId="1" fontId="15" fillId="0" borderId="26" xfId="0" applyNumberFormat="1" applyFont="1" applyBorder="1" applyAlignment="1">
      <alignment horizontal="center" vertical="top" wrapText="1"/>
    </xf>
    <xf numFmtId="1" fontId="15" fillId="0" borderId="62" xfId="0" applyNumberFormat="1" applyFont="1" applyBorder="1" applyAlignment="1">
      <alignment horizontal="center" vertical="top" wrapText="1"/>
    </xf>
    <xf numFmtId="0" fontId="18" fillId="0" borderId="44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5" fillId="0" borderId="22" xfId="0" applyFont="1" applyBorder="1" applyAlignment="1">
      <alignment horizontal="center" vertical="top" wrapText="1"/>
    </xf>
    <xf numFmtId="0" fontId="20" fillId="0" borderId="22" xfId="0" applyFont="1" applyBorder="1" applyAlignment="1">
      <alignment horizontal="center"/>
    </xf>
    <xf numFmtId="0" fontId="20" fillId="0" borderId="22" xfId="0" applyFont="1" applyBorder="1" applyAlignment="1">
      <alignment horizontal="left"/>
    </xf>
    <xf numFmtId="0" fontId="26" fillId="0" borderId="22" xfId="0" applyFont="1" applyBorder="1" applyAlignment="1">
      <alignment horizontal="center" wrapText="1"/>
    </xf>
    <xf numFmtId="0" fontId="12" fillId="0" borderId="43" xfId="0" applyFont="1" applyBorder="1" applyAlignment="1">
      <alignment horizontal="left" vertical="top"/>
    </xf>
    <xf numFmtId="0" fontId="12" fillId="0" borderId="44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" fillId="0" borderId="46" xfId="0" applyFont="1" applyBorder="1" applyAlignment="1">
      <alignment horizontal="left" vertical="center" wrapText="1"/>
    </xf>
    <xf numFmtId="0" fontId="0" fillId="0" borderId="47" xfId="0" applyBorder="1" applyAlignment="1">
      <alignment horizontal="left" wrapText="1"/>
    </xf>
    <xf numFmtId="0" fontId="0" fillId="0" borderId="60" xfId="0" applyBorder="1" applyAlignment="1">
      <alignment horizontal="left" wrapText="1"/>
    </xf>
    <xf numFmtId="0" fontId="0" fillId="0" borderId="22" xfId="0" applyBorder="1" applyAlignment="1">
      <alignment horizontal="center"/>
    </xf>
    <xf numFmtId="0" fontId="1" fillId="0" borderId="37" xfId="0" applyFont="1" applyBorder="1" applyAlignment="1">
      <alignment horizontal="left" vertical="top" wrapText="1"/>
    </xf>
    <xf numFmtId="0" fontId="12" fillId="0" borderId="38" xfId="0" applyFont="1" applyBorder="1" applyAlignment="1">
      <alignment horizontal="left" vertical="top" wrapText="1"/>
    </xf>
    <xf numFmtId="0" fontId="12" fillId="0" borderId="42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left" vertical="top" wrapText="1"/>
    </xf>
    <xf numFmtId="0" fontId="12" fillId="0" borderId="43" xfId="0" applyFont="1" applyBorder="1" applyAlignment="1">
      <alignment horizontal="left" vertical="top" wrapText="1"/>
    </xf>
    <xf numFmtId="0" fontId="12" fillId="0" borderId="44" xfId="0" applyFont="1" applyBorder="1" applyAlignment="1">
      <alignment horizontal="left" vertical="top" wrapText="1"/>
    </xf>
    <xf numFmtId="0" fontId="12" fillId="0" borderId="45" xfId="0" applyFont="1" applyBorder="1" applyAlignment="1">
      <alignment horizontal="left" vertical="top" wrapText="1"/>
    </xf>
    <xf numFmtId="0" fontId="12" fillId="0" borderId="37" xfId="0" applyFont="1" applyBorder="1" applyAlignment="1">
      <alignment horizontal="center" vertical="top"/>
    </xf>
    <xf numFmtId="0" fontId="12" fillId="0" borderId="38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4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3" xfId="0" applyFont="1" applyBorder="1" applyAlignment="1">
      <alignment horizontal="center" vertical="top"/>
    </xf>
    <xf numFmtId="0" fontId="12" fillId="0" borderId="44" xfId="0" applyFont="1" applyBorder="1" applyAlignment="1">
      <alignment horizontal="center" vertical="top"/>
    </xf>
    <xf numFmtId="0" fontId="12" fillId="0" borderId="45" xfId="0" applyFont="1" applyBorder="1" applyAlignment="1">
      <alignment horizontal="center" vertical="top"/>
    </xf>
    <xf numFmtId="0" fontId="1" fillId="0" borderId="22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2" fillId="0" borderId="26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2" fillId="0" borderId="0" xfId="3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3" applyFont="1" applyBorder="1" applyAlignment="1">
      <alignment horizontal="left"/>
    </xf>
    <xf numFmtId="0" fontId="12" fillId="0" borderId="0" xfId="3" applyFont="1" applyBorder="1" applyAlignment="1">
      <alignment horizontal="left" vertical="center" wrapText="1"/>
    </xf>
    <xf numFmtId="0" fontId="0" fillId="0" borderId="62" xfId="0" applyBorder="1" applyAlignment="1">
      <alignment horizontal="center"/>
    </xf>
    <xf numFmtId="0" fontId="28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0" fillId="4" borderId="43" xfId="0" applyFont="1" applyFill="1" applyBorder="1" applyAlignment="1">
      <alignment horizontal="center"/>
    </xf>
    <xf numFmtId="0" fontId="30" fillId="4" borderId="44" xfId="0" applyFont="1" applyFill="1" applyBorder="1" applyAlignment="1">
      <alignment horizontal="center"/>
    </xf>
    <xf numFmtId="0" fontId="30" fillId="4" borderId="45" xfId="0" applyFont="1" applyFill="1" applyBorder="1" applyAlignment="1">
      <alignment horizontal="center"/>
    </xf>
    <xf numFmtId="0" fontId="30" fillId="6" borderId="44" xfId="0" applyFont="1" applyFill="1" applyBorder="1" applyAlignment="1">
      <alignment horizontal="center"/>
    </xf>
    <xf numFmtId="0" fontId="30" fillId="4" borderId="88" xfId="0" applyFont="1" applyFill="1" applyBorder="1" applyAlignment="1">
      <alignment horizontal="center"/>
    </xf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17" fillId="0" borderId="2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30" fillId="4" borderId="47" xfId="0" applyFont="1" applyFill="1" applyBorder="1" applyAlignment="1">
      <alignment horizontal="center"/>
    </xf>
    <xf numFmtId="0" fontId="30" fillId="4" borderId="87" xfId="0" applyFont="1" applyFill="1" applyBorder="1" applyAlignment="1">
      <alignment horizontal="center"/>
    </xf>
    <xf numFmtId="0" fontId="30" fillId="6" borderId="47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62" xfId="0" applyFont="1" applyBorder="1" applyAlignment="1" applyProtection="1">
      <alignment horizontal="center" vertical="center"/>
      <protection locked="0"/>
    </xf>
    <xf numFmtId="0" fontId="45" fillId="0" borderId="46" xfId="0" applyFont="1" applyBorder="1" applyAlignment="1" applyProtection="1">
      <alignment horizontal="center"/>
      <protection locked="0"/>
    </xf>
    <xf numFmtId="0" fontId="45" fillId="0" borderId="47" xfId="0" applyFont="1" applyBorder="1" applyAlignment="1" applyProtection="1">
      <alignment horizontal="center"/>
      <protection locked="0"/>
    </xf>
    <xf numFmtId="0" fontId="45" fillId="0" borderId="60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60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62" xfId="0" applyFon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6" xfId="0" applyBorder="1" applyAlignment="1">
      <alignment horizontal="left" wrapText="1"/>
    </xf>
    <xf numFmtId="0" fontId="0" fillId="0" borderId="62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28" fillId="0" borderId="46" xfId="0" applyFont="1" applyBorder="1" applyAlignment="1">
      <alignment horizontal="center"/>
    </xf>
    <xf numFmtId="0" fontId="28" fillId="0" borderId="47" xfId="0" applyFont="1" applyBorder="1" applyAlignment="1">
      <alignment horizontal="center"/>
    </xf>
    <xf numFmtId="0" fontId="28" fillId="0" borderId="6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46" fillId="0" borderId="2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Normal 2" xfId="2"/>
    <cellStyle name="Normal 2 2" xfId="3"/>
    <cellStyle name="Normal 2 3" xfId="4"/>
    <cellStyle name="Percent_Sheet1_1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DF00"/>
      <rgbColor rgb="00003300"/>
      <rgbColor rgb="00333300"/>
      <rgbColor rgb="00993300"/>
      <rgbColor rgb="00993366"/>
      <rgbColor rgb="00333399"/>
      <rgbColor rgb="00333333"/>
    </indexed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8"/>
  <sheetViews>
    <sheetView view="pageBreakPreview" topLeftCell="A34" zoomScaleSheetLayoutView="100" workbookViewId="0">
      <selection activeCell="G32" sqref="G32"/>
    </sheetView>
  </sheetViews>
  <sheetFormatPr defaultRowHeight="12.75"/>
  <cols>
    <col min="1" max="1" width="6" style="1" customWidth="1"/>
    <col min="2" max="2" width="25.7109375" style="36" customWidth="1"/>
    <col min="3" max="3" width="4.7109375" style="84" customWidth="1"/>
    <col min="4" max="4" width="5" style="84" customWidth="1"/>
    <col min="5" max="5" width="7.28515625" style="84" bestFit="1" customWidth="1"/>
    <col min="6" max="6" width="5.140625" style="100" customWidth="1"/>
    <col min="7" max="7" width="6" style="2" customWidth="1"/>
    <col min="8" max="8" width="6.28515625" style="2" customWidth="1"/>
    <col min="9" max="9" width="6.42578125" style="2" customWidth="1"/>
    <col min="10" max="10" width="6" style="2" customWidth="1"/>
    <col min="11" max="11" width="5.5703125" style="2" customWidth="1"/>
    <col min="12" max="12" width="6.42578125" style="23" customWidth="1"/>
    <col min="13" max="13" width="8.28515625" style="2" customWidth="1"/>
    <col min="14" max="14" width="3.28515625" style="2" customWidth="1"/>
    <col min="15" max="15" width="2.140625" style="2" customWidth="1"/>
    <col min="16" max="16" width="6.42578125" style="2" customWidth="1"/>
    <col min="17" max="17" width="6" style="2" customWidth="1"/>
    <col min="18" max="16384" width="9.140625" style="36"/>
  </cols>
  <sheetData>
    <row r="1" spans="1:22" s="3" customFormat="1" ht="21.75" customHeight="1" thickBot="1">
      <c r="A1" s="354" t="s">
        <v>220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2" s="34" customFormat="1" ht="25.5" customHeight="1" thickTop="1" thickBot="1">
      <c r="A2" s="355" t="s">
        <v>229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7"/>
      <c r="R2" s="33"/>
      <c r="S2" s="33"/>
      <c r="T2" s="33"/>
      <c r="U2" s="33"/>
      <c r="V2" s="33"/>
    </row>
    <row r="3" spans="1:22" ht="13.5" thickBot="1">
      <c r="A3" s="184" t="s">
        <v>56</v>
      </c>
      <c r="B3" s="185"/>
      <c r="C3" s="359" t="s">
        <v>0</v>
      </c>
      <c r="D3" s="360"/>
      <c r="E3" s="360"/>
      <c r="F3" s="360"/>
      <c r="G3" s="361" t="s">
        <v>101</v>
      </c>
      <c r="H3" s="360"/>
      <c r="I3" s="360"/>
      <c r="J3" s="360"/>
      <c r="K3" s="360"/>
      <c r="L3" s="360"/>
      <c r="M3" s="186"/>
      <c r="N3" s="186"/>
      <c r="O3" s="186"/>
      <c r="P3" s="186"/>
      <c r="Q3" s="187"/>
    </row>
    <row r="4" spans="1:22" s="2" customFormat="1">
      <c r="A4" s="159"/>
      <c r="B4" s="159"/>
      <c r="C4" s="157">
        <v>1</v>
      </c>
      <c r="D4" s="157">
        <v>2</v>
      </c>
      <c r="E4" s="157">
        <v>3</v>
      </c>
      <c r="F4" s="158">
        <v>4</v>
      </c>
      <c r="G4" s="159">
        <v>5</v>
      </c>
      <c r="H4" s="159">
        <v>6</v>
      </c>
      <c r="I4" s="159">
        <v>7</v>
      </c>
      <c r="J4" s="159">
        <v>8</v>
      </c>
      <c r="K4" s="159">
        <v>9</v>
      </c>
      <c r="L4" s="160">
        <v>10</v>
      </c>
      <c r="M4" s="159">
        <v>11</v>
      </c>
      <c r="N4" s="358">
        <v>12</v>
      </c>
      <c r="O4" s="358"/>
      <c r="P4" s="159"/>
      <c r="Q4" s="159">
        <v>13</v>
      </c>
    </row>
    <row r="5" spans="1:22" s="2" customFormat="1" ht="25.5">
      <c r="A5" s="95"/>
      <c r="B5" s="96" t="s">
        <v>2</v>
      </c>
      <c r="C5" s="188" t="s">
        <v>3</v>
      </c>
      <c r="D5" s="188" t="s">
        <v>4</v>
      </c>
      <c r="E5" s="148" t="s">
        <v>115</v>
      </c>
      <c r="F5" s="148" t="s">
        <v>20</v>
      </c>
      <c r="G5" s="96" t="s">
        <v>7</v>
      </c>
      <c r="H5" s="96" t="s">
        <v>8</v>
      </c>
      <c r="I5" s="96" t="s">
        <v>9</v>
      </c>
      <c r="J5" s="96" t="s">
        <v>10</v>
      </c>
      <c r="K5" s="96" t="s">
        <v>11</v>
      </c>
      <c r="L5" s="96" t="s">
        <v>6</v>
      </c>
      <c r="M5" s="189" t="s">
        <v>58</v>
      </c>
      <c r="N5" s="340" t="s">
        <v>12</v>
      </c>
      <c r="O5" s="340"/>
      <c r="P5" s="340"/>
      <c r="Q5" s="96" t="s">
        <v>13</v>
      </c>
    </row>
    <row r="6" spans="1:22" s="15" customFormat="1" ht="13.5" customHeight="1" thickBot="1">
      <c r="A6" s="162" t="s">
        <v>14</v>
      </c>
      <c r="B6" s="163"/>
      <c r="C6" s="164"/>
      <c r="D6" s="164"/>
      <c r="E6" s="164"/>
      <c r="F6" s="165"/>
      <c r="G6" s="163"/>
      <c r="H6" s="163"/>
      <c r="I6" s="163"/>
      <c r="J6" s="163"/>
      <c r="K6" s="163"/>
      <c r="L6" s="166"/>
      <c r="M6" s="163"/>
      <c r="N6" s="341" t="s">
        <v>53</v>
      </c>
      <c r="O6" s="341"/>
      <c r="P6" s="163" t="s">
        <v>52</v>
      </c>
      <c r="Q6" s="163"/>
    </row>
    <row r="7" spans="1:22" ht="13.5" thickBot="1">
      <c r="A7" s="345" t="s">
        <v>15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52"/>
      <c r="R7" s="16"/>
    </row>
    <row r="8" spans="1:22">
      <c r="A8" s="156">
        <v>1</v>
      </c>
      <c r="B8" s="192" t="s">
        <v>104</v>
      </c>
      <c r="C8" s="196">
        <v>0</v>
      </c>
      <c r="D8" s="153"/>
      <c r="E8" s="153"/>
      <c r="F8" s="154">
        <f t="shared" ref="F8:F13" si="0">C8+D8+E8</f>
        <v>0</v>
      </c>
      <c r="G8" s="195">
        <v>0</v>
      </c>
      <c r="H8" s="159"/>
      <c r="I8" s="159"/>
      <c r="J8" s="159"/>
      <c r="K8" s="159"/>
      <c r="L8" s="160">
        <f t="shared" ref="L8:L13" si="1">SUM(G8:K8)</f>
        <v>0</v>
      </c>
      <c r="M8" s="159">
        <f>SUM(L8-F8)</f>
        <v>0</v>
      </c>
      <c r="N8" s="159"/>
      <c r="O8" s="161"/>
      <c r="P8" s="159"/>
      <c r="Q8" s="159">
        <v>0</v>
      </c>
      <c r="R8" s="2"/>
    </row>
    <row r="9" spans="1:22">
      <c r="A9" s="149">
        <v>2</v>
      </c>
      <c r="B9" s="193" t="s">
        <v>103</v>
      </c>
      <c r="C9" s="197">
        <v>1</v>
      </c>
      <c r="D9" s="88"/>
      <c r="E9" s="88"/>
      <c r="F9" s="152">
        <f t="shared" si="0"/>
        <v>1</v>
      </c>
      <c r="G9" s="147">
        <v>1</v>
      </c>
      <c r="H9" s="7"/>
      <c r="I9" s="7"/>
      <c r="J9" s="7"/>
      <c r="K9" s="7"/>
      <c r="L9" s="95">
        <f t="shared" si="1"/>
        <v>1</v>
      </c>
      <c r="M9" s="7">
        <f>SUM(L9-F9)</f>
        <v>0</v>
      </c>
      <c r="N9" s="7"/>
      <c r="O9" s="150"/>
      <c r="P9" s="7"/>
      <c r="Q9" s="7"/>
      <c r="R9" s="2"/>
    </row>
    <row r="10" spans="1:22">
      <c r="A10" s="149">
        <v>3</v>
      </c>
      <c r="B10" s="193" t="s">
        <v>17</v>
      </c>
      <c r="C10" s="197">
        <v>3</v>
      </c>
      <c r="D10" s="88"/>
      <c r="E10" s="88"/>
      <c r="F10" s="152">
        <f t="shared" si="0"/>
        <v>3</v>
      </c>
      <c r="G10" s="147">
        <v>0</v>
      </c>
      <c r="H10" s="7"/>
      <c r="I10" s="7"/>
      <c r="J10" s="7"/>
      <c r="K10" s="7"/>
      <c r="L10" s="95">
        <f t="shared" si="1"/>
        <v>0</v>
      </c>
      <c r="M10" s="7">
        <f>SUM(L10-F10)</f>
        <v>-3</v>
      </c>
      <c r="N10" s="7"/>
      <c r="O10" s="150"/>
      <c r="P10" s="7"/>
      <c r="Q10" s="7">
        <v>0</v>
      </c>
      <c r="R10" s="2"/>
    </row>
    <row r="11" spans="1:22">
      <c r="A11" s="149">
        <v>4</v>
      </c>
      <c r="B11" s="193" t="s">
        <v>18</v>
      </c>
      <c r="C11" s="197">
        <v>1</v>
      </c>
      <c r="D11" s="88"/>
      <c r="E11" s="88"/>
      <c r="F11" s="152">
        <f t="shared" si="0"/>
        <v>1</v>
      </c>
      <c r="G11" s="147">
        <v>3</v>
      </c>
      <c r="H11" s="7">
        <v>1</v>
      </c>
      <c r="I11" s="7"/>
      <c r="J11" s="7"/>
      <c r="K11" s="7"/>
      <c r="L11" s="95">
        <f t="shared" si="1"/>
        <v>4</v>
      </c>
      <c r="M11" s="7">
        <f>SUM(L11-F11)</f>
        <v>3</v>
      </c>
      <c r="N11" s="7"/>
      <c r="O11" s="150"/>
      <c r="P11" s="7"/>
      <c r="Q11" s="7">
        <v>0</v>
      </c>
      <c r="R11" s="2"/>
    </row>
    <row r="12" spans="1:22">
      <c r="A12" s="149">
        <v>5</v>
      </c>
      <c r="B12" s="193" t="s">
        <v>139</v>
      </c>
      <c r="C12" s="197">
        <v>0</v>
      </c>
      <c r="D12" s="88"/>
      <c r="E12" s="88"/>
      <c r="F12" s="152">
        <f t="shared" si="0"/>
        <v>0</v>
      </c>
      <c r="G12" s="147">
        <v>0</v>
      </c>
      <c r="H12" s="7"/>
      <c r="I12" s="7"/>
      <c r="J12" s="7"/>
      <c r="K12" s="7"/>
      <c r="L12" s="95">
        <f t="shared" si="1"/>
        <v>0</v>
      </c>
      <c r="M12" s="7"/>
      <c r="N12" s="7"/>
      <c r="O12" s="150"/>
      <c r="P12" s="7"/>
      <c r="Q12" s="7"/>
      <c r="R12" s="2"/>
    </row>
    <row r="13" spans="1:22" ht="13.5" thickBot="1">
      <c r="A13" s="162">
        <v>6</v>
      </c>
      <c r="B13" s="194" t="s">
        <v>19</v>
      </c>
      <c r="C13" s="198">
        <v>0</v>
      </c>
      <c r="D13" s="92"/>
      <c r="E13" s="92"/>
      <c r="F13" s="155">
        <f t="shared" si="0"/>
        <v>0</v>
      </c>
      <c r="G13" s="142">
        <v>0</v>
      </c>
      <c r="H13" s="20"/>
      <c r="I13" s="20"/>
      <c r="J13" s="20"/>
      <c r="K13" s="20"/>
      <c r="L13" s="97">
        <f t="shared" si="1"/>
        <v>0</v>
      </c>
      <c r="M13" s="20">
        <f>SUM(L13-F13)</f>
        <v>0</v>
      </c>
      <c r="N13" s="20"/>
      <c r="O13" s="190"/>
      <c r="P13" s="20"/>
      <c r="Q13" s="20">
        <v>0</v>
      </c>
      <c r="R13" s="2"/>
    </row>
    <row r="14" spans="1:22" s="44" customFormat="1" ht="14.25" customHeight="1" thickBot="1">
      <c r="A14" s="342" t="s">
        <v>20</v>
      </c>
      <c r="B14" s="350"/>
      <c r="C14" s="180">
        <f>SUM(C8:C13)</f>
        <v>5</v>
      </c>
      <c r="D14" s="180">
        <f>SUM(D8:D13)</f>
        <v>0</v>
      </c>
      <c r="E14" s="180">
        <f>SUM(E8:E13)</f>
        <v>0</v>
      </c>
      <c r="F14" s="180">
        <f>SUM(F8:F13)</f>
        <v>5</v>
      </c>
      <c r="G14" s="182">
        <f t="shared" ref="G14:N14" si="2">SUM(G8:G13)</f>
        <v>4</v>
      </c>
      <c r="H14" s="182">
        <f t="shared" si="2"/>
        <v>1</v>
      </c>
      <c r="I14" s="182">
        <f t="shared" si="2"/>
        <v>0</v>
      </c>
      <c r="J14" s="182">
        <f t="shared" si="2"/>
        <v>0</v>
      </c>
      <c r="K14" s="182">
        <f t="shared" si="2"/>
        <v>0</v>
      </c>
      <c r="L14" s="182">
        <f t="shared" si="2"/>
        <v>5</v>
      </c>
      <c r="M14" s="182">
        <f t="shared" si="2"/>
        <v>0</v>
      </c>
      <c r="N14" s="182">
        <f t="shared" si="2"/>
        <v>0</v>
      </c>
      <c r="O14" s="182"/>
      <c r="P14" s="182">
        <f>SUM(P8:P13)</f>
        <v>0</v>
      </c>
      <c r="Q14" s="183">
        <f>SUM(Q8:Q13)</f>
        <v>0</v>
      </c>
      <c r="R14" s="23"/>
    </row>
    <row r="15" spans="1:22" ht="12.75" customHeight="1" thickBot="1">
      <c r="A15" s="345" t="s">
        <v>21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52"/>
      <c r="R15" s="24"/>
    </row>
    <row r="16" spans="1:22">
      <c r="A16" s="156">
        <v>6</v>
      </c>
      <c r="B16" s="192" t="s">
        <v>22</v>
      </c>
      <c r="C16" s="196">
        <v>52</v>
      </c>
      <c r="D16" s="153"/>
      <c r="E16" s="153">
        <v>0</v>
      </c>
      <c r="F16" s="154">
        <f t="shared" ref="F16:F24" si="3">C16+D16+E16</f>
        <v>52</v>
      </c>
      <c r="G16" s="195">
        <f>20+2-2</f>
        <v>20</v>
      </c>
      <c r="H16" s="159">
        <v>15</v>
      </c>
      <c r="I16" s="159"/>
      <c r="J16" s="159"/>
      <c r="K16" s="159"/>
      <c r="L16" s="160">
        <f t="shared" ref="L16:L26" si="4">SUM(G16:K16)</f>
        <v>35</v>
      </c>
      <c r="M16" s="159">
        <f t="shared" ref="M16:M26" si="5">SUM(L16-F16)</f>
        <v>-17</v>
      </c>
      <c r="N16" s="159">
        <v>0</v>
      </c>
      <c r="O16" s="161"/>
      <c r="P16" s="167">
        <v>9</v>
      </c>
      <c r="Q16" s="159">
        <v>0</v>
      </c>
      <c r="R16" s="2"/>
    </row>
    <row r="17" spans="1:18">
      <c r="A17" s="149">
        <v>7</v>
      </c>
      <c r="B17" s="193" t="s">
        <v>23</v>
      </c>
      <c r="C17" s="197">
        <v>3</v>
      </c>
      <c r="D17" s="88"/>
      <c r="E17" s="88"/>
      <c r="F17" s="152">
        <f t="shared" si="3"/>
        <v>3</v>
      </c>
      <c r="G17" s="147">
        <v>3</v>
      </c>
      <c r="H17" s="7"/>
      <c r="I17" s="7"/>
      <c r="J17" s="7"/>
      <c r="K17" s="7"/>
      <c r="L17" s="95">
        <f t="shared" si="4"/>
        <v>3</v>
      </c>
      <c r="M17" s="7">
        <f t="shared" si="5"/>
        <v>0</v>
      </c>
      <c r="N17" s="7"/>
      <c r="O17" s="150"/>
      <c r="P17" s="7">
        <v>5</v>
      </c>
      <c r="Q17" s="7">
        <v>0</v>
      </c>
      <c r="R17" s="2"/>
    </row>
    <row r="18" spans="1:18">
      <c r="A18" s="149">
        <v>8</v>
      </c>
      <c r="B18" s="193" t="s">
        <v>132</v>
      </c>
      <c r="C18" s="197"/>
      <c r="D18" s="88">
        <v>1</v>
      </c>
      <c r="E18" s="88"/>
      <c r="F18" s="152">
        <f t="shared" si="3"/>
        <v>1</v>
      </c>
      <c r="G18" s="147">
        <v>1</v>
      </c>
      <c r="H18" s="7"/>
      <c r="I18" s="7"/>
      <c r="J18" s="7"/>
      <c r="K18" s="7"/>
      <c r="L18" s="95">
        <f t="shared" si="4"/>
        <v>1</v>
      </c>
      <c r="M18" s="7">
        <f t="shared" si="5"/>
        <v>0</v>
      </c>
      <c r="N18" s="7"/>
      <c r="O18" s="150"/>
      <c r="P18" s="7"/>
      <c r="Q18" s="7">
        <v>0</v>
      </c>
      <c r="R18" s="2"/>
    </row>
    <row r="19" spans="1:18">
      <c r="A19" s="149">
        <v>9</v>
      </c>
      <c r="B19" s="193" t="s">
        <v>24</v>
      </c>
      <c r="C19" s="197">
        <v>13</v>
      </c>
      <c r="D19" s="88"/>
      <c r="E19" s="88">
        <v>0</v>
      </c>
      <c r="F19" s="152">
        <f t="shared" si="3"/>
        <v>13</v>
      </c>
      <c r="G19" s="147">
        <v>21</v>
      </c>
      <c r="H19" s="7">
        <v>3</v>
      </c>
      <c r="I19" s="7">
        <v>0</v>
      </c>
      <c r="J19" s="7">
        <v>0</v>
      </c>
      <c r="K19" s="7">
        <v>0</v>
      </c>
      <c r="L19" s="95">
        <f t="shared" si="4"/>
        <v>24</v>
      </c>
      <c r="M19" s="7">
        <f t="shared" si="5"/>
        <v>11</v>
      </c>
      <c r="N19" s="7"/>
      <c r="O19" s="150"/>
      <c r="P19" s="7">
        <v>11</v>
      </c>
      <c r="Q19" s="7">
        <v>0</v>
      </c>
      <c r="R19" s="2"/>
    </row>
    <row r="20" spans="1:18">
      <c r="A20" s="149">
        <v>10</v>
      </c>
      <c r="B20" s="193" t="s">
        <v>25</v>
      </c>
      <c r="C20" s="197"/>
      <c r="D20" s="88"/>
      <c r="E20" s="88"/>
      <c r="F20" s="152">
        <f t="shared" si="3"/>
        <v>0</v>
      </c>
      <c r="G20" s="147"/>
      <c r="H20" s="7"/>
      <c r="I20" s="7"/>
      <c r="J20" s="7"/>
      <c r="K20" s="7"/>
      <c r="L20" s="95">
        <f t="shared" si="4"/>
        <v>0</v>
      </c>
      <c r="M20" s="7">
        <f t="shared" si="5"/>
        <v>0</v>
      </c>
      <c r="N20" s="7"/>
      <c r="O20" s="150"/>
      <c r="P20" s="7">
        <v>0</v>
      </c>
      <c r="Q20" s="7"/>
      <c r="R20" s="2"/>
    </row>
    <row r="21" spans="1:18">
      <c r="A21" s="149">
        <v>11</v>
      </c>
      <c r="B21" s="193" t="s">
        <v>26</v>
      </c>
      <c r="C21" s="197">
        <v>1</v>
      </c>
      <c r="D21" s="88"/>
      <c r="E21" s="88"/>
      <c r="F21" s="152">
        <f t="shared" si="3"/>
        <v>1</v>
      </c>
      <c r="G21" s="147">
        <v>1</v>
      </c>
      <c r="H21" s="7"/>
      <c r="I21" s="7"/>
      <c r="J21" s="7"/>
      <c r="K21" s="7"/>
      <c r="L21" s="95">
        <f t="shared" si="4"/>
        <v>1</v>
      </c>
      <c r="M21" s="7">
        <f t="shared" si="5"/>
        <v>0</v>
      </c>
      <c r="N21" s="7"/>
      <c r="O21" s="150"/>
      <c r="P21" s="7"/>
      <c r="Q21" s="7">
        <v>0</v>
      </c>
      <c r="R21" s="2"/>
    </row>
    <row r="22" spans="1:18">
      <c r="A22" s="149">
        <v>12</v>
      </c>
      <c r="B22" s="193" t="s">
        <v>27</v>
      </c>
      <c r="C22" s="197"/>
      <c r="D22" s="88">
        <v>1</v>
      </c>
      <c r="E22" s="88"/>
      <c r="F22" s="152">
        <f t="shared" si="3"/>
        <v>1</v>
      </c>
      <c r="G22" s="147">
        <v>1</v>
      </c>
      <c r="H22" s="7">
        <v>0</v>
      </c>
      <c r="I22" s="7"/>
      <c r="J22" s="7"/>
      <c r="K22" s="7"/>
      <c r="L22" s="95">
        <f t="shared" si="4"/>
        <v>1</v>
      </c>
      <c r="M22" s="7">
        <f t="shared" si="5"/>
        <v>0</v>
      </c>
      <c r="N22" s="7"/>
      <c r="O22" s="150"/>
      <c r="P22" s="7"/>
      <c r="Q22" s="7">
        <v>0</v>
      </c>
      <c r="R22" s="2"/>
    </row>
    <row r="23" spans="1:18">
      <c r="A23" s="149">
        <v>13</v>
      </c>
      <c r="B23" s="193" t="s">
        <v>44</v>
      </c>
      <c r="C23" s="197">
        <v>131</v>
      </c>
      <c r="D23" s="88"/>
      <c r="E23" s="88"/>
      <c r="F23" s="152">
        <f t="shared" si="3"/>
        <v>131</v>
      </c>
      <c r="G23" s="147">
        <v>85</v>
      </c>
      <c r="H23" s="7">
        <v>44</v>
      </c>
      <c r="I23" s="7"/>
      <c r="J23" s="7">
        <v>1</v>
      </c>
      <c r="K23" s="7">
        <v>1</v>
      </c>
      <c r="L23" s="95">
        <f t="shared" si="4"/>
        <v>131</v>
      </c>
      <c r="M23" s="7">
        <f t="shared" si="5"/>
        <v>0</v>
      </c>
      <c r="N23" s="7">
        <v>1</v>
      </c>
      <c r="O23" s="150"/>
      <c r="P23" s="7">
        <v>5</v>
      </c>
      <c r="Q23" s="7">
        <v>0</v>
      </c>
      <c r="R23" s="2"/>
    </row>
    <row r="24" spans="1:18">
      <c r="A24" s="149">
        <v>14</v>
      </c>
      <c r="B24" s="193" t="s">
        <v>46</v>
      </c>
      <c r="C24" s="197"/>
      <c r="D24" s="88"/>
      <c r="E24" s="88"/>
      <c r="F24" s="152">
        <f t="shared" si="3"/>
        <v>0</v>
      </c>
      <c r="G24" s="147">
        <v>1</v>
      </c>
      <c r="H24" s="7">
        <v>0</v>
      </c>
      <c r="I24" s="7"/>
      <c r="J24" s="7"/>
      <c r="K24" s="7"/>
      <c r="L24" s="95">
        <f t="shared" si="4"/>
        <v>1</v>
      </c>
      <c r="M24" s="7">
        <f t="shared" si="5"/>
        <v>1</v>
      </c>
      <c r="N24" s="7">
        <v>1</v>
      </c>
      <c r="O24" s="150"/>
      <c r="P24" s="7"/>
      <c r="Q24" s="7">
        <v>0</v>
      </c>
      <c r="R24" s="2"/>
    </row>
    <row r="25" spans="1:18">
      <c r="A25" s="149">
        <v>15</v>
      </c>
      <c r="B25" s="193" t="s">
        <v>114</v>
      </c>
      <c r="C25" s="197"/>
      <c r="D25" s="88">
        <v>1</v>
      </c>
      <c r="E25" s="88"/>
      <c r="F25" s="152">
        <v>1</v>
      </c>
      <c r="G25" s="147">
        <v>1</v>
      </c>
      <c r="H25" s="7"/>
      <c r="I25" s="7"/>
      <c r="J25" s="7"/>
      <c r="K25" s="7"/>
      <c r="L25" s="95">
        <f>SUM(G25:K25)</f>
        <v>1</v>
      </c>
      <c r="M25" s="7"/>
      <c r="N25" s="7"/>
      <c r="O25" s="150"/>
      <c r="P25" s="7"/>
      <c r="Q25" s="7"/>
      <c r="R25" s="2"/>
    </row>
    <row r="26" spans="1:18" ht="13.5" thickBot="1">
      <c r="A26" s="191">
        <v>16</v>
      </c>
      <c r="B26" s="194" t="s">
        <v>28</v>
      </c>
      <c r="C26" s="200">
        <v>0</v>
      </c>
      <c r="D26" s="90"/>
      <c r="E26" s="90"/>
      <c r="F26" s="201">
        <v>0</v>
      </c>
      <c r="G26" s="142">
        <v>1</v>
      </c>
      <c r="H26" s="20"/>
      <c r="I26" s="20"/>
      <c r="J26" s="20"/>
      <c r="K26" s="20"/>
      <c r="L26" s="97">
        <f t="shared" si="4"/>
        <v>1</v>
      </c>
      <c r="M26" s="20">
        <f t="shared" si="5"/>
        <v>1</v>
      </c>
      <c r="N26" s="20"/>
      <c r="O26" s="190"/>
      <c r="P26" s="20"/>
      <c r="Q26" s="20"/>
      <c r="R26" s="2"/>
    </row>
    <row r="27" spans="1:18" s="44" customFormat="1" ht="12.75" customHeight="1" thickBot="1">
      <c r="A27" s="342" t="s">
        <v>20</v>
      </c>
      <c r="B27" s="343"/>
      <c r="C27" s="202">
        <f>SUM(C16:C26)</f>
        <v>200</v>
      </c>
      <c r="D27" s="180">
        <f>SUM(D16:D26)</f>
        <v>3</v>
      </c>
      <c r="E27" s="181">
        <f>SUM(E16:E26)</f>
        <v>0</v>
      </c>
      <c r="F27" s="203">
        <f>SUM(F16:F26)</f>
        <v>203</v>
      </c>
      <c r="G27" s="199">
        <f>SUM(G16:G26)</f>
        <v>135</v>
      </c>
      <c r="H27" s="182">
        <f t="shared" ref="H27:Q27" si="6">SUM(H16:H26)</f>
        <v>62</v>
      </c>
      <c r="I27" s="182">
        <f t="shared" si="6"/>
        <v>0</v>
      </c>
      <c r="J27" s="182">
        <f t="shared" si="6"/>
        <v>1</v>
      </c>
      <c r="K27" s="182">
        <f t="shared" si="6"/>
        <v>1</v>
      </c>
      <c r="L27" s="182">
        <f t="shared" si="6"/>
        <v>199</v>
      </c>
      <c r="M27" s="182">
        <f t="shared" si="6"/>
        <v>-4</v>
      </c>
      <c r="N27" s="182">
        <f t="shared" si="6"/>
        <v>2</v>
      </c>
      <c r="O27" s="182"/>
      <c r="P27" s="182">
        <f t="shared" si="6"/>
        <v>30</v>
      </c>
      <c r="Q27" s="183">
        <f t="shared" si="6"/>
        <v>0</v>
      </c>
      <c r="R27" s="23"/>
    </row>
    <row r="28" spans="1:18" ht="12.75" customHeight="1" thickBot="1">
      <c r="A28" s="345" t="s">
        <v>29</v>
      </c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52"/>
      <c r="R28" s="24"/>
    </row>
    <row r="29" spans="1:18">
      <c r="A29" s="156">
        <v>17</v>
      </c>
      <c r="B29" s="192" t="s">
        <v>30</v>
      </c>
      <c r="C29" s="196">
        <v>5</v>
      </c>
      <c r="D29" s="153"/>
      <c r="E29" s="153"/>
      <c r="F29" s="154">
        <f>D29+C29+E29</f>
        <v>5</v>
      </c>
      <c r="G29" s="195">
        <v>6</v>
      </c>
      <c r="H29" s="159">
        <v>2</v>
      </c>
      <c r="I29" s="159"/>
      <c r="J29" s="159"/>
      <c r="K29" s="159"/>
      <c r="L29" s="160">
        <f>SUM(G29:K29)</f>
        <v>8</v>
      </c>
      <c r="M29" s="159">
        <f>SUM(L29-F29)</f>
        <v>3</v>
      </c>
      <c r="N29" s="159"/>
      <c r="O29" s="161"/>
      <c r="P29" s="159"/>
      <c r="Q29" s="159">
        <v>0</v>
      </c>
      <c r="R29" s="2"/>
    </row>
    <row r="30" spans="1:18">
      <c r="A30" s="149">
        <v>18</v>
      </c>
      <c r="B30" s="193" t="s">
        <v>31</v>
      </c>
      <c r="C30" s="197">
        <v>1</v>
      </c>
      <c r="D30" s="88"/>
      <c r="E30" s="88"/>
      <c r="F30" s="152">
        <f>C30+D30+E30</f>
        <v>1</v>
      </c>
      <c r="G30" s="147">
        <v>1</v>
      </c>
      <c r="H30" s="7"/>
      <c r="I30" s="7"/>
      <c r="J30" s="7"/>
      <c r="K30" s="7"/>
      <c r="L30" s="95">
        <f>SUM(G30:K30)</f>
        <v>1</v>
      </c>
      <c r="M30" s="7">
        <f>SUM(L30-F30)</f>
        <v>0</v>
      </c>
      <c r="N30" s="7"/>
      <c r="O30" s="150"/>
      <c r="P30" s="7"/>
      <c r="Q30" s="7"/>
      <c r="R30" s="2"/>
    </row>
    <row r="31" spans="1:18">
      <c r="A31" s="149">
        <v>19</v>
      </c>
      <c r="B31" s="193" t="s">
        <v>32</v>
      </c>
      <c r="C31" s="197"/>
      <c r="D31" s="88">
        <v>1</v>
      </c>
      <c r="E31" s="88"/>
      <c r="F31" s="152">
        <f>C31+D31+E31</f>
        <v>1</v>
      </c>
      <c r="G31" s="147">
        <v>1</v>
      </c>
      <c r="H31" s="7"/>
      <c r="I31" s="7"/>
      <c r="J31" s="7"/>
      <c r="K31" s="7"/>
      <c r="L31" s="95">
        <f>SUM(G31:K31)</f>
        <v>1</v>
      </c>
      <c r="M31" s="7">
        <f>SUM(L31-F31)</f>
        <v>0</v>
      </c>
      <c r="N31" s="7"/>
      <c r="O31" s="150"/>
      <c r="P31" s="7"/>
      <c r="Q31" s="7"/>
      <c r="R31" s="2"/>
    </row>
    <row r="32" spans="1:18">
      <c r="A32" s="151">
        <v>20</v>
      </c>
      <c r="B32" s="193" t="s">
        <v>95</v>
      </c>
      <c r="C32" s="197">
        <v>6</v>
      </c>
      <c r="D32" s="88"/>
      <c r="E32" s="88"/>
      <c r="F32" s="152">
        <f>C32+D32+E32</f>
        <v>6</v>
      </c>
      <c r="G32" s="147">
        <v>2</v>
      </c>
      <c r="H32" s="7">
        <v>0</v>
      </c>
      <c r="I32" s="7"/>
      <c r="J32" s="7"/>
      <c r="K32" s="7"/>
      <c r="L32" s="95">
        <f>SUM(G32:K32)</f>
        <v>2</v>
      </c>
      <c r="M32" s="7">
        <f>SUM(L32-F32)</f>
        <v>-4</v>
      </c>
      <c r="N32" s="7">
        <v>2</v>
      </c>
      <c r="O32" s="150"/>
      <c r="P32" s="7"/>
      <c r="Q32" s="7">
        <v>0</v>
      </c>
      <c r="R32" s="2"/>
    </row>
    <row r="33" spans="1:18" s="52" customFormat="1" ht="13.5" thickBot="1">
      <c r="A33" s="191">
        <v>21</v>
      </c>
      <c r="B33" s="194" t="s">
        <v>119</v>
      </c>
      <c r="C33" s="200">
        <v>136</v>
      </c>
      <c r="D33" s="90">
        <v>0</v>
      </c>
      <c r="E33" s="90">
        <v>-5</v>
      </c>
      <c r="F33" s="201">
        <f>C33+D33+E33</f>
        <v>131</v>
      </c>
      <c r="G33" s="142">
        <v>84</v>
      </c>
      <c r="H33" s="20">
        <v>21</v>
      </c>
      <c r="I33" s="20">
        <v>2</v>
      </c>
      <c r="J33" s="20">
        <v>2</v>
      </c>
      <c r="K33" s="20">
        <v>8</v>
      </c>
      <c r="L33" s="97">
        <f>SUM(G33:K33)</f>
        <v>117</v>
      </c>
      <c r="M33" s="20">
        <f>L33-F33</f>
        <v>-14</v>
      </c>
      <c r="N33" s="20">
        <v>2</v>
      </c>
      <c r="O33" s="190"/>
      <c r="P33" s="20">
        <f>11-1</f>
        <v>10</v>
      </c>
      <c r="Q33" s="20">
        <v>0</v>
      </c>
      <c r="R33" s="51"/>
    </row>
    <row r="34" spans="1:18" s="44" customFormat="1" ht="13.5" thickBot="1">
      <c r="A34" s="342" t="s">
        <v>20</v>
      </c>
      <c r="B34" s="343"/>
      <c r="C34" s="202">
        <f>SUM(C29:C33)</f>
        <v>148</v>
      </c>
      <c r="D34" s="180">
        <f t="shared" ref="D34:P34" si="7">SUM(D29:D33)</f>
        <v>1</v>
      </c>
      <c r="E34" s="180">
        <f t="shared" si="7"/>
        <v>-5</v>
      </c>
      <c r="F34" s="203">
        <f t="shared" si="7"/>
        <v>144</v>
      </c>
      <c r="G34" s="199">
        <f t="shared" si="7"/>
        <v>94</v>
      </c>
      <c r="H34" s="182">
        <f t="shared" si="7"/>
        <v>23</v>
      </c>
      <c r="I34" s="182">
        <f t="shared" si="7"/>
        <v>2</v>
      </c>
      <c r="J34" s="182">
        <f t="shared" si="7"/>
        <v>2</v>
      </c>
      <c r="K34" s="182">
        <f t="shared" si="7"/>
        <v>8</v>
      </c>
      <c r="L34" s="182">
        <f t="shared" si="7"/>
        <v>129</v>
      </c>
      <c r="M34" s="182">
        <f t="shared" si="7"/>
        <v>-15</v>
      </c>
      <c r="N34" s="182">
        <f t="shared" si="7"/>
        <v>4</v>
      </c>
      <c r="O34" s="182">
        <f t="shared" si="7"/>
        <v>0</v>
      </c>
      <c r="P34" s="182">
        <f t="shared" si="7"/>
        <v>10</v>
      </c>
      <c r="Q34" s="183">
        <f>SUM(Q29:Q33)</f>
        <v>0</v>
      </c>
      <c r="R34" s="23"/>
    </row>
    <row r="35" spans="1:18" ht="16.5" customHeight="1" thickBot="1">
      <c r="A35" s="345" t="s">
        <v>48</v>
      </c>
      <c r="B35" s="346"/>
      <c r="C35" s="169"/>
      <c r="D35" s="169"/>
      <c r="E35" s="170"/>
      <c r="F35" s="169"/>
      <c r="G35" s="171"/>
      <c r="H35" s="171"/>
      <c r="I35" s="171"/>
      <c r="J35" s="171"/>
      <c r="K35" s="171"/>
      <c r="L35" s="171"/>
      <c r="M35" s="171"/>
      <c r="N35" s="348"/>
      <c r="O35" s="348"/>
      <c r="P35" s="171"/>
      <c r="Q35" s="172"/>
      <c r="R35" s="2"/>
    </row>
    <row r="36" spans="1:18" s="26" customFormat="1" ht="12.75" customHeight="1">
      <c r="A36" s="156">
        <v>22</v>
      </c>
      <c r="B36" s="192" t="s">
        <v>34</v>
      </c>
      <c r="C36" s="196">
        <v>1</v>
      </c>
      <c r="D36" s="153">
        <v>2</v>
      </c>
      <c r="E36" s="153"/>
      <c r="F36" s="154">
        <f t="shared" ref="F36:F41" si="8">C36+D36+E36</f>
        <v>3</v>
      </c>
      <c r="G36" s="195">
        <v>1</v>
      </c>
      <c r="H36" s="159">
        <v>1</v>
      </c>
      <c r="I36" s="159"/>
      <c r="J36" s="159"/>
      <c r="K36" s="159"/>
      <c r="L36" s="160">
        <f t="shared" ref="L36:L41" si="9">SUM(G36:K36)</f>
        <v>2</v>
      </c>
      <c r="M36" s="159">
        <f t="shared" ref="M36:M41" si="10">L36-F36</f>
        <v>-1</v>
      </c>
      <c r="N36" s="159">
        <v>1</v>
      </c>
      <c r="O36" s="168"/>
      <c r="P36" s="159"/>
      <c r="Q36" s="159">
        <v>0</v>
      </c>
      <c r="R36" s="24"/>
    </row>
    <row r="37" spans="1:18">
      <c r="A37" s="149">
        <v>23</v>
      </c>
      <c r="B37" s="193" t="s">
        <v>35</v>
      </c>
      <c r="C37" s="197">
        <v>34</v>
      </c>
      <c r="D37" s="88">
        <v>0</v>
      </c>
      <c r="E37" s="94"/>
      <c r="F37" s="152">
        <f t="shared" si="8"/>
        <v>34</v>
      </c>
      <c r="G37" s="204">
        <v>27</v>
      </c>
      <c r="H37" s="25">
        <v>2</v>
      </c>
      <c r="I37" s="25">
        <v>0</v>
      </c>
      <c r="J37" s="25"/>
      <c r="K37" s="25">
        <v>1</v>
      </c>
      <c r="L37" s="95">
        <f t="shared" si="9"/>
        <v>30</v>
      </c>
      <c r="M37" s="7">
        <f t="shared" si="10"/>
        <v>-4</v>
      </c>
      <c r="N37" s="7"/>
      <c r="O37" s="150"/>
      <c r="P37" s="25"/>
      <c r="Q37" s="25">
        <v>1</v>
      </c>
      <c r="R37" s="2"/>
    </row>
    <row r="38" spans="1:18">
      <c r="A38" s="149">
        <v>24</v>
      </c>
      <c r="B38" s="193" t="s">
        <v>94</v>
      </c>
      <c r="C38" s="197">
        <v>6</v>
      </c>
      <c r="D38" s="88"/>
      <c r="E38" s="88"/>
      <c r="F38" s="152">
        <f t="shared" si="8"/>
        <v>6</v>
      </c>
      <c r="G38" s="147"/>
      <c r="H38" s="7"/>
      <c r="I38" s="7"/>
      <c r="J38" s="7"/>
      <c r="K38" s="7"/>
      <c r="L38" s="95">
        <f t="shared" si="9"/>
        <v>0</v>
      </c>
      <c r="M38" s="7">
        <f t="shared" si="10"/>
        <v>-6</v>
      </c>
      <c r="N38" s="7"/>
      <c r="O38" s="150"/>
      <c r="P38" s="7"/>
      <c r="Q38" s="7"/>
      <c r="R38" s="30"/>
    </row>
    <row r="39" spans="1:18" ht="15.75" customHeight="1">
      <c r="A39" s="149">
        <v>25</v>
      </c>
      <c r="B39" s="193" t="s">
        <v>116</v>
      </c>
      <c r="C39" s="197">
        <v>75</v>
      </c>
      <c r="D39" s="88">
        <v>0</v>
      </c>
      <c r="E39" s="94">
        <v>-48</v>
      </c>
      <c r="F39" s="152">
        <f t="shared" si="8"/>
        <v>27</v>
      </c>
      <c r="G39" s="204">
        <v>7</v>
      </c>
      <c r="H39" s="25">
        <v>2</v>
      </c>
      <c r="I39" s="25"/>
      <c r="J39" s="25">
        <v>1</v>
      </c>
      <c r="K39" s="25">
        <v>2</v>
      </c>
      <c r="L39" s="116">
        <f t="shared" si="9"/>
        <v>12</v>
      </c>
      <c r="M39" s="7">
        <f t="shared" si="10"/>
        <v>-15</v>
      </c>
      <c r="N39" s="7"/>
      <c r="O39" s="150"/>
      <c r="P39" s="25"/>
      <c r="Q39" s="25">
        <v>0</v>
      </c>
      <c r="R39" s="2"/>
    </row>
    <row r="40" spans="1:18" s="26" customFormat="1">
      <c r="A40" s="149">
        <v>26</v>
      </c>
      <c r="B40" s="193" t="s">
        <v>37</v>
      </c>
      <c r="C40" s="197">
        <v>1</v>
      </c>
      <c r="D40" s="88">
        <v>1</v>
      </c>
      <c r="E40" s="88"/>
      <c r="F40" s="152">
        <f t="shared" si="8"/>
        <v>2</v>
      </c>
      <c r="G40" s="147"/>
      <c r="H40" s="7"/>
      <c r="I40" s="7"/>
      <c r="J40" s="7"/>
      <c r="K40" s="7"/>
      <c r="L40" s="95">
        <f t="shared" si="9"/>
        <v>0</v>
      </c>
      <c r="M40" s="7">
        <f t="shared" si="10"/>
        <v>-2</v>
      </c>
      <c r="N40" s="7"/>
      <c r="O40" s="150"/>
      <c r="P40" s="7"/>
      <c r="Q40" s="7"/>
      <c r="R40" s="30"/>
    </row>
    <row r="41" spans="1:18" s="26" customFormat="1" ht="13.5" thickBot="1">
      <c r="A41" s="162">
        <v>27</v>
      </c>
      <c r="B41" s="194" t="s">
        <v>109</v>
      </c>
      <c r="C41" s="200">
        <v>1</v>
      </c>
      <c r="D41" s="90">
        <v>0</v>
      </c>
      <c r="E41" s="90"/>
      <c r="F41" s="201">
        <f t="shared" si="8"/>
        <v>1</v>
      </c>
      <c r="G41" s="142">
        <v>1</v>
      </c>
      <c r="H41" s="20"/>
      <c r="I41" s="20"/>
      <c r="J41" s="20"/>
      <c r="K41" s="20"/>
      <c r="L41" s="97">
        <f t="shared" si="9"/>
        <v>1</v>
      </c>
      <c r="M41" s="20">
        <f t="shared" si="10"/>
        <v>0</v>
      </c>
      <c r="N41" s="20"/>
      <c r="O41" s="190"/>
      <c r="P41" s="20"/>
      <c r="Q41" s="20"/>
      <c r="R41" s="30"/>
    </row>
    <row r="42" spans="1:18" s="44" customFormat="1" ht="15" customHeight="1" thickBot="1">
      <c r="A42" s="342" t="s">
        <v>20</v>
      </c>
      <c r="B42" s="343"/>
      <c r="C42" s="202">
        <f>SUM(C36:C41)</f>
        <v>118</v>
      </c>
      <c r="D42" s="180">
        <f>SUM(D36:D41)</f>
        <v>3</v>
      </c>
      <c r="E42" s="180">
        <f>SUM(E36:E41)</f>
        <v>-48</v>
      </c>
      <c r="F42" s="203">
        <f>SUM(F36:F41)</f>
        <v>73</v>
      </c>
      <c r="G42" s="199">
        <f t="shared" ref="G42:Q42" si="11">SUM(G36:G41)</f>
        <v>36</v>
      </c>
      <c r="H42" s="182">
        <f t="shared" si="11"/>
        <v>5</v>
      </c>
      <c r="I42" s="182">
        <f t="shared" si="11"/>
        <v>0</v>
      </c>
      <c r="J42" s="182">
        <f t="shared" si="11"/>
        <v>1</v>
      </c>
      <c r="K42" s="182">
        <f t="shared" si="11"/>
        <v>3</v>
      </c>
      <c r="L42" s="182">
        <f t="shared" si="11"/>
        <v>45</v>
      </c>
      <c r="M42" s="182">
        <f t="shared" si="11"/>
        <v>-28</v>
      </c>
      <c r="N42" s="182">
        <f t="shared" si="11"/>
        <v>1</v>
      </c>
      <c r="O42" s="182">
        <f t="shared" si="11"/>
        <v>0</v>
      </c>
      <c r="P42" s="182">
        <f t="shared" si="11"/>
        <v>0</v>
      </c>
      <c r="Q42" s="183">
        <f t="shared" si="11"/>
        <v>1</v>
      </c>
      <c r="R42" s="23"/>
    </row>
    <row r="43" spans="1:18" ht="17.25" customHeight="1" thickBot="1">
      <c r="A43" s="345" t="s">
        <v>49</v>
      </c>
      <c r="B43" s="346"/>
      <c r="C43" s="169"/>
      <c r="D43" s="169"/>
      <c r="E43" s="170"/>
      <c r="F43" s="169"/>
      <c r="G43" s="171"/>
      <c r="H43" s="171"/>
      <c r="I43" s="171"/>
      <c r="J43" s="171"/>
      <c r="K43" s="171"/>
      <c r="L43" s="171"/>
      <c r="M43" s="171"/>
      <c r="N43" s="348"/>
      <c r="O43" s="348"/>
      <c r="P43" s="171"/>
      <c r="Q43" s="172"/>
      <c r="R43" s="2"/>
    </row>
    <row r="44" spans="1:18" ht="12.75" customHeight="1" thickBot="1">
      <c r="A44" s="173">
        <v>28</v>
      </c>
      <c r="B44" s="174" t="s">
        <v>47</v>
      </c>
      <c r="C44" s="175">
        <v>50</v>
      </c>
      <c r="D44" s="175"/>
      <c r="E44" s="175"/>
      <c r="F44" s="176">
        <f>C44+D44+E44</f>
        <v>50</v>
      </c>
      <c r="G44" s="177">
        <v>8</v>
      </c>
      <c r="H44" s="177">
        <v>1</v>
      </c>
      <c r="I44" s="177">
        <v>0</v>
      </c>
      <c r="J44" s="177">
        <v>2</v>
      </c>
      <c r="K44" s="177">
        <v>0</v>
      </c>
      <c r="L44" s="178">
        <f>SUM(G44:K44)</f>
        <v>11</v>
      </c>
      <c r="M44" s="177">
        <f>SUM(L44-F44)</f>
        <v>-39</v>
      </c>
      <c r="N44" s="177"/>
      <c r="O44" s="177"/>
      <c r="P44" s="177"/>
      <c r="Q44" s="177"/>
      <c r="R44" s="23"/>
    </row>
    <row r="45" spans="1:18" s="44" customFormat="1" ht="15.75" customHeight="1" thickBot="1">
      <c r="A45" s="342" t="s">
        <v>20</v>
      </c>
      <c r="B45" s="350"/>
      <c r="C45" s="180">
        <f>C44</f>
        <v>50</v>
      </c>
      <c r="D45" s="180"/>
      <c r="E45" s="181"/>
      <c r="F45" s="180">
        <f>SUM(C45:E45)</f>
        <v>50</v>
      </c>
      <c r="G45" s="182">
        <f>SUM(G44:G44)</f>
        <v>8</v>
      </c>
      <c r="H45" s="182">
        <f t="shared" ref="H45:Q45" si="12">SUM(H44:H44)</f>
        <v>1</v>
      </c>
      <c r="I45" s="182">
        <f t="shared" si="12"/>
        <v>0</v>
      </c>
      <c r="J45" s="182">
        <f t="shared" si="12"/>
        <v>2</v>
      </c>
      <c r="K45" s="182">
        <f t="shared" si="12"/>
        <v>0</v>
      </c>
      <c r="L45" s="182">
        <f t="shared" si="12"/>
        <v>11</v>
      </c>
      <c r="M45" s="182">
        <f t="shared" si="12"/>
        <v>-39</v>
      </c>
      <c r="N45" s="182">
        <f t="shared" si="12"/>
        <v>0</v>
      </c>
      <c r="O45" s="182"/>
      <c r="P45" s="182">
        <f t="shared" si="12"/>
        <v>0</v>
      </c>
      <c r="Q45" s="183">
        <f t="shared" si="12"/>
        <v>0</v>
      </c>
      <c r="R45" s="23"/>
    </row>
    <row r="46" spans="1:18" ht="18" customHeight="1" thickBot="1">
      <c r="A46" s="347" t="s">
        <v>38</v>
      </c>
      <c r="B46" s="347"/>
      <c r="C46" s="206"/>
      <c r="D46" s="206"/>
      <c r="E46" s="207"/>
      <c r="F46" s="206"/>
      <c r="G46" s="179"/>
      <c r="H46" s="179"/>
      <c r="I46" s="179"/>
      <c r="J46" s="179"/>
      <c r="K46" s="179"/>
      <c r="L46" s="179"/>
      <c r="M46" s="179"/>
      <c r="N46" s="344"/>
      <c r="O46" s="344"/>
      <c r="P46" s="179"/>
      <c r="Q46" s="179"/>
      <c r="R46" s="2"/>
    </row>
    <row r="47" spans="1:18" ht="12.75" customHeight="1">
      <c r="A47" s="151">
        <v>29</v>
      </c>
      <c r="B47" s="193" t="s">
        <v>39</v>
      </c>
      <c r="C47" s="196"/>
      <c r="D47" s="153">
        <v>1</v>
      </c>
      <c r="E47" s="153"/>
      <c r="F47" s="154">
        <f t="shared" ref="F47:F52" si="13">C47+D47+E47</f>
        <v>1</v>
      </c>
      <c r="G47" s="204">
        <v>1</v>
      </c>
      <c r="H47" s="7"/>
      <c r="I47" s="7"/>
      <c r="J47" s="7"/>
      <c r="K47" s="7"/>
      <c r="L47" s="95">
        <f>SUM(G47:K47)</f>
        <v>1</v>
      </c>
      <c r="M47" s="7">
        <f t="shared" ref="M47:M52" si="14">SUM(L47-F47)</f>
        <v>0</v>
      </c>
      <c r="N47" s="7"/>
      <c r="O47" s="7"/>
      <c r="P47" s="7"/>
      <c r="Q47" s="7"/>
      <c r="R47" s="23"/>
    </row>
    <row r="48" spans="1:18" ht="12.75" customHeight="1">
      <c r="A48" s="149">
        <v>30</v>
      </c>
      <c r="B48" s="193" t="s">
        <v>142</v>
      </c>
      <c r="C48" s="197"/>
      <c r="D48" s="88">
        <v>2</v>
      </c>
      <c r="E48" s="88"/>
      <c r="F48" s="152">
        <f t="shared" si="13"/>
        <v>2</v>
      </c>
      <c r="G48" s="204">
        <v>2</v>
      </c>
      <c r="H48" s="7"/>
      <c r="I48" s="7"/>
      <c r="J48" s="7"/>
      <c r="K48" s="7"/>
      <c r="L48" s="95">
        <f>SUM(G48:K48)</f>
        <v>2</v>
      </c>
      <c r="M48" s="7">
        <f t="shared" si="14"/>
        <v>0</v>
      </c>
      <c r="N48" s="7"/>
      <c r="O48" s="7"/>
      <c r="P48" s="7"/>
      <c r="Q48" s="7"/>
      <c r="R48" s="24"/>
    </row>
    <row r="49" spans="1:19">
      <c r="A49" s="151">
        <v>31</v>
      </c>
      <c r="B49" s="193" t="s">
        <v>141</v>
      </c>
      <c r="C49" s="197"/>
      <c r="D49" s="88">
        <v>2</v>
      </c>
      <c r="E49" s="88"/>
      <c r="F49" s="152">
        <f t="shared" si="13"/>
        <v>2</v>
      </c>
      <c r="G49" s="204"/>
      <c r="H49" s="7"/>
      <c r="I49" s="7"/>
      <c r="J49" s="7"/>
      <c r="K49" s="7"/>
      <c r="L49" s="95">
        <f>SUM(G49:K49)</f>
        <v>0</v>
      </c>
      <c r="M49" s="7">
        <f t="shared" si="14"/>
        <v>-2</v>
      </c>
      <c r="N49" s="7"/>
      <c r="O49" s="7"/>
      <c r="P49" s="7"/>
      <c r="Q49" s="7"/>
      <c r="R49" s="2"/>
    </row>
    <row r="50" spans="1:19" ht="16.5" customHeight="1">
      <c r="A50" s="149">
        <v>32</v>
      </c>
      <c r="B50" s="193" t="s">
        <v>140</v>
      </c>
      <c r="C50" s="197"/>
      <c r="D50" s="88">
        <v>1</v>
      </c>
      <c r="E50" s="88"/>
      <c r="F50" s="152">
        <f t="shared" si="13"/>
        <v>1</v>
      </c>
      <c r="G50" s="204"/>
      <c r="H50" s="7"/>
      <c r="I50" s="7"/>
      <c r="J50" s="7"/>
      <c r="K50" s="7"/>
      <c r="L50" s="95">
        <f>SUM(G50:K50)</f>
        <v>0</v>
      </c>
      <c r="M50" s="7">
        <f t="shared" si="14"/>
        <v>-1</v>
      </c>
      <c r="N50" s="7"/>
      <c r="O50" s="7"/>
      <c r="P50" s="7"/>
      <c r="Q50" s="7"/>
      <c r="R50" s="2"/>
    </row>
    <row r="51" spans="1:19">
      <c r="A51" s="151">
        <v>33</v>
      </c>
      <c r="B51" s="193" t="s">
        <v>98</v>
      </c>
      <c r="C51" s="197"/>
      <c r="D51" s="88">
        <v>2</v>
      </c>
      <c r="E51" s="88"/>
      <c r="F51" s="152">
        <f t="shared" si="13"/>
        <v>2</v>
      </c>
      <c r="G51" s="204">
        <v>0</v>
      </c>
      <c r="H51" s="7"/>
      <c r="I51" s="7"/>
      <c r="J51" s="7"/>
      <c r="K51" s="7"/>
      <c r="L51" s="95">
        <f xml:space="preserve"> SUM(G51:K51)</f>
        <v>0</v>
      </c>
      <c r="M51" s="7">
        <f t="shared" si="14"/>
        <v>-2</v>
      </c>
      <c r="N51" s="7"/>
      <c r="O51" s="7"/>
      <c r="P51" s="7">
        <v>2</v>
      </c>
      <c r="Q51" s="7"/>
      <c r="R51" s="2"/>
    </row>
    <row r="52" spans="1:19" ht="13.5" thickBot="1">
      <c r="A52" s="162">
        <v>34</v>
      </c>
      <c r="B52" s="194" t="s">
        <v>97</v>
      </c>
      <c r="C52" s="200"/>
      <c r="D52" s="90">
        <v>16</v>
      </c>
      <c r="E52" s="90"/>
      <c r="F52" s="201">
        <f t="shared" si="13"/>
        <v>16</v>
      </c>
      <c r="G52" s="205">
        <v>10</v>
      </c>
      <c r="H52" s="20">
        <v>5</v>
      </c>
      <c r="I52" s="20">
        <v>1</v>
      </c>
      <c r="J52" s="20">
        <v>0</v>
      </c>
      <c r="K52" s="20"/>
      <c r="L52" s="97">
        <f xml:space="preserve"> SUM(G52:K52)</f>
        <v>16</v>
      </c>
      <c r="M52" s="20">
        <f t="shared" si="14"/>
        <v>0</v>
      </c>
      <c r="N52" s="20"/>
      <c r="O52" s="20"/>
      <c r="P52" s="20">
        <v>2</v>
      </c>
      <c r="Q52" s="20">
        <v>0</v>
      </c>
      <c r="R52" s="2"/>
    </row>
    <row r="53" spans="1:19" s="44" customFormat="1" ht="16.5" customHeight="1" thickBot="1">
      <c r="A53" s="342" t="s">
        <v>20</v>
      </c>
      <c r="B53" s="343"/>
      <c r="C53" s="202">
        <f>SUM(C47:C52)</f>
        <v>0</v>
      </c>
      <c r="D53" s="180">
        <f>SUM(D47:D52)</f>
        <v>24</v>
      </c>
      <c r="E53" s="181"/>
      <c r="F53" s="203">
        <f>SUM(F47:F52)</f>
        <v>24</v>
      </c>
      <c r="G53" s="199">
        <f>SUM(G47:G52)</f>
        <v>13</v>
      </c>
      <c r="H53" s="182">
        <f t="shared" ref="H53:Q53" si="15">SUM(H47:H52)</f>
        <v>5</v>
      </c>
      <c r="I53" s="182">
        <f t="shared" si="15"/>
        <v>1</v>
      </c>
      <c r="J53" s="182">
        <f t="shared" si="15"/>
        <v>0</v>
      </c>
      <c r="K53" s="182">
        <f t="shared" si="15"/>
        <v>0</v>
      </c>
      <c r="L53" s="182">
        <f t="shared" si="15"/>
        <v>19</v>
      </c>
      <c r="M53" s="182">
        <f t="shared" si="15"/>
        <v>-5</v>
      </c>
      <c r="N53" s="182">
        <f t="shared" si="15"/>
        <v>0</v>
      </c>
      <c r="O53" s="182"/>
      <c r="P53" s="182">
        <f t="shared" si="15"/>
        <v>4</v>
      </c>
      <c r="Q53" s="183">
        <f t="shared" si="15"/>
        <v>0</v>
      </c>
      <c r="R53" s="23"/>
    </row>
    <row r="54" spans="1:19" s="44" customFormat="1" ht="20.25" customHeight="1" thickBot="1">
      <c r="A54" s="342" t="s">
        <v>43</v>
      </c>
      <c r="B54" s="343"/>
      <c r="C54" s="202">
        <f t="shared" ref="C54:N54" si="16">SUM(C14,C27,C34,C42,C45,C53)</f>
        <v>521</v>
      </c>
      <c r="D54" s="180">
        <f t="shared" si="16"/>
        <v>31</v>
      </c>
      <c r="E54" s="181">
        <f t="shared" si="16"/>
        <v>-53</v>
      </c>
      <c r="F54" s="203">
        <f>SUM(F14,F27,F34,F42,F45,F53)</f>
        <v>499</v>
      </c>
      <c r="G54" s="199">
        <f t="shared" si="16"/>
        <v>290</v>
      </c>
      <c r="H54" s="182">
        <f>SUM(H14,H27,H34,H42,H45,H53)</f>
        <v>97</v>
      </c>
      <c r="I54" s="182">
        <f t="shared" si="16"/>
        <v>3</v>
      </c>
      <c r="J54" s="182">
        <f t="shared" si="16"/>
        <v>6</v>
      </c>
      <c r="K54" s="182">
        <f t="shared" si="16"/>
        <v>12</v>
      </c>
      <c r="L54" s="182">
        <f t="shared" si="16"/>
        <v>408</v>
      </c>
      <c r="M54" s="182">
        <f t="shared" si="16"/>
        <v>-91</v>
      </c>
      <c r="N54" s="182">
        <f t="shared" si="16"/>
        <v>7</v>
      </c>
      <c r="O54" s="182"/>
      <c r="P54" s="182">
        <f>SUM(P14,P27,P34,P42,P45,P53)</f>
        <v>44</v>
      </c>
      <c r="Q54" s="183">
        <f>SUM(Q14,Q27,Q34,Q42,Q45,Q53)</f>
        <v>1</v>
      </c>
      <c r="R54" s="23"/>
    </row>
    <row r="56" spans="1:19">
      <c r="A56" s="339" t="s">
        <v>122</v>
      </c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</row>
    <row r="57" spans="1:19" ht="23.25" customHeight="1">
      <c r="A57" s="134">
        <v>1</v>
      </c>
      <c r="B57" s="353" t="s">
        <v>128</v>
      </c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135"/>
      <c r="O57" s="135"/>
      <c r="P57" s="135"/>
      <c r="Q57" s="135"/>
      <c r="R57" s="136"/>
      <c r="S57" s="136"/>
    </row>
    <row r="58" spans="1:19" ht="17.25" customHeight="1">
      <c r="A58" s="134">
        <v>2</v>
      </c>
      <c r="B58" s="136" t="s">
        <v>126</v>
      </c>
      <c r="C58" s="137"/>
      <c r="D58" s="137"/>
      <c r="E58" s="137"/>
      <c r="F58" s="138"/>
      <c r="G58" s="135"/>
      <c r="H58" s="135"/>
      <c r="I58" s="135"/>
      <c r="J58" s="135"/>
      <c r="K58" s="135"/>
      <c r="L58" s="139"/>
      <c r="M58" s="135"/>
      <c r="N58" s="135"/>
      <c r="O58" s="135"/>
      <c r="P58" s="135"/>
      <c r="Q58" s="135"/>
      <c r="R58" s="136"/>
      <c r="S58" s="136"/>
    </row>
    <row r="59" spans="1:19" ht="17.25" customHeight="1">
      <c r="A59" s="134">
        <v>3</v>
      </c>
      <c r="B59" s="136" t="s">
        <v>123</v>
      </c>
      <c r="C59" s="137"/>
      <c r="D59" s="137"/>
      <c r="E59" s="137"/>
      <c r="F59" s="138"/>
      <c r="G59" s="135"/>
      <c r="H59" s="135"/>
      <c r="I59" s="135"/>
      <c r="J59" s="135"/>
      <c r="K59" s="135"/>
      <c r="L59" s="139"/>
      <c r="M59" s="135"/>
      <c r="N59" s="135"/>
      <c r="O59" s="135"/>
      <c r="P59" s="135"/>
      <c r="Q59" s="135"/>
      <c r="R59" s="136"/>
      <c r="S59" s="136"/>
    </row>
    <row r="60" spans="1:19" ht="17.25" customHeight="1">
      <c r="A60" s="134">
        <v>4</v>
      </c>
      <c r="B60" s="136" t="s">
        <v>124</v>
      </c>
      <c r="C60" s="137"/>
      <c r="D60" s="137"/>
      <c r="E60" s="137"/>
      <c r="F60" s="138"/>
      <c r="G60" s="135"/>
      <c r="H60" s="135"/>
      <c r="I60" s="135"/>
      <c r="J60" s="135"/>
      <c r="K60" s="135"/>
      <c r="L60" s="139"/>
      <c r="M60" s="135"/>
      <c r="N60" s="135"/>
      <c r="O60" s="135"/>
      <c r="P60" s="135"/>
      <c r="Q60" s="135"/>
      <c r="R60" s="136"/>
      <c r="S60" s="136"/>
    </row>
    <row r="61" spans="1:19" ht="17.25" customHeight="1">
      <c r="A61" s="134">
        <v>5</v>
      </c>
      <c r="B61" s="136" t="s">
        <v>138</v>
      </c>
      <c r="C61" s="137"/>
      <c r="D61" s="137"/>
      <c r="E61" s="137"/>
      <c r="F61" s="138"/>
      <c r="G61" s="135"/>
      <c r="H61" s="135"/>
      <c r="I61" s="135"/>
      <c r="J61" s="135"/>
      <c r="K61" s="135"/>
      <c r="L61" s="139"/>
      <c r="M61" s="135"/>
      <c r="N61" s="135"/>
      <c r="O61" s="135"/>
      <c r="P61" s="135"/>
      <c r="Q61" s="135"/>
      <c r="R61" s="136"/>
      <c r="S61" s="136"/>
    </row>
    <row r="62" spans="1:19">
      <c r="A62" s="134">
        <v>6</v>
      </c>
      <c r="B62" s="351" t="s">
        <v>131</v>
      </c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</row>
    <row r="63" spans="1:19" ht="22.5" customHeight="1">
      <c r="A63" s="134">
        <v>7</v>
      </c>
      <c r="B63" s="351" t="s">
        <v>127</v>
      </c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</row>
    <row r="64" spans="1:19">
      <c r="A64" s="134">
        <v>8</v>
      </c>
      <c r="B64" s="351" t="s">
        <v>125</v>
      </c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</row>
    <row r="65" spans="1:19" ht="23.25" customHeight="1">
      <c r="A65" s="1">
        <v>9</v>
      </c>
      <c r="B65" s="349" t="s">
        <v>133</v>
      </c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</row>
    <row r="66" spans="1:19">
      <c r="B66" s="339" t="s">
        <v>129</v>
      </c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</row>
    <row r="67" spans="1:19" ht="13.5">
      <c r="B67" s="140" t="s">
        <v>130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</row>
    <row r="68" spans="1:19">
      <c r="B68" s="36" t="s">
        <v>143</v>
      </c>
    </row>
  </sheetData>
  <mergeCells count="30">
    <mergeCell ref="A27:B27"/>
    <mergeCell ref="A7:Q7"/>
    <mergeCell ref="A14:B14"/>
    <mergeCell ref="A15:Q15"/>
    <mergeCell ref="A1:Q1"/>
    <mergeCell ref="A2:Q2"/>
    <mergeCell ref="N4:O4"/>
    <mergeCell ref="C3:F3"/>
    <mergeCell ref="G3:L3"/>
    <mergeCell ref="B62:S62"/>
    <mergeCell ref="A54:B54"/>
    <mergeCell ref="A28:Q28"/>
    <mergeCell ref="A35:B35"/>
    <mergeCell ref="B57:M57"/>
    <mergeCell ref="B66:Q66"/>
    <mergeCell ref="N5:P5"/>
    <mergeCell ref="N6:O6"/>
    <mergeCell ref="A53:B53"/>
    <mergeCell ref="N46:O46"/>
    <mergeCell ref="A43:B43"/>
    <mergeCell ref="A46:B46"/>
    <mergeCell ref="N35:O35"/>
    <mergeCell ref="A34:B34"/>
    <mergeCell ref="B65:Q65"/>
    <mergeCell ref="N43:O43"/>
    <mergeCell ref="A45:B45"/>
    <mergeCell ref="A42:B42"/>
    <mergeCell ref="B63:S63"/>
    <mergeCell ref="B64:S64"/>
    <mergeCell ref="A56:Q56"/>
  </mergeCells>
  <phoneticPr fontId="0" type="noConversion"/>
  <pageMargins left="0.56000000000000005" right="0.34" top="0.59027777777777779" bottom="0.69027777777777777" header="0.38" footer="0.51180555555555562"/>
  <pageSetup paperSize="9" scale="77" firstPageNumber="0" fitToWidth="2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56"/>
  <sheetViews>
    <sheetView topLeftCell="A15" workbookViewId="0">
      <selection activeCell="D20" sqref="D20"/>
    </sheetView>
  </sheetViews>
  <sheetFormatPr defaultColWidth="9.140625" defaultRowHeight="12.75"/>
  <cols>
    <col min="1" max="1" width="29.28515625" style="209" customWidth="1"/>
    <col min="2" max="2" width="5.85546875" style="305" customWidth="1"/>
    <col min="3" max="3" width="6.42578125" style="305" bestFit="1" customWidth="1"/>
    <col min="4" max="4" width="7.7109375" style="305" bestFit="1" customWidth="1"/>
    <col min="5" max="5" width="6" style="305" customWidth="1"/>
    <col min="6" max="6" width="7" style="225" bestFit="1" customWidth="1"/>
    <col min="7" max="7" width="9" style="209" bestFit="1" customWidth="1"/>
    <col min="8" max="8" width="7.7109375" style="209" bestFit="1" customWidth="1"/>
    <col min="9" max="9" width="8.42578125" style="209" bestFit="1" customWidth="1"/>
    <col min="10" max="10" width="7.5703125" style="209" customWidth="1"/>
    <col min="11" max="11" width="6.140625" style="209" customWidth="1"/>
    <col min="12" max="12" width="5.85546875" style="209" customWidth="1"/>
    <col min="13" max="13" width="43.5703125" style="209" customWidth="1"/>
    <col min="14" max="14" width="10" style="225" bestFit="1" customWidth="1"/>
    <col min="15" max="15" width="11.7109375" style="225" customWidth="1"/>
    <col min="16" max="16" width="19.42578125" style="209" bestFit="1" customWidth="1"/>
    <col min="17" max="17" width="9.28515625" style="209" customWidth="1"/>
    <col min="18" max="20" width="9.140625" style="209"/>
    <col min="21" max="21" width="4" style="209" customWidth="1"/>
    <col min="22" max="16384" width="9.140625" style="209"/>
  </cols>
  <sheetData>
    <row r="1" spans="1:16">
      <c r="A1" s="455"/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</row>
    <row r="2" spans="1:16">
      <c r="A2" s="456" t="str">
        <f>"SANCTIONED STRENGTH AND PERSONS IN POSITION AS ON " &amp; RIGHT(GSSA!A2,10)</f>
        <v>SANCTIONED STRENGTH AND PERSONS IN POSITION AS ON 01.01.2018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</row>
    <row r="3" spans="1:16">
      <c r="A3" s="457" t="s">
        <v>219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</row>
    <row r="5" spans="1:16" ht="12.75" customHeight="1">
      <c r="A5" s="458" t="s">
        <v>147</v>
      </c>
      <c r="B5" s="460" t="s">
        <v>0</v>
      </c>
      <c r="C5" s="461"/>
      <c r="D5" s="461"/>
      <c r="E5" s="462"/>
      <c r="F5" s="463" t="s">
        <v>148</v>
      </c>
      <c r="G5" s="464"/>
      <c r="H5" s="464"/>
      <c r="I5" s="465"/>
      <c r="J5" s="466" t="s">
        <v>149</v>
      </c>
      <c r="K5" s="466" t="s">
        <v>150</v>
      </c>
      <c r="L5" s="466" t="s">
        <v>151</v>
      </c>
      <c r="M5" s="463" t="s">
        <v>152</v>
      </c>
      <c r="N5" s="464"/>
      <c r="O5" s="464"/>
      <c r="P5" s="465"/>
    </row>
    <row r="6" spans="1:16" ht="25.5">
      <c r="A6" s="459"/>
      <c r="B6" s="210" t="s">
        <v>153</v>
      </c>
      <c r="C6" s="210" t="s">
        <v>154</v>
      </c>
      <c r="D6" s="210" t="s">
        <v>155</v>
      </c>
      <c r="E6" s="211" t="s">
        <v>20</v>
      </c>
      <c r="F6" s="212" t="s">
        <v>153</v>
      </c>
      <c r="G6" s="212" t="s">
        <v>154</v>
      </c>
      <c r="H6" s="212" t="s">
        <v>155</v>
      </c>
      <c r="I6" s="212" t="s">
        <v>20</v>
      </c>
      <c r="J6" s="467"/>
      <c r="K6" s="467"/>
      <c r="L6" s="467"/>
      <c r="M6" s="213" t="s">
        <v>156</v>
      </c>
      <c r="N6" s="214" t="s">
        <v>157</v>
      </c>
      <c r="O6" s="215" t="s">
        <v>158</v>
      </c>
      <c r="P6" s="216" t="s">
        <v>159</v>
      </c>
    </row>
    <row r="7" spans="1:16">
      <c r="A7" s="217" t="s">
        <v>160</v>
      </c>
      <c r="B7" s="218">
        <v>52</v>
      </c>
      <c r="C7" s="218">
        <v>0</v>
      </c>
      <c r="D7" s="218">
        <v>0</v>
      </c>
      <c r="E7" s="219">
        <f>SUM(B7:D7)</f>
        <v>52</v>
      </c>
      <c r="F7" s="220">
        <f>GSSA!L16</f>
        <v>35</v>
      </c>
      <c r="G7" s="221">
        <v>0</v>
      </c>
      <c r="H7" s="221">
        <v>0</v>
      </c>
      <c r="I7" s="222">
        <f>SUM(F7:H7)</f>
        <v>35</v>
      </c>
      <c r="J7" s="222">
        <f>E7-I7</f>
        <v>17</v>
      </c>
      <c r="K7" s="221">
        <v>0</v>
      </c>
      <c r="L7" s="222">
        <f>J7-K7</f>
        <v>17</v>
      </c>
      <c r="M7" s="223"/>
      <c r="N7" s="221">
        <v>0</v>
      </c>
      <c r="O7" s="224">
        <v>10</v>
      </c>
      <c r="P7" s="225"/>
    </row>
    <row r="8" spans="1:16">
      <c r="A8" s="217" t="s">
        <v>161</v>
      </c>
      <c r="B8" s="218">
        <v>3</v>
      </c>
      <c r="C8" s="218">
        <v>0</v>
      </c>
      <c r="D8" s="218">
        <v>0</v>
      </c>
      <c r="E8" s="219">
        <f>SUM(B8:D8)</f>
        <v>3</v>
      </c>
      <c r="F8" s="220">
        <f>GSSA!L17</f>
        <v>3</v>
      </c>
      <c r="G8" s="221">
        <v>0</v>
      </c>
      <c r="H8" s="221">
        <v>0</v>
      </c>
      <c r="I8" s="222">
        <f>SUM(F8:H8)</f>
        <v>3</v>
      </c>
      <c r="J8" s="222">
        <f>E8-I8</f>
        <v>0</v>
      </c>
      <c r="K8" s="221">
        <v>0</v>
      </c>
      <c r="L8" s="222">
        <f>J8-K8</f>
        <v>0</v>
      </c>
      <c r="M8" s="226"/>
      <c r="N8" s="221">
        <v>0</v>
      </c>
      <c r="O8" s="224">
        <v>4</v>
      </c>
      <c r="P8" s="227"/>
    </row>
    <row r="9" spans="1:16">
      <c r="A9" s="217" t="s">
        <v>162</v>
      </c>
      <c r="B9" s="218"/>
      <c r="C9" s="218">
        <v>1</v>
      </c>
      <c r="D9" s="218"/>
      <c r="E9" s="219">
        <f>SUM(B9:D9)</f>
        <v>1</v>
      </c>
      <c r="F9" s="220">
        <f>GSSA!L18</f>
        <v>1</v>
      </c>
      <c r="G9" s="221">
        <v>0</v>
      </c>
      <c r="H9" s="221">
        <v>0</v>
      </c>
      <c r="I9" s="222">
        <f>SUM(F9:H9)</f>
        <v>1</v>
      </c>
      <c r="J9" s="222">
        <f>E9-I9</f>
        <v>0</v>
      </c>
      <c r="K9" s="221"/>
      <c r="L9" s="222">
        <f>J9-K9</f>
        <v>0</v>
      </c>
      <c r="M9" s="226"/>
      <c r="N9" s="221"/>
      <c r="O9" s="224"/>
      <c r="P9" s="227"/>
    </row>
    <row r="10" spans="1:16" s="233" customFormat="1">
      <c r="A10" s="228" t="s">
        <v>20</v>
      </c>
      <c r="B10" s="229">
        <f>SUM(B7:B8)</f>
        <v>55</v>
      </c>
      <c r="C10" s="229">
        <f>SUM(C7:C8:C9)</f>
        <v>1</v>
      </c>
      <c r="D10" s="229">
        <f>SUM(D7:D8)</f>
        <v>0</v>
      </c>
      <c r="E10" s="219">
        <f>SUM(E7:E8:E9)</f>
        <v>56</v>
      </c>
      <c r="F10" s="313">
        <f>SUM(F7:F9)</f>
        <v>39</v>
      </c>
      <c r="G10" s="230">
        <f>SUM(G7:G9)</f>
        <v>0</v>
      </c>
      <c r="H10" s="230">
        <f t="shared" ref="H10:L10" si="0">SUM(H7:H8)</f>
        <v>0</v>
      </c>
      <c r="I10" s="230">
        <f>SUM(I7:I9)</f>
        <v>39</v>
      </c>
      <c r="J10" s="230">
        <f t="shared" si="0"/>
        <v>17</v>
      </c>
      <c r="K10" s="230">
        <f t="shared" si="0"/>
        <v>0</v>
      </c>
      <c r="L10" s="230">
        <f t="shared" si="0"/>
        <v>17</v>
      </c>
      <c r="M10" s="222"/>
      <c r="N10" s="221">
        <v>0</v>
      </c>
      <c r="O10" s="231">
        <f>SUM(O7:O8)</f>
        <v>14</v>
      </c>
      <c r="P10" s="232"/>
    </row>
    <row r="11" spans="1:16">
      <c r="A11" s="217" t="s">
        <v>163</v>
      </c>
      <c r="B11" s="218">
        <v>13</v>
      </c>
      <c r="C11" s="218">
        <v>0</v>
      </c>
      <c r="D11" s="218">
        <v>0</v>
      </c>
      <c r="E11" s="219">
        <f>SUM(B11:D11)</f>
        <v>13</v>
      </c>
      <c r="F11" s="220">
        <f>GSSA!L19</f>
        <v>24</v>
      </c>
      <c r="G11" s="221">
        <v>0</v>
      </c>
      <c r="H11" s="221">
        <v>0</v>
      </c>
      <c r="I11" s="222">
        <f>SUM(F11:H11)</f>
        <v>24</v>
      </c>
      <c r="J11" s="230">
        <f>E11-I11</f>
        <v>-11</v>
      </c>
      <c r="K11" s="221">
        <v>0</v>
      </c>
      <c r="L11" s="222">
        <f>J11-K11</f>
        <v>-11</v>
      </c>
      <c r="M11" s="221"/>
      <c r="N11" s="221">
        <v>0</v>
      </c>
      <c r="O11" s="224">
        <v>11</v>
      </c>
      <c r="P11" s="234"/>
    </row>
    <row r="12" spans="1:16">
      <c r="A12" s="217" t="s">
        <v>164</v>
      </c>
      <c r="B12" s="218">
        <v>0</v>
      </c>
      <c r="C12" s="218">
        <v>0</v>
      </c>
      <c r="D12" s="218">
        <v>0</v>
      </c>
      <c r="E12" s="219">
        <f>SUM(B12:D12)</f>
        <v>0</v>
      </c>
      <c r="F12" s="220">
        <f>GSSA!L20</f>
        <v>0</v>
      </c>
      <c r="G12" s="221">
        <v>0</v>
      </c>
      <c r="H12" s="221">
        <v>0</v>
      </c>
      <c r="I12" s="222">
        <f>SUM(F12:H12)</f>
        <v>0</v>
      </c>
      <c r="J12" s="230">
        <f>E12-I12</f>
        <v>0</v>
      </c>
      <c r="K12" s="221">
        <v>0</v>
      </c>
      <c r="L12" s="222">
        <f t="shared" ref="L12:L20" si="1">J12-K12</f>
        <v>0</v>
      </c>
      <c r="M12" s="226"/>
      <c r="N12" s="221">
        <v>0</v>
      </c>
      <c r="O12" s="224">
        <v>1</v>
      </c>
      <c r="P12" s="234"/>
    </row>
    <row r="13" spans="1:16" s="233" customFormat="1">
      <c r="A13" s="228" t="s">
        <v>20</v>
      </c>
      <c r="B13" s="229">
        <f>SUM(B11:B12)</f>
        <v>13</v>
      </c>
      <c r="C13" s="229">
        <f t="shared" ref="C13:L13" si="2">SUM(C11:C12)</f>
        <v>0</v>
      </c>
      <c r="D13" s="229">
        <f t="shared" si="2"/>
        <v>0</v>
      </c>
      <c r="E13" s="219">
        <f t="shared" si="2"/>
        <v>13</v>
      </c>
      <c r="F13" s="230">
        <f t="shared" si="2"/>
        <v>24</v>
      </c>
      <c r="G13" s="230">
        <f t="shared" si="2"/>
        <v>0</v>
      </c>
      <c r="H13" s="230">
        <f t="shared" si="2"/>
        <v>0</v>
      </c>
      <c r="I13" s="230">
        <f t="shared" si="2"/>
        <v>24</v>
      </c>
      <c r="J13" s="230">
        <f t="shared" si="2"/>
        <v>-11</v>
      </c>
      <c r="K13" s="230">
        <f t="shared" si="2"/>
        <v>0</v>
      </c>
      <c r="L13" s="230">
        <f t="shared" si="2"/>
        <v>-11</v>
      </c>
      <c r="M13" s="230"/>
      <c r="N13" s="230">
        <f>SUM(N11:N12)</f>
        <v>0</v>
      </c>
      <c r="O13" s="230">
        <f>SUM(O11:O12)</f>
        <v>12</v>
      </c>
      <c r="P13" s="232"/>
    </row>
    <row r="14" spans="1:16" s="225" customFormat="1" ht="25.5">
      <c r="A14" s="235" t="s">
        <v>165</v>
      </c>
      <c r="B14" s="236">
        <v>131</v>
      </c>
      <c r="C14" s="236">
        <v>0</v>
      </c>
      <c r="D14" s="236">
        <v>0</v>
      </c>
      <c r="E14" s="237">
        <f>SUM(B14:D14)</f>
        <v>131</v>
      </c>
      <c r="F14" s="238">
        <f>GSSA!L23+GSSA!L25</f>
        <v>132</v>
      </c>
      <c r="G14" s="239">
        <v>0</v>
      </c>
      <c r="H14" s="239">
        <v>0</v>
      </c>
      <c r="I14" s="240">
        <f>SUM(F14:H14)</f>
        <v>132</v>
      </c>
      <c r="J14" s="240">
        <f t="shared" ref="J14:J25" si="3">E14-I14</f>
        <v>-1</v>
      </c>
      <c r="K14" s="239">
        <v>0</v>
      </c>
      <c r="L14" s="240">
        <f>J14-K14</f>
        <v>-1</v>
      </c>
      <c r="M14" s="241"/>
      <c r="N14" s="239">
        <v>1</v>
      </c>
      <c r="O14" s="242">
        <v>5</v>
      </c>
      <c r="P14" s="241" t="s">
        <v>166</v>
      </c>
    </row>
    <row r="15" spans="1:16">
      <c r="A15" s="217" t="s">
        <v>167</v>
      </c>
      <c r="B15" s="218">
        <v>0</v>
      </c>
      <c r="C15" s="218">
        <v>0</v>
      </c>
      <c r="D15" s="218">
        <v>0</v>
      </c>
      <c r="E15" s="219">
        <f>SUM(B15:D15)</f>
        <v>0</v>
      </c>
      <c r="F15" s="220">
        <v>0</v>
      </c>
      <c r="G15" s="220">
        <f>GSSA!L24</f>
        <v>1</v>
      </c>
      <c r="H15" s="221">
        <v>0</v>
      </c>
      <c r="I15" s="222">
        <f>SUM(F15:H15)</f>
        <v>1</v>
      </c>
      <c r="J15" s="222">
        <f t="shared" si="3"/>
        <v>-1</v>
      </c>
      <c r="K15" s="221">
        <v>0</v>
      </c>
      <c r="L15" s="222">
        <f t="shared" si="1"/>
        <v>-1</v>
      </c>
      <c r="M15" s="221"/>
      <c r="N15" s="221">
        <v>1</v>
      </c>
      <c r="O15" s="224">
        <v>0</v>
      </c>
      <c r="P15" s="234"/>
    </row>
    <row r="16" spans="1:16">
      <c r="A16" s="217" t="s">
        <v>168</v>
      </c>
      <c r="B16" s="218">
        <v>5</v>
      </c>
      <c r="C16" s="218">
        <v>0</v>
      </c>
      <c r="D16" s="218">
        <v>0</v>
      </c>
      <c r="E16" s="219">
        <f>SUM(B16:D16)</f>
        <v>5</v>
      </c>
      <c r="F16" s="220">
        <f>GSSA!L29</f>
        <v>8</v>
      </c>
      <c r="G16" s="221">
        <v>0</v>
      </c>
      <c r="H16" s="221">
        <v>0</v>
      </c>
      <c r="I16" s="222">
        <f>SUM(F16:H16)</f>
        <v>8</v>
      </c>
      <c r="J16" s="222">
        <f t="shared" si="3"/>
        <v>-3</v>
      </c>
      <c r="K16" s="221">
        <v>0</v>
      </c>
      <c r="L16" s="222">
        <f t="shared" si="1"/>
        <v>-3</v>
      </c>
      <c r="M16" s="226"/>
      <c r="N16" s="221">
        <v>0</v>
      </c>
      <c r="O16" s="224">
        <v>0</v>
      </c>
      <c r="P16" s="234"/>
    </row>
    <row r="17" spans="1:28" s="233" customFormat="1">
      <c r="A17" s="228" t="s">
        <v>20</v>
      </c>
      <c r="B17" s="229">
        <f>SUM(B14:B16)</f>
        <v>136</v>
      </c>
      <c r="C17" s="229">
        <f t="shared" ref="C17:K17" si="4">SUM(C14:C16)</f>
        <v>0</v>
      </c>
      <c r="D17" s="229">
        <f t="shared" si="4"/>
        <v>0</v>
      </c>
      <c r="E17" s="219">
        <f t="shared" si="4"/>
        <v>136</v>
      </c>
      <c r="F17" s="230">
        <f t="shared" si="4"/>
        <v>140</v>
      </c>
      <c r="G17" s="230">
        <f t="shared" si="4"/>
        <v>1</v>
      </c>
      <c r="H17" s="230">
        <f t="shared" si="4"/>
        <v>0</v>
      </c>
      <c r="I17" s="230">
        <f t="shared" si="4"/>
        <v>141</v>
      </c>
      <c r="J17" s="230">
        <f>SUM(J14:J16)</f>
        <v>-5</v>
      </c>
      <c r="K17" s="230">
        <f t="shared" si="4"/>
        <v>0</v>
      </c>
      <c r="L17" s="230">
        <f>SUM(L14:L16)</f>
        <v>-5</v>
      </c>
      <c r="M17" s="222"/>
      <c r="N17" s="230">
        <f>SUM(N14:N16)</f>
        <v>2</v>
      </c>
      <c r="O17" s="231">
        <f>SUM(O14:O16)</f>
        <v>5</v>
      </c>
      <c r="P17" s="232"/>
    </row>
    <row r="18" spans="1:28" ht="46.5" customHeight="1">
      <c r="A18" s="243" t="s">
        <v>72</v>
      </c>
      <c r="B18" s="236">
        <v>136</v>
      </c>
      <c r="C18" s="236">
        <v>0</v>
      </c>
      <c r="D18" s="236">
        <v>0</v>
      </c>
      <c r="E18" s="237">
        <f t="shared" ref="E18:E25" si="5">SUM(B18:D18)</f>
        <v>136</v>
      </c>
      <c r="F18" s="238">
        <f>GSSA!L33</f>
        <v>117</v>
      </c>
      <c r="G18" s="239">
        <v>0</v>
      </c>
      <c r="H18" s="239">
        <v>0</v>
      </c>
      <c r="I18" s="240">
        <f>SUM(F18:H18)</f>
        <v>117</v>
      </c>
      <c r="J18" s="240">
        <f t="shared" si="3"/>
        <v>19</v>
      </c>
      <c r="K18" s="239">
        <v>5</v>
      </c>
      <c r="L18" s="240">
        <f t="shared" si="1"/>
        <v>14</v>
      </c>
      <c r="M18" s="241" t="s">
        <v>169</v>
      </c>
      <c r="N18" s="239">
        <v>2</v>
      </c>
      <c r="O18" s="242">
        <v>10</v>
      </c>
      <c r="P18" s="241"/>
    </row>
    <row r="19" spans="1:28" ht="30" customHeight="1">
      <c r="A19" s="244" t="s">
        <v>35</v>
      </c>
      <c r="B19" s="210">
        <v>34</v>
      </c>
      <c r="C19" s="210">
        <v>0</v>
      </c>
      <c r="D19" s="210">
        <v>0</v>
      </c>
      <c r="E19" s="245">
        <f t="shared" si="5"/>
        <v>34</v>
      </c>
      <c r="F19" s="246">
        <f>GSSA!L37</f>
        <v>30</v>
      </c>
      <c r="G19" s="212">
        <v>0</v>
      </c>
      <c r="H19" s="212">
        <v>0</v>
      </c>
      <c r="I19" s="247">
        <f>SUM(F19:H19)</f>
        <v>30</v>
      </c>
      <c r="J19" s="247">
        <f t="shared" si="3"/>
        <v>4</v>
      </c>
      <c r="K19" s="212">
        <v>0</v>
      </c>
      <c r="L19" s="247">
        <f t="shared" si="1"/>
        <v>4</v>
      </c>
      <c r="M19" s="248"/>
      <c r="N19" s="212">
        <v>0</v>
      </c>
      <c r="O19" s="212">
        <v>0</v>
      </c>
      <c r="P19" s="234"/>
    </row>
    <row r="20" spans="1:28" s="225" customFormat="1" ht="241.5" customHeight="1">
      <c r="A20" s="249" t="s">
        <v>170</v>
      </c>
      <c r="B20" s="210">
        <v>75</v>
      </c>
      <c r="C20" s="210">
        <v>0</v>
      </c>
      <c r="D20" s="210">
        <v>0</v>
      </c>
      <c r="E20" s="245">
        <f t="shared" si="5"/>
        <v>75</v>
      </c>
      <c r="F20" s="246">
        <f>GSSA!L39</f>
        <v>12</v>
      </c>
      <c r="G20" s="212">
        <v>0</v>
      </c>
      <c r="H20" s="212">
        <v>0</v>
      </c>
      <c r="I20" s="247">
        <f>SUM(F20:H20)</f>
        <v>12</v>
      </c>
      <c r="J20" s="247">
        <f>E20-I20</f>
        <v>63</v>
      </c>
      <c r="K20" s="212">
        <v>48</v>
      </c>
      <c r="L20" s="247">
        <f t="shared" si="1"/>
        <v>15</v>
      </c>
      <c r="M20" s="250" t="s">
        <v>171</v>
      </c>
      <c r="N20" s="212">
        <v>0</v>
      </c>
      <c r="O20" s="251">
        <v>0</v>
      </c>
      <c r="P20" s="252"/>
    </row>
    <row r="21" spans="1:28" s="233" customFormat="1" ht="18" customHeight="1">
      <c r="A21" s="228" t="s">
        <v>20</v>
      </c>
      <c r="B21" s="229">
        <f>SUM(B18:B20)</f>
        <v>245</v>
      </c>
      <c r="C21" s="229">
        <f t="shared" ref="C21:K21" si="6">SUM(C18:C20)</f>
        <v>0</v>
      </c>
      <c r="D21" s="229">
        <f t="shared" si="6"/>
        <v>0</v>
      </c>
      <c r="E21" s="219">
        <f t="shared" si="6"/>
        <v>245</v>
      </c>
      <c r="F21" s="230">
        <f t="shared" si="6"/>
        <v>159</v>
      </c>
      <c r="G21" s="230">
        <f t="shared" si="6"/>
        <v>0</v>
      </c>
      <c r="H21" s="230">
        <f t="shared" si="6"/>
        <v>0</v>
      </c>
      <c r="I21" s="230">
        <f t="shared" si="6"/>
        <v>159</v>
      </c>
      <c r="J21" s="230">
        <f>SUM(J18:J20)</f>
        <v>86</v>
      </c>
      <c r="K21" s="230">
        <f t="shared" si="6"/>
        <v>53</v>
      </c>
      <c r="L21" s="230">
        <f>SUM(L18:L20)</f>
        <v>33</v>
      </c>
      <c r="M21" s="222"/>
      <c r="N21" s="230">
        <f>SUM(N18:N20)</f>
        <v>2</v>
      </c>
      <c r="O21" s="231">
        <f>SUM(O18:O20)</f>
        <v>10</v>
      </c>
      <c r="P21" s="232"/>
    </row>
    <row r="22" spans="1:28" ht="66" customHeight="1">
      <c r="A22" s="217" t="s">
        <v>172</v>
      </c>
      <c r="B22" s="218">
        <v>1</v>
      </c>
      <c r="C22" s="218">
        <v>0</v>
      </c>
      <c r="D22" s="218">
        <v>0</v>
      </c>
      <c r="E22" s="219">
        <f t="shared" si="5"/>
        <v>1</v>
      </c>
      <c r="F22" s="220">
        <f>GSSA!L21</f>
        <v>1</v>
      </c>
      <c r="G22" s="221">
        <v>0</v>
      </c>
      <c r="H22" s="221">
        <v>0</v>
      </c>
      <c r="I22" s="222">
        <f>SUM(F22:H22)</f>
        <v>1</v>
      </c>
      <c r="J22" s="222">
        <f t="shared" si="3"/>
        <v>0</v>
      </c>
      <c r="K22" s="221">
        <v>0</v>
      </c>
      <c r="L22" s="222">
        <f>J22-K22</f>
        <v>0</v>
      </c>
      <c r="M22" s="221"/>
      <c r="N22" s="221">
        <v>0</v>
      </c>
      <c r="O22" s="224">
        <v>0</v>
      </c>
      <c r="P22" s="234"/>
    </row>
    <row r="23" spans="1:28" ht="37.5" customHeight="1">
      <c r="A23" s="217" t="s">
        <v>173</v>
      </c>
      <c r="B23" s="218">
        <v>0</v>
      </c>
      <c r="C23" s="218">
        <v>0</v>
      </c>
      <c r="D23" s="218">
        <v>0</v>
      </c>
      <c r="E23" s="219">
        <f t="shared" si="5"/>
        <v>0</v>
      </c>
      <c r="F23" s="220">
        <f>GSSA!L26</f>
        <v>1</v>
      </c>
      <c r="G23" s="221">
        <v>0</v>
      </c>
      <c r="H23" s="221">
        <v>0</v>
      </c>
      <c r="I23" s="222">
        <f>SUM(F23:H23)</f>
        <v>1</v>
      </c>
      <c r="J23" s="222">
        <f t="shared" si="3"/>
        <v>-1</v>
      </c>
      <c r="K23" s="221">
        <v>0</v>
      </c>
      <c r="L23" s="222">
        <f>J23-K23</f>
        <v>-1</v>
      </c>
      <c r="M23" s="221"/>
      <c r="N23" s="221">
        <v>0</v>
      </c>
      <c r="O23" s="224">
        <v>0</v>
      </c>
      <c r="P23" s="234"/>
    </row>
    <row r="24" spans="1:28">
      <c r="A24" s="217" t="s">
        <v>174</v>
      </c>
      <c r="B24" s="218">
        <v>6</v>
      </c>
      <c r="C24" s="218">
        <v>0</v>
      </c>
      <c r="D24" s="218">
        <v>0</v>
      </c>
      <c r="E24" s="219">
        <f t="shared" si="5"/>
        <v>6</v>
      </c>
      <c r="F24" s="220">
        <f>GSSA!L32</f>
        <v>2</v>
      </c>
      <c r="G24" s="221">
        <v>0</v>
      </c>
      <c r="H24" s="221">
        <v>0</v>
      </c>
      <c r="I24" s="222">
        <f>SUM(F24:H24)</f>
        <v>2</v>
      </c>
      <c r="J24" s="222">
        <f t="shared" si="3"/>
        <v>4</v>
      </c>
      <c r="K24" s="221">
        <v>0</v>
      </c>
      <c r="L24" s="222">
        <f>J24-K24</f>
        <v>4</v>
      </c>
      <c r="M24" s="221"/>
      <c r="N24" s="221">
        <v>2</v>
      </c>
      <c r="O24" s="224">
        <v>0</v>
      </c>
      <c r="P24" s="234"/>
    </row>
    <row r="25" spans="1:28">
      <c r="A25" s="235" t="s">
        <v>175</v>
      </c>
      <c r="B25" s="218">
        <v>6</v>
      </c>
      <c r="C25" s="218">
        <v>0</v>
      </c>
      <c r="D25" s="218">
        <v>0</v>
      </c>
      <c r="E25" s="219">
        <f t="shared" si="5"/>
        <v>6</v>
      </c>
      <c r="F25" s="220">
        <f>GSSA!L38</f>
        <v>0</v>
      </c>
      <c r="G25" s="221">
        <v>0</v>
      </c>
      <c r="H25" s="221">
        <v>0</v>
      </c>
      <c r="I25" s="222">
        <f>SUM(F25:H25)</f>
        <v>0</v>
      </c>
      <c r="J25" s="222">
        <f t="shared" si="3"/>
        <v>6</v>
      </c>
      <c r="K25" s="221">
        <v>0</v>
      </c>
      <c r="L25" s="222">
        <f>J25-K25</f>
        <v>6</v>
      </c>
      <c r="M25" s="226"/>
      <c r="N25" s="221">
        <v>0</v>
      </c>
      <c r="O25" s="253">
        <v>0</v>
      </c>
      <c r="P25" s="234"/>
    </row>
    <row r="26" spans="1:28" s="233" customFormat="1">
      <c r="A26" s="254" t="s">
        <v>176</v>
      </c>
      <c r="B26" s="229">
        <f>SUM(B22:B25)</f>
        <v>13</v>
      </c>
      <c r="C26" s="229">
        <f t="shared" ref="C26:K26" si="7">SUM(C22:C25)</f>
        <v>0</v>
      </c>
      <c r="D26" s="229">
        <f t="shared" si="7"/>
        <v>0</v>
      </c>
      <c r="E26" s="219">
        <f t="shared" si="7"/>
        <v>13</v>
      </c>
      <c r="F26" s="230">
        <f t="shared" si="7"/>
        <v>4</v>
      </c>
      <c r="G26" s="230">
        <f t="shared" si="7"/>
        <v>0</v>
      </c>
      <c r="H26" s="230">
        <f t="shared" si="7"/>
        <v>0</v>
      </c>
      <c r="I26" s="230">
        <f t="shared" si="7"/>
        <v>4</v>
      </c>
      <c r="J26" s="230">
        <f t="shared" si="7"/>
        <v>9</v>
      </c>
      <c r="K26" s="230">
        <f t="shared" si="7"/>
        <v>0</v>
      </c>
      <c r="L26" s="230">
        <f>SUM(L22:L25)</f>
        <v>9</v>
      </c>
      <c r="M26" s="222"/>
      <c r="N26" s="230">
        <f>SUM(N22:N25)</f>
        <v>2</v>
      </c>
      <c r="O26" s="231">
        <f>SUM(O22:O25)</f>
        <v>0</v>
      </c>
      <c r="P26" s="232"/>
    </row>
    <row r="27" spans="1:28">
      <c r="A27" s="255" t="s">
        <v>177</v>
      </c>
      <c r="B27" s="256">
        <v>0</v>
      </c>
      <c r="C27" s="256">
        <v>1</v>
      </c>
      <c r="D27" s="256">
        <v>0</v>
      </c>
      <c r="E27" s="257">
        <f t="shared" ref="E27:E44" si="8">SUM(B27:D27)</f>
        <v>1</v>
      </c>
      <c r="F27" s="258">
        <v>0</v>
      </c>
      <c r="G27" s="259">
        <f>GSSA!L22</f>
        <v>1</v>
      </c>
      <c r="H27" s="258">
        <v>0</v>
      </c>
      <c r="I27" s="222">
        <f>SUM(F27:H27)</f>
        <v>1</v>
      </c>
      <c r="J27" s="260">
        <f>E27-I27</f>
        <v>0</v>
      </c>
      <c r="K27" s="258">
        <v>0</v>
      </c>
      <c r="L27" s="260">
        <f>J27-K27</f>
        <v>0</v>
      </c>
      <c r="M27" s="258"/>
      <c r="N27" s="258">
        <v>0</v>
      </c>
      <c r="O27" s="258">
        <v>0</v>
      </c>
      <c r="P27" s="261"/>
      <c r="Q27" s="262"/>
      <c r="R27" s="263"/>
      <c r="S27" s="263"/>
      <c r="T27" s="263"/>
    </row>
    <row r="28" spans="1:28">
      <c r="A28" s="217" t="s">
        <v>178</v>
      </c>
      <c r="B28" s="218">
        <v>1</v>
      </c>
      <c r="C28" s="218">
        <v>0</v>
      </c>
      <c r="D28" s="218">
        <v>0</v>
      </c>
      <c r="E28" s="219">
        <f t="shared" si="8"/>
        <v>1</v>
      </c>
      <c r="F28" s="220">
        <f>GSSA!L30</f>
        <v>1</v>
      </c>
      <c r="G28" s="221">
        <v>0</v>
      </c>
      <c r="H28" s="221">
        <v>0</v>
      </c>
      <c r="I28" s="222">
        <f>SUM(F28:H28)</f>
        <v>1</v>
      </c>
      <c r="J28" s="260">
        <f>E28-I28</f>
        <v>0</v>
      </c>
      <c r="K28" s="221">
        <v>0</v>
      </c>
      <c r="L28" s="260">
        <f>J28-K28</f>
        <v>0</v>
      </c>
      <c r="M28" s="221"/>
      <c r="N28" s="221">
        <v>0</v>
      </c>
      <c r="O28" s="224">
        <v>0</v>
      </c>
      <c r="P28" s="234"/>
      <c r="Q28" s="262"/>
      <c r="R28" s="264"/>
      <c r="S28" s="263"/>
      <c r="T28" s="264"/>
      <c r="U28" s="263"/>
      <c r="V28" s="263"/>
      <c r="W28" s="263"/>
      <c r="X28" s="263"/>
      <c r="Y28" s="263"/>
      <c r="Z28" s="263"/>
      <c r="AA28" s="263"/>
      <c r="AB28" s="264"/>
    </row>
    <row r="29" spans="1:28">
      <c r="A29" s="217" t="s">
        <v>179</v>
      </c>
      <c r="B29" s="218">
        <v>1</v>
      </c>
      <c r="C29" s="218">
        <v>2</v>
      </c>
      <c r="D29" s="218">
        <v>0</v>
      </c>
      <c r="E29" s="219">
        <f t="shared" si="8"/>
        <v>3</v>
      </c>
      <c r="F29" s="220">
        <f>GSSA!L36</f>
        <v>2</v>
      </c>
      <c r="G29" s="221">
        <v>0</v>
      </c>
      <c r="H29" s="221">
        <v>0</v>
      </c>
      <c r="I29" s="222">
        <f>SUM(F29:H29)</f>
        <v>2</v>
      </c>
      <c r="J29" s="260">
        <f>E29-I29</f>
        <v>1</v>
      </c>
      <c r="K29" s="221">
        <v>0</v>
      </c>
      <c r="L29" s="260">
        <f>J29-K29</f>
        <v>1</v>
      </c>
      <c r="M29" s="221"/>
      <c r="N29" s="221">
        <v>1</v>
      </c>
      <c r="O29" s="224">
        <v>0</v>
      </c>
      <c r="P29" s="234"/>
      <c r="Q29" s="262"/>
      <c r="R29" s="264"/>
      <c r="S29" s="263"/>
      <c r="T29" s="264"/>
      <c r="U29" s="263"/>
      <c r="V29" s="263"/>
      <c r="W29" s="263"/>
      <c r="X29" s="263"/>
      <c r="Y29" s="263"/>
      <c r="Z29" s="263"/>
      <c r="AA29" s="263"/>
      <c r="AB29" s="264"/>
    </row>
    <row r="30" spans="1:28" ht="37.5" customHeight="1">
      <c r="A30" s="265" t="s">
        <v>180</v>
      </c>
      <c r="B30" s="266">
        <v>1</v>
      </c>
      <c r="C30" s="266">
        <v>0</v>
      </c>
      <c r="D30" s="266">
        <v>0</v>
      </c>
      <c r="E30" s="267">
        <f t="shared" si="8"/>
        <v>1</v>
      </c>
      <c r="F30" s="268">
        <v>0</v>
      </c>
      <c r="G30" s="268">
        <v>0</v>
      </c>
      <c r="H30" s="268">
        <v>0</v>
      </c>
      <c r="I30" s="269">
        <f>SUM(F30:H30)</f>
        <v>0</v>
      </c>
      <c r="J30" s="270">
        <f>E30-I30</f>
        <v>1</v>
      </c>
      <c r="K30" s="268">
        <v>0</v>
      </c>
      <c r="L30" s="270">
        <f>J30-K30</f>
        <v>1</v>
      </c>
      <c r="M30" s="271"/>
      <c r="N30" s="268">
        <v>0</v>
      </c>
      <c r="O30" s="272">
        <v>0</v>
      </c>
      <c r="P30" s="273"/>
      <c r="R30" s="264"/>
      <c r="S30" s="274"/>
      <c r="T30" s="264"/>
      <c r="U30" s="263"/>
      <c r="V30" s="263"/>
      <c r="W30" s="263"/>
      <c r="X30" s="263"/>
      <c r="Y30" s="263"/>
      <c r="Z30" s="263"/>
      <c r="AA30" s="263"/>
      <c r="AB30" s="264"/>
    </row>
    <row r="31" spans="1:28" s="233" customFormat="1" ht="15">
      <c r="A31" s="275" t="s">
        <v>181</v>
      </c>
      <c r="B31" s="276">
        <f t="shared" ref="B31:K31" si="9">SUM(B27:B30)</f>
        <v>3</v>
      </c>
      <c r="C31" s="276">
        <f t="shared" si="9"/>
        <v>3</v>
      </c>
      <c r="D31" s="276">
        <f t="shared" si="9"/>
        <v>0</v>
      </c>
      <c r="E31" s="267">
        <f t="shared" si="9"/>
        <v>6</v>
      </c>
      <c r="F31" s="277">
        <f>SUM(F27:F30)</f>
        <v>3</v>
      </c>
      <c r="G31" s="277">
        <f t="shared" si="9"/>
        <v>1</v>
      </c>
      <c r="H31" s="277">
        <f t="shared" si="9"/>
        <v>0</v>
      </c>
      <c r="I31" s="277">
        <f t="shared" si="9"/>
        <v>4</v>
      </c>
      <c r="J31" s="277">
        <f t="shared" si="9"/>
        <v>2</v>
      </c>
      <c r="K31" s="277">
        <f t="shared" si="9"/>
        <v>0</v>
      </c>
      <c r="L31" s="277">
        <f>SUM(L27:L30)</f>
        <v>2</v>
      </c>
      <c r="M31" s="269"/>
      <c r="N31" s="277">
        <f>SUM(N27:N30)</f>
        <v>1</v>
      </c>
      <c r="O31" s="278">
        <v>0</v>
      </c>
      <c r="P31" s="279"/>
      <c r="R31" s="280"/>
      <c r="S31" s="281"/>
      <c r="T31" s="280"/>
      <c r="U31" s="282"/>
      <c r="V31" s="282"/>
      <c r="W31" s="282"/>
      <c r="X31" s="282"/>
      <c r="Y31" s="282"/>
      <c r="Z31" s="282"/>
      <c r="AA31" s="282"/>
      <c r="AB31" s="280"/>
    </row>
    <row r="32" spans="1:28" ht="16.5">
      <c r="A32" s="283" t="s">
        <v>182</v>
      </c>
      <c r="B32" s="266">
        <v>0</v>
      </c>
      <c r="C32" s="266">
        <v>0</v>
      </c>
      <c r="D32" s="266">
        <v>0</v>
      </c>
      <c r="E32" s="267">
        <v>0</v>
      </c>
      <c r="F32" s="284">
        <v>0</v>
      </c>
      <c r="G32" s="284">
        <v>0</v>
      </c>
      <c r="H32" s="284">
        <v>0</v>
      </c>
      <c r="I32" s="269">
        <f>SUM(F32:H32)</f>
        <v>0</v>
      </c>
      <c r="J32" s="285">
        <v>0</v>
      </c>
      <c r="K32" s="284">
        <v>0</v>
      </c>
      <c r="L32" s="285">
        <v>0</v>
      </c>
      <c r="M32" s="268"/>
      <c r="N32" s="284">
        <v>0</v>
      </c>
      <c r="O32" s="286">
        <v>0</v>
      </c>
      <c r="P32" s="273"/>
      <c r="R32" s="264"/>
      <c r="S32" s="274"/>
      <c r="T32" s="264"/>
      <c r="U32" s="263"/>
      <c r="V32" s="263"/>
      <c r="W32" s="263"/>
      <c r="X32" s="263"/>
      <c r="Y32" s="263"/>
      <c r="Z32" s="263"/>
      <c r="AA32" s="263"/>
      <c r="AB32" s="264"/>
    </row>
    <row r="33" spans="1:28" ht="15">
      <c r="A33" s="265" t="s">
        <v>32</v>
      </c>
      <c r="B33" s="266">
        <v>0</v>
      </c>
      <c r="C33" s="266">
        <v>1</v>
      </c>
      <c r="D33" s="266">
        <v>0</v>
      </c>
      <c r="E33" s="267">
        <f t="shared" si="8"/>
        <v>1</v>
      </c>
      <c r="F33" s="268">
        <v>0</v>
      </c>
      <c r="G33" s="287">
        <f>GSSA!L31</f>
        <v>1</v>
      </c>
      <c r="H33" s="268">
        <v>0</v>
      </c>
      <c r="I33" s="269">
        <f>SUM(F33:H33)</f>
        <v>1</v>
      </c>
      <c r="J33" s="269">
        <f>E33-I33</f>
        <v>0</v>
      </c>
      <c r="K33" s="268">
        <v>0</v>
      </c>
      <c r="L33" s="269">
        <f>J33-K33</f>
        <v>0</v>
      </c>
      <c r="M33" s="268"/>
      <c r="N33" s="268">
        <v>0</v>
      </c>
      <c r="O33" s="272">
        <v>0</v>
      </c>
      <c r="P33" s="273"/>
      <c r="R33" s="264"/>
      <c r="S33" s="274"/>
      <c r="T33" s="264"/>
      <c r="U33" s="263"/>
      <c r="V33" s="263"/>
      <c r="W33" s="263"/>
      <c r="X33" s="263"/>
      <c r="Y33" s="263"/>
      <c r="Z33" s="263"/>
      <c r="AA33" s="263"/>
      <c r="AB33" s="264"/>
    </row>
    <row r="34" spans="1:28" ht="15">
      <c r="A34" s="265" t="s">
        <v>183</v>
      </c>
      <c r="B34" s="266">
        <v>1</v>
      </c>
      <c r="C34" s="266">
        <v>1</v>
      </c>
      <c r="D34" s="266">
        <v>0</v>
      </c>
      <c r="E34" s="267">
        <f t="shared" si="8"/>
        <v>2</v>
      </c>
      <c r="F34" s="287">
        <f>GSSA!L40</f>
        <v>0</v>
      </c>
      <c r="G34" s="287">
        <v>0</v>
      </c>
      <c r="H34" s="268">
        <v>0</v>
      </c>
      <c r="I34" s="269">
        <f>SUM(F34:H34)</f>
        <v>0</v>
      </c>
      <c r="J34" s="269">
        <f>E34-I34</f>
        <v>2</v>
      </c>
      <c r="K34" s="268">
        <v>0</v>
      </c>
      <c r="L34" s="269">
        <f>J34-K34</f>
        <v>2</v>
      </c>
      <c r="M34" s="284"/>
      <c r="N34" s="268">
        <v>0</v>
      </c>
      <c r="O34" s="272">
        <v>0</v>
      </c>
      <c r="P34" s="273"/>
      <c r="R34" s="264"/>
      <c r="S34" s="274"/>
      <c r="T34" s="264"/>
      <c r="U34" s="263"/>
      <c r="V34" s="263"/>
      <c r="W34" s="263"/>
      <c r="X34" s="263"/>
      <c r="Y34" s="263"/>
      <c r="Z34" s="263"/>
      <c r="AA34" s="263"/>
      <c r="AB34" s="264"/>
    </row>
    <row r="35" spans="1:28" ht="15">
      <c r="A35" s="265" t="s">
        <v>184</v>
      </c>
      <c r="B35" s="266">
        <v>1</v>
      </c>
      <c r="C35" s="266"/>
      <c r="D35" s="266"/>
      <c r="E35" s="267">
        <v>1</v>
      </c>
      <c r="F35" s="287">
        <f>GSSA!L41</f>
        <v>1</v>
      </c>
      <c r="G35" s="268">
        <v>0</v>
      </c>
      <c r="H35" s="268">
        <v>0</v>
      </c>
      <c r="I35" s="269">
        <f>SUM(F35:H35)</f>
        <v>1</v>
      </c>
      <c r="J35" s="269">
        <v>0</v>
      </c>
      <c r="K35" s="268">
        <v>0</v>
      </c>
      <c r="L35" s="269">
        <v>0</v>
      </c>
      <c r="M35" s="284"/>
      <c r="N35" s="268">
        <v>0</v>
      </c>
      <c r="O35" s="272">
        <v>0</v>
      </c>
      <c r="P35" s="273"/>
      <c r="R35" s="264"/>
      <c r="S35" s="274"/>
      <c r="T35" s="264"/>
      <c r="U35" s="263"/>
      <c r="V35" s="263"/>
      <c r="W35" s="263"/>
      <c r="X35" s="263"/>
      <c r="Y35" s="263"/>
      <c r="Z35" s="263"/>
      <c r="AA35" s="263"/>
      <c r="AB35" s="264"/>
    </row>
    <row r="36" spans="1:28" s="233" customFormat="1" ht="16.5">
      <c r="A36" s="288" t="s">
        <v>185</v>
      </c>
      <c r="B36" s="276">
        <f>SUM(B33:B35)</f>
        <v>2</v>
      </c>
      <c r="C36" s="276">
        <f t="shared" ref="C36:L36" si="10">SUM(C33:C34)</f>
        <v>2</v>
      </c>
      <c r="D36" s="276">
        <f t="shared" si="10"/>
        <v>0</v>
      </c>
      <c r="E36" s="267">
        <f>SUM(E33:E35)</f>
        <v>4</v>
      </c>
      <c r="F36" s="277">
        <f>SUM(F33:F35)</f>
        <v>1</v>
      </c>
      <c r="G36" s="314">
        <f>SUM(G33:G35)</f>
        <v>1</v>
      </c>
      <c r="H36" s="277">
        <f>SUM(H33:H35)</f>
        <v>0</v>
      </c>
      <c r="I36" s="277">
        <f>SUM(I33:I35)</f>
        <v>2</v>
      </c>
      <c r="J36" s="277">
        <f t="shared" si="10"/>
        <v>2</v>
      </c>
      <c r="K36" s="277">
        <f t="shared" si="10"/>
        <v>0</v>
      </c>
      <c r="L36" s="277">
        <f t="shared" si="10"/>
        <v>2</v>
      </c>
      <c r="M36" s="269"/>
      <c r="N36" s="277">
        <v>0</v>
      </c>
      <c r="O36" s="278">
        <v>0</v>
      </c>
      <c r="P36" s="279"/>
      <c r="R36" s="282"/>
      <c r="S36" s="289"/>
      <c r="T36" s="280"/>
      <c r="U36" s="282"/>
      <c r="V36" s="282"/>
      <c r="W36" s="282"/>
      <c r="X36" s="282"/>
      <c r="Y36" s="282"/>
      <c r="Z36" s="282"/>
      <c r="AA36" s="282"/>
      <c r="AB36" s="280"/>
    </row>
    <row r="37" spans="1:28" ht="15">
      <c r="A37" s="265" t="s">
        <v>47</v>
      </c>
      <c r="B37" s="266">
        <v>50</v>
      </c>
      <c r="C37" s="266">
        <v>0</v>
      </c>
      <c r="D37" s="266">
        <v>0</v>
      </c>
      <c r="E37" s="267">
        <f>SUM(B37:D37)</f>
        <v>50</v>
      </c>
      <c r="F37" s="287">
        <f>GSSA!L44</f>
        <v>11</v>
      </c>
      <c r="G37" s="268">
        <v>0</v>
      </c>
      <c r="H37" s="268">
        <v>0</v>
      </c>
      <c r="I37" s="269">
        <f>SUM(F37:H37)</f>
        <v>11</v>
      </c>
      <c r="J37" s="269">
        <f>E37-I37</f>
        <v>39</v>
      </c>
      <c r="K37" s="268">
        <v>0</v>
      </c>
      <c r="L37" s="269">
        <f>J37-K37</f>
        <v>39</v>
      </c>
      <c r="M37" s="268"/>
      <c r="N37" s="268">
        <v>0</v>
      </c>
      <c r="O37" s="272">
        <v>0</v>
      </c>
      <c r="P37" s="273"/>
    </row>
    <row r="38" spans="1:28" s="233" customFormat="1" ht="15">
      <c r="A38" s="290" t="s">
        <v>186</v>
      </c>
      <c r="B38" s="276">
        <f t="shared" ref="B38:K38" si="11">SUM(B37:B37)</f>
        <v>50</v>
      </c>
      <c r="C38" s="276">
        <f t="shared" si="11"/>
        <v>0</v>
      </c>
      <c r="D38" s="276">
        <f t="shared" si="11"/>
        <v>0</v>
      </c>
      <c r="E38" s="267">
        <f t="shared" si="11"/>
        <v>50</v>
      </c>
      <c r="F38" s="277">
        <f t="shared" si="11"/>
        <v>11</v>
      </c>
      <c r="G38" s="277">
        <f t="shared" si="11"/>
        <v>0</v>
      </c>
      <c r="H38" s="277">
        <f t="shared" si="11"/>
        <v>0</v>
      </c>
      <c r="I38" s="277">
        <f t="shared" si="11"/>
        <v>11</v>
      </c>
      <c r="J38" s="277">
        <f t="shared" si="11"/>
        <v>39</v>
      </c>
      <c r="K38" s="277">
        <f t="shared" si="11"/>
        <v>0</v>
      </c>
      <c r="L38" s="277">
        <f>SUM(L37:L37)</f>
        <v>39</v>
      </c>
      <c r="M38" s="277"/>
      <c r="N38" s="277">
        <v>0</v>
      </c>
      <c r="O38" s="278">
        <v>0</v>
      </c>
      <c r="P38" s="279"/>
    </row>
    <row r="39" spans="1:28" ht="15">
      <c r="A39" s="273" t="s">
        <v>39</v>
      </c>
      <c r="B39" s="266">
        <v>0</v>
      </c>
      <c r="C39" s="266">
        <v>1</v>
      </c>
      <c r="D39" s="266">
        <v>0</v>
      </c>
      <c r="E39" s="267">
        <f>SUM(B39:D39)</f>
        <v>1</v>
      </c>
      <c r="F39" s="268">
        <v>0</v>
      </c>
      <c r="G39" s="287">
        <f>GSSA!L47</f>
        <v>1</v>
      </c>
      <c r="H39" s="268">
        <v>0</v>
      </c>
      <c r="I39" s="269">
        <f t="shared" ref="I39:I44" si="12">SUM(F39:H39)</f>
        <v>1</v>
      </c>
      <c r="J39" s="269">
        <f t="shared" ref="J39:J44" si="13">E39-I39</f>
        <v>0</v>
      </c>
      <c r="K39" s="268">
        <v>0</v>
      </c>
      <c r="L39" s="269">
        <f t="shared" ref="L39:L44" si="14">J39-K39</f>
        <v>0</v>
      </c>
      <c r="M39" s="284"/>
      <c r="N39" s="284">
        <v>0</v>
      </c>
      <c r="O39" s="284">
        <v>0</v>
      </c>
      <c r="P39" s="273"/>
    </row>
    <row r="40" spans="1:28" ht="15">
      <c r="A40" s="273" t="s">
        <v>187</v>
      </c>
      <c r="B40" s="266">
        <v>0</v>
      </c>
      <c r="C40" s="266">
        <v>2</v>
      </c>
      <c r="D40" s="266">
        <v>0</v>
      </c>
      <c r="E40" s="267">
        <f t="shared" si="8"/>
        <v>2</v>
      </c>
      <c r="F40" s="268">
        <v>0</v>
      </c>
      <c r="G40" s="287">
        <f>GSSA!L48</f>
        <v>2</v>
      </c>
      <c r="H40" s="268">
        <v>0</v>
      </c>
      <c r="I40" s="269">
        <f t="shared" si="12"/>
        <v>2</v>
      </c>
      <c r="J40" s="269">
        <f t="shared" si="13"/>
        <v>0</v>
      </c>
      <c r="K40" s="268">
        <v>0</v>
      </c>
      <c r="L40" s="269">
        <f t="shared" si="14"/>
        <v>0</v>
      </c>
      <c r="M40" s="284"/>
      <c r="N40" s="284">
        <v>0</v>
      </c>
      <c r="O40" s="284">
        <v>0</v>
      </c>
      <c r="P40" s="273"/>
    </row>
    <row r="41" spans="1:28" ht="15">
      <c r="A41" s="273" t="s">
        <v>41</v>
      </c>
      <c r="B41" s="266">
        <v>0</v>
      </c>
      <c r="C41" s="266">
        <v>2</v>
      </c>
      <c r="D41" s="266">
        <v>0</v>
      </c>
      <c r="E41" s="267">
        <f t="shared" si="8"/>
        <v>2</v>
      </c>
      <c r="F41" s="268">
        <v>0</v>
      </c>
      <c r="G41" s="287">
        <f>GSSA!L49</f>
        <v>0</v>
      </c>
      <c r="H41" s="268">
        <v>0</v>
      </c>
      <c r="I41" s="269">
        <f t="shared" si="12"/>
        <v>0</v>
      </c>
      <c r="J41" s="269">
        <f t="shared" si="13"/>
        <v>2</v>
      </c>
      <c r="K41" s="268">
        <v>0</v>
      </c>
      <c r="L41" s="269">
        <f t="shared" si="14"/>
        <v>2</v>
      </c>
      <c r="M41" s="284"/>
      <c r="N41" s="284">
        <v>0</v>
      </c>
      <c r="O41" s="284">
        <v>0</v>
      </c>
      <c r="P41" s="273"/>
    </row>
    <row r="42" spans="1:28" ht="15">
      <c r="A42" s="273" t="s">
        <v>188</v>
      </c>
      <c r="B42" s="266">
        <v>0</v>
      </c>
      <c r="C42" s="266">
        <v>1</v>
      </c>
      <c r="D42" s="266">
        <v>0</v>
      </c>
      <c r="E42" s="267">
        <f t="shared" si="8"/>
        <v>1</v>
      </c>
      <c r="F42" s="268">
        <v>0</v>
      </c>
      <c r="G42" s="287">
        <f>GSSA!L50</f>
        <v>0</v>
      </c>
      <c r="H42" s="268">
        <v>0</v>
      </c>
      <c r="I42" s="269">
        <f t="shared" si="12"/>
        <v>0</v>
      </c>
      <c r="J42" s="269">
        <f t="shared" si="13"/>
        <v>1</v>
      </c>
      <c r="K42" s="268">
        <v>0</v>
      </c>
      <c r="L42" s="269">
        <f t="shared" si="14"/>
        <v>1</v>
      </c>
      <c r="M42" s="284"/>
      <c r="N42" s="284">
        <v>0</v>
      </c>
      <c r="O42" s="284">
        <v>0</v>
      </c>
      <c r="P42" s="273"/>
    </row>
    <row r="43" spans="1:28" ht="15">
      <c r="A43" s="273" t="s">
        <v>189</v>
      </c>
      <c r="B43" s="266">
        <v>0</v>
      </c>
      <c r="C43" s="266">
        <v>2</v>
      </c>
      <c r="D43" s="266">
        <v>0</v>
      </c>
      <c r="E43" s="267">
        <f t="shared" si="8"/>
        <v>2</v>
      </c>
      <c r="F43" s="268">
        <v>0</v>
      </c>
      <c r="G43" s="287">
        <f>GSSA!L51</f>
        <v>0</v>
      </c>
      <c r="H43" s="268">
        <v>0</v>
      </c>
      <c r="I43" s="269">
        <f t="shared" si="12"/>
        <v>0</v>
      </c>
      <c r="J43" s="269">
        <f t="shared" si="13"/>
        <v>2</v>
      </c>
      <c r="K43" s="268">
        <v>0</v>
      </c>
      <c r="L43" s="269">
        <f t="shared" si="14"/>
        <v>2</v>
      </c>
      <c r="M43" s="284"/>
      <c r="N43" s="284">
        <v>0</v>
      </c>
      <c r="O43" s="284">
        <v>3</v>
      </c>
      <c r="P43" s="273"/>
    </row>
    <row r="44" spans="1:28" ht="15">
      <c r="A44" s="273" t="s">
        <v>190</v>
      </c>
      <c r="B44" s="266">
        <v>0</v>
      </c>
      <c r="C44" s="266">
        <v>16</v>
      </c>
      <c r="D44" s="266">
        <v>0</v>
      </c>
      <c r="E44" s="267">
        <f t="shared" si="8"/>
        <v>16</v>
      </c>
      <c r="F44" s="268">
        <v>0</v>
      </c>
      <c r="G44" s="287">
        <f>GSSA!L52</f>
        <v>16</v>
      </c>
      <c r="H44" s="268">
        <v>0</v>
      </c>
      <c r="I44" s="269">
        <f t="shared" si="12"/>
        <v>16</v>
      </c>
      <c r="J44" s="269">
        <f t="shared" si="13"/>
        <v>0</v>
      </c>
      <c r="K44" s="268">
        <v>0</v>
      </c>
      <c r="L44" s="269">
        <f t="shared" si="14"/>
        <v>0</v>
      </c>
      <c r="M44" s="284"/>
      <c r="N44" s="284">
        <v>0</v>
      </c>
      <c r="O44" s="284">
        <v>2</v>
      </c>
      <c r="P44" s="273"/>
    </row>
    <row r="45" spans="1:28" s="233" customFormat="1" ht="15">
      <c r="A45" s="291" t="s">
        <v>191</v>
      </c>
      <c r="B45" s="276">
        <v>0</v>
      </c>
      <c r="C45" s="276">
        <f>SUM(C39:C44)</f>
        <v>24</v>
      </c>
      <c r="D45" s="276">
        <f t="shared" ref="D45:K45" si="15">SUM(D39:D44)</f>
        <v>0</v>
      </c>
      <c r="E45" s="267">
        <f t="shared" si="15"/>
        <v>24</v>
      </c>
      <c r="F45" s="277">
        <f t="shared" si="15"/>
        <v>0</v>
      </c>
      <c r="G45" s="277">
        <f t="shared" si="15"/>
        <v>19</v>
      </c>
      <c r="H45" s="277">
        <f t="shared" si="15"/>
        <v>0</v>
      </c>
      <c r="I45" s="277">
        <f t="shared" si="15"/>
        <v>19</v>
      </c>
      <c r="J45" s="277">
        <f t="shared" si="15"/>
        <v>5</v>
      </c>
      <c r="K45" s="277">
        <f t="shared" si="15"/>
        <v>0</v>
      </c>
      <c r="L45" s="277">
        <f>SUM(L39:L44)</f>
        <v>5</v>
      </c>
      <c r="M45" s="277"/>
      <c r="N45" s="277">
        <f>SUM(N39:N44)</f>
        <v>0</v>
      </c>
      <c r="O45" s="277">
        <f>SUM(O39:O44)</f>
        <v>5</v>
      </c>
      <c r="P45" s="279"/>
    </row>
    <row r="46" spans="1:28" s="233" customFormat="1" ht="15">
      <c r="A46" s="292" t="s">
        <v>192</v>
      </c>
      <c r="B46" s="276">
        <v>0</v>
      </c>
      <c r="C46" s="276">
        <v>0</v>
      </c>
      <c r="D46" s="276">
        <v>0</v>
      </c>
      <c r="E46" s="267">
        <v>0</v>
      </c>
      <c r="F46" s="277">
        <v>0</v>
      </c>
      <c r="G46" s="277">
        <v>0</v>
      </c>
      <c r="H46" s="277">
        <v>0</v>
      </c>
      <c r="I46" s="269">
        <f>SUM(F46:H46)</f>
        <v>0</v>
      </c>
      <c r="J46" s="277">
        <v>0</v>
      </c>
      <c r="K46" s="277">
        <v>0</v>
      </c>
      <c r="L46" s="277">
        <v>0</v>
      </c>
      <c r="M46" s="277"/>
      <c r="N46" s="277">
        <v>0</v>
      </c>
      <c r="O46" s="277">
        <v>0</v>
      </c>
      <c r="P46" s="279"/>
    </row>
    <row r="47" spans="1:28" ht="15">
      <c r="A47" s="293" t="s">
        <v>193</v>
      </c>
      <c r="B47" s="294"/>
      <c r="C47" s="294"/>
      <c r="D47" s="294"/>
      <c r="E47" s="295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7"/>
    </row>
    <row r="48" spans="1:28">
      <c r="A48" s="235"/>
      <c r="B48" s="236"/>
      <c r="C48" s="236"/>
      <c r="D48" s="236"/>
      <c r="E48" s="237"/>
      <c r="F48" s="239"/>
      <c r="G48" s="239"/>
      <c r="H48" s="239"/>
      <c r="I48" s="240"/>
      <c r="J48" s="240"/>
      <c r="K48" s="239"/>
      <c r="L48" s="240"/>
      <c r="M48" s="241"/>
      <c r="N48" s="239"/>
      <c r="O48" s="242"/>
      <c r="P48" s="241"/>
    </row>
    <row r="49" spans="1:16" s="233" customFormat="1" ht="15">
      <c r="A49" s="298" t="s">
        <v>43</v>
      </c>
      <c r="B49" s="299">
        <f t="shared" ref="B49:L49" si="16">SUM(B10+B13+B17+B21+B26+B31+B36+B38+B45)</f>
        <v>517</v>
      </c>
      <c r="C49" s="299">
        <f t="shared" si="16"/>
        <v>30</v>
      </c>
      <c r="D49" s="299">
        <f t="shared" si="16"/>
        <v>0</v>
      </c>
      <c r="E49" s="300">
        <f t="shared" si="16"/>
        <v>547</v>
      </c>
      <c r="F49" s="301">
        <f t="shared" si="16"/>
        <v>381</v>
      </c>
      <c r="G49" s="301">
        <f>SUM(G10+G13+G17+G21+G26+G31+G36+G38+G45+G48)</f>
        <v>22</v>
      </c>
      <c r="H49" s="301">
        <f t="shared" si="16"/>
        <v>0</v>
      </c>
      <c r="I49" s="301">
        <f>SUM(I10+I13+I17+I21+I26+I31+I36+I38+I45)</f>
        <v>403</v>
      </c>
      <c r="J49" s="301">
        <f t="shared" si="16"/>
        <v>144</v>
      </c>
      <c r="K49" s="301">
        <f t="shared" si="16"/>
        <v>53</v>
      </c>
      <c r="L49" s="301">
        <f t="shared" si="16"/>
        <v>91</v>
      </c>
      <c r="M49" s="301"/>
      <c r="N49" s="301">
        <f>SUM(N10+N13+N17+N21+N26+N31+N36+N38+N45)</f>
        <v>7</v>
      </c>
      <c r="O49" s="301">
        <f>SUM(O10+O13+O17+O21+O26+O31+O36+O38+O45)</f>
        <v>46</v>
      </c>
      <c r="P49" s="302"/>
    </row>
    <row r="50" spans="1:16">
      <c r="A50" s="303"/>
      <c r="B50" s="304"/>
      <c r="C50" s="304"/>
      <c r="D50" s="304"/>
      <c r="E50" s="304"/>
      <c r="F50" s="303"/>
      <c r="G50" s="303"/>
      <c r="H50" s="303"/>
      <c r="I50" s="303"/>
      <c r="J50" s="303"/>
      <c r="K50" s="303"/>
      <c r="L50" s="303"/>
      <c r="M50" s="303"/>
      <c r="N50" s="303"/>
      <c r="O50" s="303"/>
    </row>
    <row r="51" spans="1:16">
      <c r="A51" s="303"/>
      <c r="B51" s="304"/>
      <c r="C51" s="304"/>
      <c r="D51" s="304"/>
      <c r="E51" s="304"/>
      <c r="F51" s="303"/>
      <c r="G51" s="303"/>
      <c r="H51" s="303"/>
      <c r="I51" s="303"/>
      <c r="J51" s="303"/>
      <c r="K51" s="303"/>
      <c r="L51" s="303"/>
      <c r="M51" s="303"/>
      <c r="N51" s="303"/>
      <c r="O51" s="303"/>
    </row>
    <row r="52" spans="1:16">
      <c r="O52" s="305" t="s">
        <v>194</v>
      </c>
      <c r="P52" s="225"/>
    </row>
    <row r="56" spans="1:16">
      <c r="A56" s="455"/>
      <c r="B56" s="455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</row>
  </sheetData>
  <mergeCells count="11">
    <mergeCell ref="A56:M56"/>
    <mergeCell ref="A1:P1"/>
    <mergeCell ref="A2:P2"/>
    <mergeCell ref="A3:P3"/>
    <mergeCell ref="A5:A6"/>
    <mergeCell ref="B5:E5"/>
    <mergeCell ref="F5:I5"/>
    <mergeCell ref="J5:J6"/>
    <mergeCell ref="K5:K6"/>
    <mergeCell ref="L5:L6"/>
    <mergeCell ref="M5:P5"/>
  </mergeCells>
  <pageMargins left="0.7" right="0.7" top="0.75" bottom="0.75" header="0.3" footer="0.3"/>
  <pageSetup paperSize="9" scale="69" fitToHeight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34"/>
  <sheetViews>
    <sheetView workbookViewId="0">
      <selection activeCell="J14" sqref="J14"/>
    </sheetView>
  </sheetViews>
  <sheetFormatPr defaultRowHeight="12.75"/>
  <cols>
    <col min="1" max="1" width="7.28515625" customWidth="1"/>
    <col min="2" max="2" width="28.42578125" customWidth="1"/>
    <col min="3" max="3" width="6.85546875" customWidth="1"/>
    <col min="4" max="4" width="5.42578125" customWidth="1"/>
    <col min="5" max="5" width="6" customWidth="1"/>
    <col min="6" max="6" width="5" bestFit="1" customWidth="1"/>
    <col min="7" max="7" width="6.140625" customWidth="1"/>
    <col min="8" max="8" width="5.7109375" customWidth="1"/>
    <col min="9" max="9" width="6.5703125" customWidth="1"/>
    <col min="10" max="10" width="6.140625" customWidth="1"/>
    <col min="11" max="11" width="8.85546875" bestFit="1" customWidth="1"/>
    <col min="12" max="12" width="39.85546875" customWidth="1"/>
    <col min="13" max="13" width="39.7109375" customWidth="1"/>
  </cols>
  <sheetData>
    <row r="3" spans="1:12">
      <c r="A3" s="485" t="s">
        <v>195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</row>
    <row r="4" spans="1:12">
      <c r="A4" s="486" t="s">
        <v>231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2">
      <c r="A5" s="480" t="s">
        <v>196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2"/>
    </row>
    <row r="6" spans="1:12">
      <c r="A6" s="483" t="s">
        <v>197</v>
      </c>
      <c r="B6" s="483" t="s">
        <v>147</v>
      </c>
      <c r="C6" s="487" t="s">
        <v>0</v>
      </c>
      <c r="D6" s="487"/>
      <c r="E6" s="487"/>
      <c r="F6" s="487"/>
      <c r="G6" s="411" t="s">
        <v>148</v>
      </c>
      <c r="H6" s="411"/>
      <c r="I6" s="411"/>
      <c r="J6" s="411"/>
      <c r="K6" s="306" t="s">
        <v>145</v>
      </c>
      <c r="L6" s="68" t="s">
        <v>152</v>
      </c>
    </row>
    <row r="7" spans="1:12">
      <c r="A7" s="484"/>
      <c r="B7" s="484"/>
      <c r="C7" s="307" t="s">
        <v>198</v>
      </c>
      <c r="D7" s="307" t="s">
        <v>154</v>
      </c>
      <c r="E7" s="307" t="s">
        <v>155</v>
      </c>
      <c r="F7" s="307" t="s">
        <v>20</v>
      </c>
      <c r="G7" s="208" t="s">
        <v>198</v>
      </c>
      <c r="H7" s="208" t="s">
        <v>154</v>
      </c>
      <c r="I7" s="208" t="s">
        <v>155</v>
      </c>
      <c r="J7" s="208" t="s">
        <v>20</v>
      </c>
      <c r="K7" s="306" t="s">
        <v>20</v>
      </c>
      <c r="L7" s="68"/>
    </row>
    <row r="8" spans="1:12" ht="25.5">
      <c r="A8" s="208">
        <v>1</v>
      </c>
      <c r="B8" s="68" t="s">
        <v>39</v>
      </c>
      <c r="C8" s="307">
        <v>0</v>
      </c>
      <c r="D8" s="307">
        <v>1</v>
      </c>
      <c r="E8" s="307">
        <v>0</v>
      </c>
      <c r="F8" s="307">
        <f t="shared" ref="F8:F13" si="0">SUM(C8:E8)</f>
        <v>1</v>
      </c>
      <c r="G8" s="208">
        <v>0</v>
      </c>
      <c r="H8" s="308">
        <f>GSSA!L47</f>
        <v>1</v>
      </c>
      <c r="I8" s="208">
        <v>0</v>
      </c>
      <c r="J8" s="308">
        <f>SUM(G8:I8)</f>
        <v>1</v>
      </c>
      <c r="K8" s="208">
        <f t="shared" ref="K8:K13" si="1">F8-J8</f>
        <v>0</v>
      </c>
      <c r="L8" s="309" t="s">
        <v>199</v>
      </c>
    </row>
    <row r="9" spans="1:12" ht="34.5" customHeight="1">
      <c r="A9" s="208">
        <v>2</v>
      </c>
      <c r="B9" s="68" t="s">
        <v>187</v>
      </c>
      <c r="C9" s="307">
        <v>0</v>
      </c>
      <c r="D9" s="307">
        <v>2</v>
      </c>
      <c r="E9" s="307">
        <v>0</v>
      </c>
      <c r="F9" s="307">
        <f t="shared" si="0"/>
        <v>2</v>
      </c>
      <c r="G9" s="208">
        <v>0</v>
      </c>
      <c r="H9" s="308">
        <f>GSSA!L48</f>
        <v>2</v>
      </c>
      <c r="I9" s="208">
        <v>0</v>
      </c>
      <c r="J9" s="308">
        <f t="shared" ref="J9:J13" si="2">SUM(G9:I9)</f>
        <v>2</v>
      </c>
      <c r="K9" s="208">
        <f t="shared" si="1"/>
        <v>0</v>
      </c>
      <c r="L9" s="477" t="s">
        <v>200</v>
      </c>
    </row>
    <row r="10" spans="1:12" ht="18.75" customHeight="1">
      <c r="A10" s="208">
        <v>3</v>
      </c>
      <c r="B10" s="310" t="s">
        <v>41</v>
      </c>
      <c r="C10" s="307">
        <v>0</v>
      </c>
      <c r="D10" s="307">
        <v>2</v>
      </c>
      <c r="E10" s="307">
        <v>0</v>
      </c>
      <c r="F10" s="307">
        <f t="shared" si="0"/>
        <v>2</v>
      </c>
      <c r="G10" s="208">
        <v>0</v>
      </c>
      <c r="H10" s="308">
        <f>GSSA!L49</f>
        <v>0</v>
      </c>
      <c r="I10" s="208">
        <v>0</v>
      </c>
      <c r="J10" s="308">
        <f t="shared" si="2"/>
        <v>0</v>
      </c>
      <c r="K10" s="208">
        <f t="shared" si="1"/>
        <v>2</v>
      </c>
      <c r="L10" s="478"/>
    </row>
    <row r="11" spans="1:12" ht="38.25">
      <c r="A11" s="208">
        <v>4</v>
      </c>
      <c r="B11" s="310" t="s">
        <v>188</v>
      </c>
      <c r="C11" s="307">
        <v>0</v>
      </c>
      <c r="D11" s="307">
        <v>1</v>
      </c>
      <c r="E11" s="307">
        <v>0</v>
      </c>
      <c r="F11" s="307">
        <f t="shared" si="0"/>
        <v>1</v>
      </c>
      <c r="G11" s="208">
        <v>0</v>
      </c>
      <c r="H11" s="308">
        <f>GSSA!L50</f>
        <v>0</v>
      </c>
      <c r="I11" s="208">
        <v>0</v>
      </c>
      <c r="J11" s="308">
        <f t="shared" si="2"/>
        <v>0</v>
      </c>
      <c r="K11" s="208">
        <f t="shared" si="1"/>
        <v>1</v>
      </c>
      <c r="L11" s="309" t="s">
        <v>201</v>
      </c>
    </row>
    <row r="12" spans="1:12" ht="38.25">
      <c r="A12" s="208">
        <v>5</v>
      </c>
      <c r="B12" s="310" t="s">
        <v>202</v>
      </c>
      <c r="C12" s="307">
        <v>0</v>
      </c>
      <c r="D12" s="307">
        <v>2</v>
      </c>
      <c r="E12" s="307">
        <v>0</v>
      </c>
      <c r="F12" s="307">
        <f t="shared" si="0"/>
        <v>2</v>
      </c>
      <c r="G12" s="208">
        <v>0</v>
      </c>
      <c r="H12" s="308">
        <f>GSSA!L51</f>
        <v>0</v>
      </c>
      <c r="I12" s="208">
        <v>0</v>
      </c>
      <c r="J12" s="308">
        <f t="shared" si="2"/>
        <v>0</v>
      </c>
      <c r="K12" s="208">
        <f t="shared" si="1"/>
        <v>2</v>
      </c>
      <c r="L12" s="309" t="s">
        <v>203</v>
      </c>
    </row>
    <row r="13" spans="1:12" ht="51">
      <c r="A13" s="208">
        <v>6</v>
      </c>
      <c r="B13" s="310" t="s">
        <v>204</v>
      </c>
      <c r="C13" s="307">
        <v>0</v>
      </c>
      <c r="D13" s="307">
        <v>16</v>
      </c>
      <c r="E13" s="307">
        <v>0</v>
      </c>
      <c r="F13" s="307">
        <f t="shared" si="0"/>
        <v>16</v>
      </c>
      <c r="G13" s="208">
        <v>0</v>
      </c>
      <c r="H13" s="308">
        <f>GSSA!L52</f>
        <v>16</v>
      </c>
      <c r="I13" s="208">
        <v>0</v>
      </c>
      <c r="J13" s="308">
        <f t="shared" si="2"/>
        <v>16</v>
      </c>
      <c r="K13" s="208">
        <f t="shared" si="1"/>
        <v>0</v>
      </c>
      <c r="L13" s="309" t="s">
        <v>205</v>
      </c>
    </row>
    <row r="14" spans="1:12">
      <c r="A14" s="68"/>
      <c r="B14" s="311" t="s">
        <v>206</v>
      </c>
      <c r="C14" s="307">
        <v>0</v>
      </c>
      <c r="D14" s="307">
        <f t="shared" ref="D14:K14" si="3">SUM(D8:D13)</f>
        <v>24</v>
      </c>
      <c r="E14" s="307">
        <f t="shared" si="3"/>
        <v>0</v>
      </c>
      <c r="F14" s="307">
        <f t="shared" si="3"/>
        <v>24</v>
      </c>
      <c r="G14" s="208">
        <f t="shared" si="3"/>
        <v>0</v>
      </c>
      <c r="H14" s="208">
        <f t="shared" si="3"/>
        <v>19</v>
      </c>
      <c r="I14" s="208">
        <f t="shared" si="3"/>
        <v>0</v>
      </c>
      <c r="J14" s="208">
        <f t="shared" si="3"/>
        <v>19</v>
      </c>
      <c r="K14" s="208">
        <f t="shared" si="3"/>
        <v>5</v>
      </c>
      <c r="L14" s="68"/>
    </row>
    <row r="15" spans="1:12">
      <c r="B15" s="312"/>
    </row>
    <row r="17" spans="1:12">
      <c r="A17" s="479" t="s">
        <v>207</v>
      </c>
      <c r="B17" s="479"/>
      <c r="C17" s="479"/>
      <c r="D17" s="479"/>
      <c r="E17" s="479"/>
      <c r="F17" s="479"/>
      <c r="G17" s="479"/>
      <c r="H17" s="479"/>
      <c r="I17" s="479"/>
      <c r="J17" s="479"/>
      <c r="K17" s="479"/>
      <c r="L17" s="479"/>
    </row>
    <row r="18" spans="1:12">
      <c r="A18" s="411" t="s">
        <v>208</v>
      </c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</row>
    <row r="19" spans="1:12">
      <c r="A19" s="480" t="s">
        <v>209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2"/>
    </row>
    <row r="20" spans="1:12">
      <c r="A20" s="483" t="s">
        <v>197</v>
      </c>
      <c r="B20" s="483" t="s">
        <v>147</v>
      </c>
      <c r="C20" s="411" t="s">
        <v>0</v>
      </c>
      <c r="D20" s="411"/>
      <c r="E20" s="411"/>
      <c r="F20" s="411"/>
      <c r="G20" s="411" t="s">
        <v>148</v>
      </c>
      <c r="H20" s="411"/>
      <c r="I20" s="411"/>
      <c r="J20" s="411"/>
      <c r="K20" s="306" t="s">
        <v>145</v>
      </c>
      <c r="L20" s="68" t="s">
        <v>152</v>
      </c>
    </row>
    <row r="21" spans="1:12">
      <c r="A21" s="484"/>
      <c r="B21" s="484"/>
      <c r="C21" s="208" t="s">
        <v>198</v>
      </c>
      <c r="D21" s="208" t="s">
        <v>154</v>
      </c>
      <c r="E21" s="208" t="s">
        <v>155</v>
      </c>
      <c r="F21" s="208" t="s">
        <v>20</v>
      </c>
      <c r="G21" s="208" t="s">
        <v>198</v>
      </c>
      <c r="H21" s="208" t="s">
        <v>154</v>
      </c>
      <c r="I21" s="208" t="s">
        <v>155</v>
      </c>
      <c r="J21" s="208" t="s">
        <v>20</v>
      </c>
      <c r="K21" s="306" t="s">
        <v>20</v>
      </c>
      <c r="L21" s="68"/>
    </row>
    <row r="22" spans="1:12">
      <c r="A22" s="208">
        <v>1</v>
      </c>
      <c r="B22" s="68" t="s">
        <v>210</v>
      </c>
      <c r="C22" s="468" t="s">
        <v>146</v>
      </c>
      <c r="D22" s="469"/>
      <c r="E22" s="469"/>
      <c r="F22" s="470"/>
      <c r="G22" s="468" t="s">
        <v>146</v>
      </c>
      <c r="H22" s="469"/>
      <c r="I22" s="469"/>
      <c r="J22" s="470"/>
      <c r="K22" s="68"/>
      <c r="L22" s="68"/>
    </row>
    <row r="23" spans="1:12">
      <c r="A23" s="208">
        <v>2</v>
      </c>
      <c r="B23" s="68" t="s">
        <v>211</v>
      </c>
      <c r="C23" s="471"/>
      <c r="D23" s="472"/>
      <c r="E23" s="472"/>
      <c r="F23" s="473"/>
      <c r="G23" s="471"/>
      <c r="H23" s="472"/>
      <c r="I23" s="472"/>
      <c r="J23" s="473"/>
      <c r="K23" s="68"/>
      <c r="L23" s="68"/>
    </row>
    <row r="24" spans="1:12">
      <c r="A24" s="208">
        <v>3</v>
      </c>
      <c r="B24" s="310" t="s">
        <v>212</v>
      </c>
      <c r="C24" s="471"/>
      <c r="D24" s="472"/>
      <c r="E24" s="472"/>
      <c r="F24" s="473"/>
      <c r="G24" s="471"/>
      <c r="H24" s="472"/>
      <c r="I24" s="472"/>
      <c r="J24" s="473"/>
      <c r="K24" s="68"/>
      <c r="L24" s="68"/>
    </row>
    <row r="25" spans="1:12">
      <c r="A25" s="208">
        <v>4</v>
      </c>
      <c r="B25" s="310" t="s">
        <v>213</v>
      </c>
      <c r="C25" s="471"/>
      <c r="D25" s="472"/>
      <c r="E25" s="472"/>
      <c r="F25" s="473"/>
      <c r="G25" s="471"/>
      <c r="H25" s="472"/>
      <c r="I25" s="472"/>
      <c r="J25" s="473"/>
      <c r="K25" s="68"/>
      <c r="L25" s="68"/>
    </row>
    <row r="26" spans="1:12">
      <c r="A26" s="208">
        <v>5</v>
      </c>
      <c r="B26" s="310" t="s">
        <v>214</v>
      </c>
      <c r="C26" s="471"/>
      <c r="D26" s="472"/>
      <c r="E26" s="472"/>
      <c r="F26" s="473"/>
      <c r="G26" s="471"/>
      <c r="H26" s="472"/>
      <c r="I26" s="472"/>
      <c r="J26" s="473"/>
      <c r="K26" s="68"/>
      <c r="L26" s="68"/>
    </row>
    <row r="27" spans="1:12">
      <c r="A27" s="208">
        <v>6</v>
      </c>
      <c r="B27" s="310" t="s">
        <v>215</v>
      </c>
      <c r="C27" s="471"/>
      <c r="D27" s="472"/>
      <c r="E27" s="472"/>
      <c r="F27" s="473"/>
      <c r="G27" s="471"/>
      <c r="H27" s="472"/>
      <c r="I27" s="472"/>
      <c r="J27" s="473"/>
      <c r="K27" s="68"/>
      <c r="L27" s="68"/>
    </row>
    <row r="28" spans="1:12">
      <c r="A28" s="208">
        <v>7</v>
      </c>
      <c r="B28" s="310" t="s">
        <v>216</v>
      </c>
      <c r="C28" s="471"/>
      <c r="D28" s="472"/>
      <c r="E28" s="472"/>
      <c r="F28" s="473"/>
      <c r="G28" s="471"/>
      <c r="H28" s="472"/>
      <c r="I28" s="472"/>
      <c r="J28" s="473"/>
      <c r="K28" s="68"/>
      <c r="L28" s="68"/>
    </row>
    <row r="29" spans="1:12">
      <c r="A29" s="208">
        <v>8</v>
      </c>
      <c r="B29" s="310" t="s">
        <v>217</v>
      </c>
      <c r="C29" s="471"/>
      <c r="D29" s="472"/>
      <c r="E29" s="472"/>
      <c r="F29" s="473"/>
      <c r="G29" s="471"/>
      <c r="H29" s="472"/>
      <c r="I29" s="472"/>
      <c r="J29" s="473"/>
      <c r="K29" s="68"/>
      <c r="L29" s="68"/>
    </row>
    <row r="30" spans="1:12">
      <c r="A30" s="68"/>
      <c r="B30" s="311" t="s">
        <v>206</v>
      </c>
      <c r="C30" s="474"/>
      <c r="D30" s="475"/>
      <c r="E30" s="475"/>
      <c r="F30" s="476"/>
      <c r="G30" s="474"/>
      <c r="H30" s="475"/>
      <c r="I30" s="475"/>
      <c r="J30" s="476"/>
      <c r="K30" s="68"/>
      <c r="L30" s="68"/>
    </row>
    <row r="34" spans="12:12">
      <c r="L34" s="312" t="s">
        <v>218</v>
      </c>
    </row>
  </sheetData>
  <mergeCells count="17">
    <mergeCell ref="A3:L3"/>
    <mergeCell ref="A4:L4"/>
    <mergeCell ref="A5:L5"/>
    <mergeCell ref="A6:A7"/>
    <mergeCell ref="B6:B7"/>
    <mergeCell ref="C6:F6"/>
    <mergeCell ref="G6:J6"/>
    <mergeCell ref="C22:F30"/>
    <mergeCell ref="G22:J30"/>
    <mergeCell ref="L9:L10"/>
    <mergeCell ref="A17:L17"/>
    <mergeCell ref="A18:L18"/>
    <mergeCell ref="A19:L19"/>
    <mergeCell ref="A20:A21"/>
    <mergeCell ref="B20:B21"/>
    <mergeCell ref="C20:F20"/>
    <mergeCell ref="G20:J20"/>
  </mergeCells>
  <pageMargins left="0.7" right="0.7" top="0.75" bottom="0.75" header="0.3" footer="0.3"/>
  <pageSetup paperSize="9" fitToHeight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X36"/>
  <sheetViews>
    <sheetView workbookViewId="0">
      <selection activeCell="K20" sqref="K20"/>
    </sheetView>
  </sheetViews>
  <sheetFormatPr defaultRowHeight="12.75"/>
  <cols>
    <col min="1" max="1" width="18.42578125" customWidth="1"/>
  </cols>
  <sheetData>
    <row r="2" spans="1:24" ht="13.5" thickBot="1">
      <c r="E2" s="488" t="s">
        <v>234</v>
      </c>
      <c r="F2" s="488"/>
      <c r="G2" s="488"/>
      <c r="H2" s="488"/>
      <c r="I2" s="488"/>
      <c r="L2" s="489" t="s">
        <v>235</v>
      </c>
      <c r="M2" s="489"/>
      <c r="N2" s="489"/>
      <c r="O2" s="489"/>
      <c r="P2" s="489"/>
      <c r="Q2" s="319"/>
      <c r="R2" s="320"/>
      <c r="S2" s="490" t="s">
        <v>236</v>
      </c>
      <c r="T2" s="490"/>
      <c r="U2" s="490"/>
      <c r="V2" s="490"/>
      <c r="W2" s="490"/>
    </row>
    <row r="3" spans="1:24" ht="13.5" thickBot="1">
      <c r="A3" s="316" t="s">
        <v>228</v>
      </c>
      <c r="B3" s="326" t="s">
        <v>221</v>
      </c>
      <c r="C3" s="318" t="s">
        <v>222</v>
      </c>
      <c r="D3" s="324"/>
      <c r="E3" s="329" t="s">
        <v>7</v>
      </c>
      <c r="F3" s="329" t="s">
        <v>8</v>
      </c>
      <c r="G3" s="329" t="s">
        <v>9</v>
      </c>
      <c r="H3" s="330" t="s">
        <v>10</v>
      </c>
      <c r="I3" s="330" t="s">
        <v>11</v>
      </c>
      <c r="J3" s="321" t="s">
        <v>238</v>
      </c>
      <c r="K3" s="321"/>
      <c r="L3" s="332" t="s">
        <v>7</v>
      </c>
      <c r="M3" s="332" t="s">
        <v>8</v>
      </c>
      <c r="N3" s="332" t="s">
        <v>9</v>
      </c>
      <c r="O3" s="333" t="s">
        <v>10</v>
      </c>
      <c r="P3" s="333" t="s">
        <v>11</v>
      </c>
      <c r="Q3" s="321" t="s">
        <v>238</v>
      </c>
      <c r="R3" s="321"/>
      <c r="S3" s="335" t="s">
        <v>7</v>
      </c>
      <c r="T3" s="335" t="s">
        <v>8</v>
      </c>
      <c r="U3" s="335" t="s">
        <v>9</v>
      </c>
      <c r="V3" s="336" t="s">
        <v>10</v>
      </c>
      <c r="W3" s="336" t="s">
        <v>11</v>
      </c>
      <c r="X3" s="336" t="s">
        <v>238</v>
      </c>
    </row>
    <row r="4" spans="1:24">
      <c r="A4" s="322" t="s">
        <v>237</v>
      </c>
      <c r="B4" s="327">
        <f>GSSA!F14</f>
        <v>5</v>
      </c>
      <c r="C4" s="325">
        <f>GSSA!L14</f>
        <v>5</v>
      </c>
      <c r="D4" s="325"/>
      <c r="E4" s="331">
        <f>GSSA!G14</f>
        <v>4</v>
      </c>
      <c r="F4" s="331">
        <f>GSSA!H14</f>
        <v>1</v>
      </c>
      <c r="G4" s="331">
        <f>GSSA!I14</f>
        <v>0</v>
      </c>
      <c r="H4" s="331">
        <f>GSSA!J14</f>
        <v>0</v>
      </c>
      <c r="I4" s="331">
        <f>GSSA!K14</f>
        <v>0</v>
      </c>
      <c r="J4" s="315">
        <f>SUM(E4:I4)</f>
        <v>5</v>
      </c>
      <c r="K4" s="315"/>
      <c r="L4" s="334">
        <f>ERSA!G14</f>
        <v>3</v>
      </c>
      <c r="M4" s="334">
        <f>ERSA!H14</f>
        <v>1</v>
      </c>
      <c r="N4" s="334">
        <f>ERSA!I14</f>
        <v>0</v>
      </c>
      <c r="O4" s="334">
        <f>ERSA!J14</f>
        <v>0</v>
      </c>
      <c r="P4" s="334">
        <f>ERSA!K14</f>
        <v>0</v>
      </c>
      <c r="Q4" s="315">
        <f>SUM(L4:P4)</f>
        <v>4</v>
      </c>
      <c r="R4" s="315"/>
      <c r="S4" s="337">
        <f>Kochi!G14</f>
        <v>0</v>
      </c>
      <c r="T4" s="337">
        <f>Kochi!H14</f>
        <v>0</v>
      </c>
      <c r="U4" s="337">
        <f>Kochi!I14</f>
        <v>1</v>
      </c>
      <c r="V4" s="337">
        <f>Kochi!J14</f>
        <v>0</v>
      </c>
      <c r="W4" s="337">
        <f>Kochi!K14</f>
        <v>0</v>
      </c>
      <c r="X4" s="315">
        <f>SUM(S4:W4)</f>
        <v>1</v>
      </c>
    </row>
    <row r="5" spans="1:24">
      <c r="A5" t="s">
        <v>223</v>
      </c>
      <c r="B5" s="328">
        <f>SUM(Sheet1!D10:D15)</f>
        <v>162</v>
      </c>
      <c r="C5" s="67">
        <f>SUM(Sheet1!E10:E15)</f>
        <v>146</v>
      </c>
      <c r="D5" s="67"/>
      <c r="E5" s="331">
        <f>SUM(GSSA!G16:G20)</f>
        <v>45</v>
      </c>
      <c r="F5" s="331">
        <f>SUM(GSSA!H16:H20)</f>
        <v>18</v>
      </c>
      <c r="G5" s="331">
        <f>SUM(GSSA!I16:I20)</f>
        <v>0</v>
      </c>
      <c r="H5" s="331">
        <f>SUM(GSSA!J16:J20)</f>
        <v>0</v>
      </c>
      <c r="I5" s="331">
        <f>SUM(GSSA!K16:K20)</f>
        <v>0</v>
      </c>
      <c r="J5" s="315">
        <f t="shared" ref="J5:J11" si="0">SUM(E5:I5)</f>
        <v>63</v>
      </c>
      <c r="K5" s="315"/>
      <c r="L5" s="334">
        <f>SUM(ERSA!G16:G20)</f>
        <v>48</v>
      </c>
      <c r="M5" s="334">
        <f>SUM(ERSA!H16:H20)</f>
        <v>14</v>
      </c>
      <c r="N5" s="334">
        <f>SUM(ERSA!I16:I20)</f>
        <v>0</v>
      </c>
      <c r="O5" s="334">
        <f>SUM(ERSA!J16:J20)</f>
        <v>0</v>
      </c>
      <c r="P5" s="334">
        <f>SUM(ERSA!K16:K20)</f>
        <v>0</v>
      </c>
      <c r="Q5" s="315">
        <f t="shared" ref="Q5:Q11" si="1">SUM(L5:P5)</f>
        <v>62</v>
      </c>
      <c r="R5" s="315"/>
      <c r="S5" s="337">
        <f>SUM(Kochi!G16:G20)</f>
        <v>2</v>
      </c>
      <c r="T5" s="337">
        <f>SUM(Kochi!H16:H20)</f>
        <v>2</v>
      </c>
      <c r="U5" s="337">
        <f>SUM(Kochi!I16:I20)</f>
        <v>17</v>
      </c>
      <c r="V5" s="337">
        <f>SUM(Kochi!J16:J20)</f>
        <v>0</v>
      </c>
      <c r="W5" s="337">
        <f>SUM(Kochi!K16:K20)</f>
        <v>0</v>
      </c>
      <c r="X5" s="315">
        <f t="shared" ref="X5:X11" si="2">SUM(S5:W5)</f>
        <v>21</v>
      </c>
    </row>
    <row r="6" spans="1:24">
      <c r="A6" t="s">
        <v>85</v>
      </c>
      <c r="B6" s="328">
        <f>SUM(Sheet1!D18:D20)+Sheet1!D22</f>
        <v>324</v>
      </c>
      <c r="C6" s="67">
        <f>SUM(Sheet1!E18:E20)+Sheet1!E22</f>
        <v>307</v>
      </c>
      <c r="D6" s="67"/>
      <c r="E6" s="331">
        <f>SUM(GSSA!G23:G25)+GSSA!G29</f>
        <v>93</v>
      </c>
      <c r="F6" s="331">
        <f>SUM(GSSA!H23:H25)+GSSA!H29</f>
        <v>46</v>
      </c>
      <c r="G6" s="331">
        <f>SUM(GSSA!I23:I25)+GSSA!I29</f>
        <v>0</v>
      </c>
      <c r="H6" s="331">
        <f>SUM(GSSA!J23:J25)+GSSA!J29</f>
        <v>1</v>
      </c>
      <c r="I6" s="331">
        <f>SUM(GSSA!K23:K25)+GSSA!K29</f>
        <v>1</v>
      </c>
      <c r="J6" s="315">
        <f t="shared" si="0"/>
        <v>141</v>
      </c>
      <c r="K6" s="315"/>
      <c r="L6" s="334">
        <f>SUM(ERSA!G23:G25)+ERSA!G29</f>
        <v>92</v>
      </c>
      <c r="M6" s="334">
        <f>SUM(ERSA!H23:H25)+ERSA!H29</f>
        <v>27</v>
      </c>
      <c r="N6" s="334">
        <f>SUM(ERSA!I23:I25)+ERSA!I29</f>
        <v>0</v>
      </c>
      <c r="O6" s="334">
        <f>SUM(ERSA!J23:J25)+ERSA!J29</f>
        <v>0</v>
      </c>
      <c r="P6" s="334">
        <f>SUM(ERSA!K23:K25)+ERSA!K29</f>
        <v>0</v>
      </c>
      <c r="Q6" s="315">
        <f t="shared" si="1"/>
        <v>119</v>
      </c>
      <c r="R6" s="315"/>
      <c r="S6" s="337">
        <f>SUM(Kochi!G23:G25)+Kochi!G29</f>
        <v>10</v>
      </c>
      <c r="T6" s="337">
        <f>SUM(Kochi!H23:H25)+Kochi!H29</f>
        <v>1</v>
      </c>
      <c r="U6" s="337">
        <f>SUM(Kochi!I23:I25)+Kochi!I29</f>
        <v>33</v>
      </c>
      <c r="V6" s="337">
        <f>SUM(Kochi!J23:J25)+Kochi!J29</f>
        <v>0</v>
      </c>
      <c r="W6" s="337">
        <f>SUM(Kochi!K23:K25)+Kochi!K29</f>
        <v>3</v>
      </c>
      <c r="X6" s="315">
        <f t="shared" si="2"/>
        <v>47</v>
      </c>
    </row>
    <row r="7" spans="1:24">
      <c r="A7" t="s">
        <v>224</v>
      </c>
      <c r="B7" s="328">
        <f>(Sheet1!D26+Sheet1!D28+Sheet1!D24)</f>
        <v>407</v>
      </c>
      <c r="C7" s="67">
        <f>(Sheet1!E26+Sheet1!E28+Sheet1!E24)</f>
        <v>308</v>
      </c>
      <c r="D7" s="67"/>
      <c r="E7" s="331">
        <f>GSSA!G33+GSSA!G37+GSSA!G31</f>
        <v>112</v>
      </c>
      <c r="F7" s="331">
        <f>GSSA!H33+GSSA!H37+GSSA!H31</f>
        <v>23</v>
      </c>
      <c r="G7" s="331">
        <f>GSSA!I33+GSSA!I37+GSSA!I31</f>
        <v>2</v>
      </c>
      <c r="H7" s="331">
        <f>GSSA!J33+GSSA!J37+GSSA!J31</f>
        <v>2</v>
      </c>
      <c r="I7" s="331">
        <f>GSSA!K33+GSSA!K37+GSSA!K31</f>
        <v>9</v>
      </c>
      <c r="J7" s="315">
        <f t="shared" si="0"/>
        <v>148</v>
      </c>
      <c r="K7" s="315"/>
      <c r="L7" s="334">
        <f>ERSA!G33+ERSA!G37+ERSA!G31</f>
        <v>92</v>
      </c>
      <c r="M7" s="334">
        <f>ERSA!H33+ERSA!H37+ERSA!H31</f>
        <v>23</v>
      </c>
      <c r="N7" s="334">
        <f>ERSA!I33+ERSA!I37+ERSA!I31</f>
        <v>0</v>
      </c>
      <c r="O7" s="334">
        <f>ERSA!J33+ERSA!J37+ERSA!J31</f>
        <v>0</v>
      </c>
      <c r="P7" s="334">
        <f>ERSA!K33+ERSA!K37+ERSA!K31</f>
        <v>0</v>
      </c>
      <c r="Q7" s="315">
        <f t="shared" si="1"/>
        <v>115</v>
      </c>
      <c r="R7" s="315"/>
      <c r="S7" s="337">
        <f>Kochi!G33+Kochi!G37+Kochi!G31</f>
        <v>0</v>
      </c>
      <c r="T7" s="337">
        <f>Kochi!H33+Kochi!H37+Kochi!H31</f>
        <v>0</v>
      </c>
      <c r="U7" s="337">
        <f>Kochi!I33+Kochi!I37+Kochi!I31</f>
        <v>45</v>
      </c>
      <c r="V7" s="337">
        <f>Kochi!J33+Kochi!J37+Kochi!J31</f>
        <v>0</v>
      </c>
      <c r="W7" s="337">
        <f>Kochi!K33+Kochi!K37+Kochi!K31</f>
        <v>0</v>
      </c>
      <c r="X7" s="315">
        <f t="shared" si="2"/>
        <v>45</v>
      </c>
    </row>
    <row r="8" spans="1:24">
      <c r="A8" t="s">
        <v>225</v>
      </c>
      <c r="B8" s="328">
        <f>Sheet1!D17+Sheet1!D23+Sheet1!D27</f>
        <v>14</v>
      </c>
      <c r="C8" s="67">
        <f>Sheet1!E17+Sheet1!E23+Sheet1!E27</f>
        <v>10</v>
      </c>
      <c r="D8" s="67"/>
      <c r="E8" s="331">
        <f>GSSA!G22+GSSA!G30+GSSA!G36</f>
        <v>3</v>
      </c>
      <c r="F8" s="331">
        <f>GSSA!H22+GSSA!H30+GSSA!H36</f>
        <v>1</v>
      </c>
      <c r="G8" s="331">
        <f>GSSA!I22+GSSA!I30+GSSA!I36</f>
        <v>0</v>
      </c>
      <c r="H8" s="331">
        <f>GSSA!J22+GSSA!J30+GSSA!J36</f>
        <v>0</v>
      </c>
      <c r="I8" s="331">
        <f>GSSA!K22+GSSA!K30+GSSA!K36</f>
        <v>0</v>
      </c>
      <c r="J8" s="315">
        <f t="shared" si="0"/>
        <v>4</v>
      </c>
      <c r="K8" s="315"/>
      <c r="L8" s="334">
        <f>ERSA!G22+ERSA!G30+ERSA!G36</f>
        <v>3</v>
      </c>
      <c r="M8" s="334">
        <f>ERSA!H22+ERSA!H30+ERSA!H36</f>
        <v>0</v>
      </c>
      <c r="N8" s="334">
        <f>ERSA!I22+ERSA!I30+ERSA!I36</f>
        <v>0</v>
      </c>
      <c r="O8" s="334">
        <f>ERSA!J22+ERSA!J30+ERSA!J36</f>
        <v>0</v>
      </c>
      <c r="P8" s="334">
        <f>ERSA!K22+ERSA!K30+ERSA!K36</f>
        <v>0</v>
      </c>
      <c r="Q8" s="315">
        <f t="shared" si="1"/>
        <v>3</v>
      </c>
      <c r="R8" s="315"/>
      <c r="S8" s="337">
        <f>Kochi!G22+Kochi!G30+Kochi!G36</f>
        <v>0</v>
      </c>
      <c r="T8" s="337">
        <f>Kochi!H22+Kochi!H30+Kochi!H36</f>
        <v>0</v>
      </c>
      <c r="U8" s="337">
        <f>Kochi!I22+Kochi!I30+Kochi!I36</f>
        <v>3</v>
      </c>
      <c r="V8" s="337">
        <f>Kochi!J22+Kochi!J30+Kochi!J36</f>
        <v>0</v>
      </c>
      <c r="W8" s="337">
        <f>Kochi!K22+Kochi!K30+Kochi!K36</f>
        <v>0</v>
      </c>
      <c r="X8" s="315">
        <f t="shared" si="2"/>
        <v>3</v>
      </c>
    </row>
    <row r="9" spans="1:24">
      <c r="A9" t="s">
        <v>77</v>
      </c>
      <c r="B9" s="328">
        <f>SUM(Sheet1!D34:D39)</f>
        <v>41</v>
      </c>
      <c r="C9" s="67">
        <f>SUM(Sheet1!E34:E39)</f>
        <v>37</v>
      </c>
      <c r="D9" s="67"/>
      <c r="E9" s="331">
        <f>SUM(GSSA!G47:G52)</f>
        <v>13</v>
      </c>
      <c r="F9" s="331">
        <f>SUM(GSSA!H47:H52)</f>
        <v>5</v>
      </c>
      <c r="G9" s="331">
        <f>SUM(GSSA!I47:I52)</f>
        <v>1</v>
      </c>
      <c r="H9" s="331">
        <f>SUM(GSSA!J47:J52)</f>
        <v>0</v>
      </c>
      <c r="I9" s="331">
        <f>SUM(GSSA!K47:K52)</f>
        <v>0</v>
      </c>
      <c r="J9" s="315">
        <f t="shared" si="0"/>
        <v>19</v>
      </c>
      <c r="K9" s="315"/>
      <c r="L9" s="334">
        <f>SUM(ERSA!G47:G52)</f>
        <v>12</v>
      </c>
      <c r="M9" s="334">
        <f>SUM(ERSA!H47:H52)</f>
        <v>2</v>
      </c>
      <c r="N9" s="334">
        <f>SUM(ERSA!I47:I52)</f>
        <v>0</v>
      </c>
      <c r="O9" s="334">
        <f>SUM(ERSA!J47:J52)</f>
        <v>0</v>
      </c>
      <c r="P9" s="334">
        <f>SUM(ERSA!K47:K52)</f>
        <v>0</v>
      </c>
      <c r="Q9" s="315">
        <f t="shared" si="1"/>
        <v>14</v>
      </c>
      <c r="R9" s="315"/>
      <c r="S9" s="337">
        <f>SUM(Kochi!G47:G52)</f>
        <v>0</v>
      </c>
      <c r="T9" s="337">
        <f>SUM(Kochi!H47:H52)</f>
        <v>0</v>
      </c>
      <c r="U9" s="337">
        <f>SUM(Kochi!I47:I52)</f>
        <v>4</v>
      </c>
      <c r="V9" s="337">
        <f>SUM(Kochi!J47:J52)</f>
        <v>0</v>
      </c>
      <c r="W9" s="337">
        <f>SUM(Kochi!K47:K52)</f>
        <v>0</v>
      </c>
      <c r="X9" s="315">
        <f t="shared" si="2"/>
        <v>4</v>
      </c>
    </row>
    <row r="10" spans="1:24">
      <c r="A10" t="s">
        <v>226</v>
      </c>
      <c r="B10" s="328">
        <f>Sheet1!D16+Sheet1!D21+Sheet1!D25+Sheet1!D29</f>
        <v>20</v>
      </c>
      <c r="C10" s="67">
        <f>Sheet1!E16+Sheet1!E21+Sheet1!E25+Sheet1!E29</f>
        <v>9</v>
      </c>
      <c r="D10" s="67"/>
      <c r="E10" s="331">
        <f>GSSA!G26+GSSA!G32+GSSA!G38+GSSA!G21</f>
        <v>4</v>
      </c>
      <c r="F10" s="331">
        <f>GSSA!H26+GSSA!H32+GSSA!H38+GSSA!H21</f>
        <v>0</v>
      </c>
      <c r="G10" s="331">
        <f>GSSA!I26+GSSA!I32+GSSA!I38+GSSA!I21</f>
        <v>0</v>
      </c>
      <c r="H10" s="331">
        <f>GSSA!J26+GSSA!J32+GSSA!J38+GSSA!J21</f>
        <v>0</v>
      </c>
      <c r="I10" s="331">
        <f>GSSA!K26+GSSA!K32+GSSA!K38+GSSA!K21</f>
        <v>0</v>
      </c>
      <c r="J10" s="315">
        <f t="shared" si="0"/>
        <v>4</v>
      </c>
      <c r="K10" s="315"/>
      <c r="L10" s="334">
        <f>ERSA!G26+ERSA!G32+ERSA!G38+ERSA!G21</f>
        <v>2</v>
      </c>
      <c r="M10" s="334">
        <f>ERSA!H26+ERSA!H32+ERSA!H38+ERSA!H21</f>
        <v>1</v>
      </c>
      <c r="N10" s="334">
        <f>ERSA!I26+ERSA!I32+ERSA!I38+ERSA!I21</f>
        <v>0</v>
      </c>
      <c r="O10" s="334">
        <f>ERSA!J26+ERSA!J32+ERSA!J38+ERSA!J21</f>
        <v>0</v>
      </c>
      <c r="P10" s="334">
        <f>ERSA!K26+ERSA!K32+ERSA!K38+ERSA!K21</f>
        <v>0</v>
      </c>
      <c r="Q10" s="315">
        <f t="shared" si="1"/>
        <v>3</v>
      </c>
      <c r="R10" s="315"/>
      <c r="S10" s="337">
        <f>Kochi!G26+Kochi!G32+Kochi!G38+Kochi!G21</f>
        <v>0</v>
      </c>
      <c r="T10" s="337">
        <f>Kochi!H26+Kochi!H32+Kochi!H38+Kochi!H21</f>
        <v>0</v>
      </c>
      <c r="U10" s="337">
        <f>Kochi!I26+Kochi!I32+Kochi!I38+Kochi!I21</f>
        <v>2</v>
      </c>
      <c r="V10" s="337">
        <f>Kochi!J26+Kochi!J32+Kochi!J38+Kochi!J21</f>
        <v>0</v>
      </c>
      <c r="W10" s="337">
        <f>Kochi!K26+Kochi!K32+Kochi!K38+Kochi!K21</f>
        <v>0</v>
      </c>
      <c r="X10" s="315">
        <f t="shared" si="2"/>
        <v>2</v>
      </c>
    </row>
    <row r="11" spans="1:24">
      <c r="A11" t="s">
        <v>227</v>
      </c>
      <c r="B11" s="328">
        <f>SUM(Sheet1!D30:D33)</f>
        <v>119</v>
      </c>
      <c r="C11" s="67">
        <f>SUM(Sheet1!E30:E33)</f>
        <v>38</v>
      </c>
      <c r="D11" s="67"/>
      <c r="E11" s="331">
        <f>SUM(GSSA!G39:G41)+GSSA!G44</f>
        <v>16</v>
      </c>
      <c r="F11" s="331">
        <f>SUM(GSSA!H39:H41)+GSSA!H44</f>
        <v>3</v>
      </c>
      <c r="G11" s="331">
        <f>SUM(GSSA!I39:I41)+GSSA!I44</f>
        <v>0</v>
      </c>
      <c r="H11" s="331">
        <f>SUM(GSSA!J39:J41)+GSSA!J44</f>
        <v>3</v>
      </c>
      <c r="I11" s="331">
        <f>SUM(GSSA!K39:K41)+GSSA!K44</f>
        <v>2</v>
      </c>
      <c r="J11" s="315">
        <f t="shared" si="0"/>
        <v>24</v>
      </c>
      <c r="K11" s="315"/>
      <c r="L11" s="334">
        <f>SUM(ERSA!G39:G41)+ERSA!G44</f>
        <v>10</v>
      </c>
      <c r="M11" s="334">
        <f>SUM(ERSA!H39:H41)+ERSA!H44</f>
        <v>1</v>
      </c>
      <c r="N11" s="334">
        <f>SUM(ERSA!I39:I41)+ERSA!I44</f>
        <v>0</v>
      </c>
      <c r="O11" s="334">
        <f>SUM(ERSA!J39:J41)+ERSA!J44</f>
        <v>0</v>
      </c>
      <c r="P11" s="334">
        <f>SUM(ERSA!K39:K41)+ERSA!K44</f>
        <v>0</v>
      </c>
      <c r="Q11" s="315">
        <f t="shared" si="1"/>
        <v>11</v>
      </c>
      <c r="R11" s="315"/>
      <c r="S11" s="337">
        <f>SUM(Kochi!G39:G41)+Kochi!G44</f>
        <v>0</v>
      </c>
      <c r="T11" s="337">
        <f>SUM(Kochi!H39:H41)+Kochi!H44</f>
        <v>0</v>
      </c>
      <c r="U11" s="337">
        <f>SUM(Kochi!I39:I41)+Kochi!I44</f>
        <v>3</v>
      </c>
      <c r="V11" s="337">
        <f>SUM(Kochi!J39:J41)+Kochi!J44</f>
        <v>0</v>
      </c>
      <c r="W11" s="337">
        <f>SUM(Kochi!K39:K41)+Kochi!K44</f>
        <v>0</v>
      </c>
      <c r="X11" s="315">
        <f t="shared" si="2"/>
        <v>3</v>
      </c>
    </row>
    <row r="12" spans="1:24">
      <c r="A12" s="312" t="s">
        <v>20</v>
      </c>
      <c r="B12" s="315">
        <f>SUM(B5:B11)</f>
        <v>1087</v>
      </c>
      <c r="C12" s="315">
        <f>SUM(C4:C11)</f>
        <v>860</v>
      </c>
      <c r="D12" s="315"/>
      <c r="E12" s="315">
        <f>SUM(E4:E11)</f>
        <v>290</v>
      </c>
      <c r="F12" s="315">
        <f t="shared" ref="F12:I12" si="3">SUM(F4:F11)</f>
        <v>97</v>
      </c>
      <c r="G12" s="315">
        <f t="shared" si="3"/>
        <v>3</v>
      </c>
      <c r="H12" s="315">
        <f t="shared" si="3"/>
        <v>6</v>
      </c>
      <c r="I12" s="315">
        <f t="shared" si="3"/>
        <v>12</v>
      </c>
      <c r="J12" s="315">
        <f>SUM(E12:I12)</f>
        <v>408</v>
      </c>
      <c r="K12" s="315"/>
      <c r="L12" s="315">
        <f>SUM(L4:L11)</f>
        <v>262</v>
      </c>
      <c r="M12" s="315">
        <f t="shared" ref="M12:P12" si="4">SUM(M4:M11)</f>
        <v>69</v>
      </c>
      <c r="N12" s="315">
        <f t="shared" si="4"/>
        <v>0</v>
      </c>
      <c r="O12" s="315">
        <f t="shared" si="4"/>
        <v>0</v>
      </c>
      <c r="P12" s="315">
        <f t="shared" si="4"/>
        <v>0</v>
      </c>
      <c r="Q12" s="315">
        <f>SUM(L12:P12)</f>
        <v>331</v>
      </c>
      <c r="R12" s="315"/>
      <c r="S12" s="315">
        <f>SUM(S4:S11)</f>
        <v>12</v>
      </c>
      <c r="T12" s="315">
        <f t="shared" ref="T12:W12" si="5">SUM(T4:T11)</f>
        <v>3</v>
      </c>
      <c r="U12" s="315">
        <f t="shared" si="5"/>
        <v>108</v>
      </c>
      <c r="V12" s="315">
        <f t="shared" si="5"/>
        <v>0</v>
      </c>
      <c r="W12" s="315">
        <f t="shared" si="5"/>
        <v>3</v>
      </c>
      <c r="X12" s="315">
        <f>SUM(S12:W12)</f>
        <v>126</v>
      </c>
    </row>
    <row r="13" spans="1:24" ht="13.5" thickBot="1">
      <c r="J13" s="67"/>
      <c r="K13" s="67"/>
      <c r="Q13" s="67"/>
      <c r="R13" s="67"/>
      <c r="X13" s="67"/>
    </row>
    <row r="14" spans="1:24" ht="13.5" thickBot="1">
      <c r="A14" s="316" t="s">
        <v>228</v>
      </c>
      <c r="B14" s="317" t="s">
        <v>221</v>
      </c>
      <c r="C14" s="318" t="s">
        <v>222</v>
      </c>
      <c r="D14" s="324"/>
    </row>
    <row r="15" spans="1:24">
      <c r="A15" t="s">
        <v>223</v>
      </c>
      <c r="B15" s="67">
        <f>SUM(Sheet1!D10:D15)</f>
        <v>162</v>
      </c>
      <c r="C15" s="67">
        <f>SUM(Sheet1!E10:E15)</f>
        <v>146</v>
      </c>
      <c r="D15" s="67"/>
    </row>
    <row r="16" spans="1:24">
      <c r="A16" t="s">
        <v>85</v>
      </c>
      <c r="B16" s="67">
        <f>SUM(Sheet1!D18:D20)+Sheet1!D22</f>
        <v>324</v>
      </c>
      <c r="C16" s="67">
        <f>SUM(Sheet1!E18:E20)+Sheet1!E22</f>
        <v>307</v>
      </c>
      <c r="D16" s="67"/>
    </row>
    <row r="17" spans="1:23">
      <c r="A17" t="s">
        <v>224</v>
      </c>
      <c r="B17" s="67">
        <f>(Sheet1!D26+Sheet1!D28+Sheet1!D24)</f>
        <v>407</v>
      </c>
      <c r="C17" s="67">
        <f>(Sheet1!E26+Sheet1!E28+Sheet1!E24)</f>
        <v>308</v>
      </c>
      <c r="D17" s="67"/>
    </row>
    <row r="18" spans="1:23">
      <c r="A18" t="s">
        <v>225</v>
      </c>
      <c r="B18" s="67">
        <f>Sheet1!D17+Sheet1!D23+Sheet1!D27</f>
        <v>14</v>
      </c>
      <c r="C18" s="67">
        <f>Sheet1!E17+Sheet1!E23+Sheet1!E27</f>
        <v>10</v>
      </c>
      <c r="D18" s="67"/>
    </row>
    <row r="19" spans="1:23">
      <c r="A19" t="s">
        <v>77</v>
      </c>
      <c r="B19" s="67">
        <f>SUM(Sheet1!D34:D39)</f>
        <v>41</v>
      </c>
      <c r="C19" s="67">
        <f>SUM(Sheet1!E34:E39)</f>
        <v>37</v>
      </c>
      <c r="D19" s="67"/>
    </row>
    <row r="20" spans="1:23">
      <c r="A20" t="s">
        <v>226</v>
      </c>
      <c r="B20" s="67">
        <f>Sheet1!D16+Sheet1!D21+Sheet1!D25+Sheet1!D29</f>
        <v>20</v>
      </c>
      <c r="C20" s="67">
        <f>Sheet1!E16+Sheet1!E21+Sheet1!E25+Sheet1!E29</f>
        <v>9</v>
      </c>
      <c r="D20" s="67"/>
    </row>
    <row r="21" spans="1:23">
      <c r="A21" t="s">
        <v>227</v>
      </c>
      <c r="B21" s="67">
        <f>SUM(Sheet1!D30:D33)</f>
        <v>119</v>
      </c>
      <c r="C21" s="67">
        <f>SUM(Sheet1!E30:E33)</f>
        <v>38</v>
      </c>
      <c r="D21" s="67"/>
    </row>
    <row r="22" spans="1:23">
      <c r="A22" s="312" t="s">
        <v>20</v>
      </c>
      <c r="B22" s="315">
        <f>SUM(B15:B21)</f>
        <v>1087</v>
      </c>
      <c r="C22" s="315">
        <f>SUM(C15:C21)</f>
        <v>855</v>
      </c>
      <c r="D22" s="315"/>
    </row>
    <row r="26" spans="1:23" ht="13.5" thickBot="1">
      <c r="E26" s="486"/>
      <c r="F26" s="486"/>
      <c r="G26" s="486"/>
      <c r="H26" s="486"/>
      <c r="I26" s="486"/>
      <c r="L26" s="486"/>
      <c r="M26" s="486"/>
      <c r="N26" s="486"/>
      <c r="O26" s="486"/>
      <c r="P26" s="486"/>
      <c r="Q26" s="319"/>
      <c r="R26" s="320"/>
      <c r="S26" s="486"/>
      <c r="T26" s="486"/>
      <c r="U26" s="486"/>
      <c r="V26" s="486"/>
      <c r="W26" s="486"/>
    </row>
    <row r="27" spans="1:23" ht="13.5" thickBot="1">
      <c r="A27" s="316"/>
      <c r="B27" s="317"/>
      <c r="C27" s="318"/>
      <c r="D27" s="324"/>
      <c r="E27" s="312"/>
      <c r="F27" s="312"/>
      <c r="G27" s="312"/>
      <c r="H27" s="321"/>
      <c r="I27" s="321"/>
      <c r="L27" s="312"/>
      <c r="M27" s="312"/>
      <c r="N27" s="312"/>
      <c r="O27" s="321"/>
      <c r="P27" s="321"/>
      <c r="Q27" s="321"/>
      <c r="R27" s="321"/>
      <c r="S27" s="312"/>
      <c r="T27" s="312"/>
      <c r="U27" s="312"/>
      <c r="V27" s="321"/>
      <c r="W27" s="321"/>
    </row>
    <row r="28" spans="1:23">
      <c r="A28" s="322"/>
      <c r="B28" s="323"/>
      <c r="C28" s="324"/>
      <c r="D28" s="324"/>
      <c r="E28" s="67"/>
      <c r="F28" s="67"/>
      <c r="G28" s="67"/>
      <c r="H28" s="67"/>
      <c r="I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spans="1:23">
      <c r="B29" s="67"/>
      <c r="C29" s="67"/>
      <c r="D29" s="67"/>
      <c r="E29" s="67"/>
      <c r="F29" s="67"/>
      <c r="G29" s="67"/>
      <c r="H29" s="67"/>
      <c r="I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spans="1:23">
      <c r="B30" s="67"/>
      <c r="C30" s="67"/>
      <c r="D30" s="67"/>
      <c r="E30" s="67"/>
      <c r="F30" s="67"/>
      <c r="G30" s="67"/>
      <c r="H30" s="67"/>
      <c r="I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spans="1:23">
      <c r="B31" s="67"/>
      <c r="C31" s="67"/>
      <c r="D31" s="67"/>
      <c r="E31" s="67"/>
      <c r="F31" s="67"/>
      <c r="G31" s="67"/>
      <c r="H31" s="67"/>
      <c r="I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spans="1:23">
      <c r="B32" s="67"/>
      <c r="C32" s="67"/>
      <c r="D32" s="67"/>
      <c r="E32" s="67"/>
      <c r="F32" s="67"/>
      <c r="G32" s="67"/>
      <c r="H32" s="67"/>
      <c r="I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spans="1:23">
      <c r="B33" s="67"/>
      <c r="C33" s="67"/>
      <c r="D33" s="67"/>
      <c r="E33" s="67"/>
      <c r="F33" s="67"/>
      <c r="G33" s="67"/>
      <c r="H33" s="67"/>
      <c r="I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spans="1:23">
      <c r="B34" s="67"/>
      <c r="C34" s="67"/>
      <c r="D34" s="67"/>
      <c r="E34" s="67"/>
      <c r="F34" s="67"/>
      <c r="G34" s="67"/>
      <c r="H34" s="67"/>
      <c r="I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</row>
    <row r="35" spans="1:23">
      <c r="B35" s="67"/>
      <c r="C35" s="67"/>
      <c r="D35" s="67"/>
      <c r="E35" s="67"/>
      <c r="F35" s="67"/>
      <c r="G35" s="67"/>
      <c r="H35" s="67"/>
      <c r="I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</row>
    <row r="36" spans="1:23">
      <c r="A36" s="312"/>
      <c r="B36" s="315"/>
      <c r="C36" s="315"/>
      <c r="D36" s="315"/>
      <c r="E36" s="315"/>
      <c r="F36" s="315"/>
      <c r="G36" s="315"/>
      <c r="H36" s="315"/>
      <c r="I36" s="315"/>
      <c r="J36" s="312"/>
      <c r="K36" s="312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</row>
  </sheetData>
  <mergeCells count="6">
    <mergeCell ref="E26:I26"/>
    <mergeCell ref="L26:P26"/>
    <mergeCell ref="S26:W26"/>
    <mergeCell ref="E2:I2"/>
    <mergeCell ref="L2:P2"/>
    <mergeCell ref="S2:W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4" sqref="D4"/>
    </sheetView>
  </sheetViews>
  <sheetFormatPr defaultRowHeight="12.75"/>
  <cols>
    <col min="1" max="1" width="22.140625" customWidth="1"/>
  </cols>
  <sheetData>
    <row r="1" spans="1:7">
      <c r="B1" s="485" t="s">
        <v>234</v>
      </c>
      <c r="C1" s="485"/>
      <c r="D1" s="485"/>
      <c r="E1" s="485"/>
      <c r="F1" s="485"/>
      <c r="G1" s="485"/>
    </row>
    <row r="2" spans="1:7">
      <c r="A2" t="s">
        <v>228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238</v>
      </c>
    </row>
    <row r="3" spans="1:7">
      <c r="A3" t="s">
        <v>237</v>
      </c>
      <c r="B3">
        <v>4</v>
      </c>
      <c r="C3">
        <v>1</v>
      </c>
      <c r="D3">
        <v>0</v>
      </c>
      <c r="E3">
        <v>0</v>
      </c>
      <c r="F3">
        <v>0</v>
      </c>
      <c r="G3" s="312">
        <v>5</v>
      </c>
    </row>
    <row r="4" spans="1:7">
      <c r="A4" t="s">
        <v>223</v>
      </c>
      <c r="B4">
        <v>45</v>
      </c>
      <c r="C4">
        <v>18</v>
      </c>
      <c r="D4">
        <v>0</v>
      </c>
      <c r="E4">
        <v>0</v>
      </c>
      <c r="F4">
        <v>0</v>
      </c>
      <c r="G4" s="312">
        <v>63</v>
      </c>
    </row>
    <row r="5" spans="1:7">
      <c r="A5" t="s">
        <v>85</v>
      </c>
      <c r="B5">
        <v>93</v>
      </c>
      <c r="C5">
        <v>46</v>
      </c>
      <c r="D5">
        <v>0</v>
      </c>
      <c r="E5">
        <v>1</v>
      </c>
      <c r="F5">
        <v>1</v>
      </c>
      <c r="G5" s="312">
        <v>141</v>
      </c>
    </row>
    <row r="6" spans="1:7">
      <c r="A6" t="s">
        <v>224</v>
      </c>
      <c r="B6">
        <v>113</v>
      </c>
      <c r="C6">
        <v>23</v>
      </c>
      <c r="D6">
        <v>2</v>
      </c>
      <c r="E6">
        <v>2</v>
      </c>
      <c r="F6">
        <v>9</v>
      </c>
      <c r="G6" s="312">
        <v>149</v>
      </c>
    </row>
    <row r="7" spans="1:7">
      <c r="A7" t="s">
        <v>225</v>
      </c>
      <c r="B7">
        <v>3</v>
      </c>
      <c r="C7">
        <v>1</v>
      </c>
      <c r="D7">
        <v>0</v>
      </c>
      <c r="E7">
        <v>0</v>
      </c>
      <c r="F7">
        <v>0</v>
      </c>
      <c r="G7" s="312">
        <v>4</v>
      </c>
    </row>
    <row r="8" spans="1:7">
      <c r="A8" t="s">
        <v>77</v>
      </c>
      <c r="B8">
        <v>13</v>
      </c>
      <c r="C8">
        <v>5</v>
      </c>
      <c r="D8">
        <v>1</v>
      </c>
      <c r="E8">
        <v>0</v>
      </c>
      <c r="F8">
        <v>0</v>
      </c>
      <c r="G8" s="312">
        <v>19</v>
      </c>
    </row>
    <row r="9" spans="1:7">
      <c r="A9" t="s">
        <v>226</v>
      </c>
      <c r="B9">
        <v>4</v>
      </c>
      <c r="C9">
        <v>0</v>
      </c>
      <c r="D9">
        <v>0</v>
      </c>
      <c r="E9">
        <v>0</v>
      </c>
      <c r="F9">
        <v>0</v>
      </c>
      <c r="G9" s="312">
        <v>4</v>
      </c>
    </row>
    <row r="10" spans="1:7">
      <c r="A10" t="s">
        <v>227</v>
      </c>
      <c r="B10">
        <v>16</v>
      </c>
      <c r="C10">
        <v>3</v>
      </c>
      <c r="D10">
        <v>0</v>
      </c>
      <c r="E10">
        <v>3</v>
      </c>
      <c r="F10">
        <v>2</v>
      </c>
      <c r="G10" s="312">
        <v>24</v>
      </c>
    </row>
    <row r="11" spans="1:7">
      <c r="A11" t="s">
        <v>20</v>
      </c>
      <c r="B11" s="312">
        <v>291</v>
      </c>
      <c r="C11" s="312">
        <v>97</v>
      </c>
      <c r="D11" s="312">
        <v>3</v>
      </c>
      <c r="E11" s="312">
        <v>6</v>
      </c>
      <c r="F11" s="312">
        <v>12</v>
      </c>
      <c r="G11" s="312">
        <v>409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5"/>
  <sheetViews>
    <sheetView view="pageBreakPreview" topLeftCell="A34" zoomScaleNormal="75" zoomScaleSheetLayoutView="75" workbookViewId="0">
      <selection activeCell="A2" sqref="A2:Q2"/>
    </sheetView>
  </sheetViews>
  <sheetFormatPr defaultRowHeight="12.75"/>
  <cols>
    <col min="1" max="1" width="4.28515625" style="1" customWidth="1"/>
    <col min="2" max="2" width="25.28515625" style="36" customWidth="1"/>
    <col min="3" max="3" width="4.7109375" style="84" customWidth="1"/>
    <col min="4" max="4" width="5" style="84" customWidth="1"/>
    <col min="5" max="5" width="5.5703125" style="84" customWidth="1"/>
    <col min="6" max="6" width="5.140625" style="100" customWidth="1"/>
    <col min="7" max="7" width="6" style="2" customWidth="1"/>
    <col min="8" max="8" width="6.28515625" style="2" customWidth="1"/>
    <col min="9" max="9" width="6.42578125" style="2" customWidth="1"/>
    <col min="10" max="10" width="6" style="2" customWidth="1"/>
    <col min="11" max="11" width="5.5703125" style="2" customWidth="1"/>
    <col min="12" max="12" width="6.42578125" style="23" customWidth="1"/>
    <col min="13" max="13" width="8.28515625" style="2" customWidth="1"/>
    <col min="14" max="14" width="3.28515625" style="2" customWidth="1"/>
    <col min="15" max="15" width="2.42578125" style="2" customWidth="1"/>
    <col min="16" max="16" width="6.42578125" style="2" customWidth="1"/>
    <col min="17" max="17" width="6.5703125" style="2" customWidth="1"/>
    <col min="18" max="16384" width="9.140625" style="36"/>
  </cols>
  <sheetData>
    <row r="1" spans="1:19" s="3" customFormat="1" ht="21.75" customHeight="1" thickBot="1">
      <c r="A1" s="354" t="s">
        <v>96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19" s="34" customFormat="1" ht="25.5" customHeight="1" thickTop="1" thickBot="1">
      <c r="A2" s="365" t="str">
        <f>GSSA!A2</f>
        <v>Staff Position as on 01.01.2018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7"/>
      <c r="R2" s="33"/>
      <c r="S2" s="33"/>
    </row>
    <row r="3" spans="1:19" ht="13.5" thickTop="1">
      <c r="A3" s="5" t="s">
        <v>56</v>
      </c>
      <c r="B3" s="35"/>
      <c r="C3" s="368" t="s">
        <v>0</v>
      </c>
      <c r="D3" s="369"/>
      <c r="E3" s="369"/>
      <c r="F3" s="369"/>
      <c r="G3" s="370" t="s">
        <v>1</v>
      </c>
      <c r="H3" s="371"/>
      <c r="I3" s="371"/>
      <c r="J3" s="371"/>
      <c r="K3" s="371"/>
      <c r="L3" s="371"/>
      <c r="M3" s="371"/>
      <c r="N3" s="371"/>
      <c r="O3" s="371"/>
      <c r="P3" s="371"/>
      <c r="Q3" s="372"/>
    </row>
    <row r="4" spans="1:19" s="2" customFormat="1">
      <c r="A4" s="6"/>
      <c r="B4" s="7"/>
      <c r="C4" s="81">
        <v>1</v>
      </c>
      <c r="D4" s="81">
        <v>2</v>
      </c>
      <c r="E4" s="88">
        <v>3</v>
      </c>
      <c r="F4" s="98">
        <v>4</v>
      </c>
      <c r="G4" s="45">
        <v>5</v>
      </c>
      <c r="H4" s="9">
        <v>6</v>
      </c>
      <c r="I4" s="7">
        <v>7</v>
      </c>
      <c r="J4" s="7">
        <v>8</v>
      </c>
      <c r="K4" s="7">
        <v>9</v>
      </c>
      <c r="L4" s="95">
        <v>10</v>
      </c>
      <c r="M4" s="7">
        <v>11</v>
      </c>
      <c r="N4" s="384">
        <v>12</v>
      </c>
      <c r="O4" s="385"/>
      <c r="P4" s="7"/>
      <c r="Q4" s="7">
        <v>13</v>
      </c>
    </row>
    <row r="5" spans="1:19" s="2" customFormat="1" ht="25.5">
      <c r="A5" s="6"/>
      <c r="B5" s="10" t="s">
        <v>2</v>
      </c>
      <c r="C5" s="82" t="s">
        <v>3</v>
      </c>
      <c r="D5" s="82" t="s">
        <v>4</v>
      </c>
      <c r="E5" s="89" t="s">
        <v>115</v>
      </c>
      <c r="F5" s="99" t="s">
        <v>6</v>
      </c>
      <c r="G5" s="13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96" t="s">
        <v>6</v>
      </c>
      <c r="M5" s="11" t="s">
        <v>58</v>
      </c>
      <c r="N5" s="386" t="s">
        <v>12</v>
      </c>
      <c r="O5" s="389"/>
      <c r="P5" s="387"/>
      <c r="Q5" s="12" t="s">
        <v>13</v>
      </c>
    </row>
    <row r="6" spans="1:19" s="15" customFormat="1" ht="13.5" customHeight="1">
      <c r="A6" s="14" t="s">
        <v>14</v>
      </c>
      <c r="C6" s="83"/>
      <c r="D6" s="83"/>
      <c r="E6" s="89"/>
      <c r="F6" s="99"/>
      <c r="G6" s="10"/>
      <c r="H6" s="10"/>
      <c r="I6" s="10"/>
      <c r="J6" s="10"/>
      <c r="K6" s="10"/>
      <c r="L6" s="96"/>
      <c r="M6" s="10"/>
      <c r="N6" s="386" t="s">
        <v>53</v>
      </c>
      <c r="O6" s="387"/>
      <c r="P6" s="10" t="s">
        <v>52</v>
      </c>
      <c r="Q6" s="12"/>
    </row>
    <row r="7" spans="1:19" ht="10.5" customHeight="1">
      <c r="A7" s="382" t="s">
        <v>15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3"/>
    </row>
    <row r="8" spans="1:19">
      <c r="A8" s="14">
        <v>1</v>
      </c>
      <c r="B8" s="17" t="s">
        <v>16</v>
      </c>
      <c r="C8" s="81">
        <v>1</v>
      </c>
      <c r="D8" s="81"/>
      <c r="E8" s="88"/>
      <c r="F8" s="98">
        <f t="shared" ref="F8:F13" si="0">C8+D8+E8</f>
        <v>1</v>
      </c>
      <c r="G8" s="6">
        <v>1</v>
      </c>
      <c r="H8" s="7"/>
      <c r="I8" s="7"/>
      <c r="J8" s="7"/>
      <c r="K8" s="7"/>
      <c r="L8" s="95">
        <f t="shared" ref="L8:L13" si="1">SUM(G8:K8)</f>
        <v>1</v>
      </c>
      <c r="M8" s="7">
        <f t="shared" ref="M8:M13" si="2">SUM(L8-F8)</f>
        <v>0</v>
      </c>
      <c r="N8" s="38"/>
      <c r="O8" s="40"/>
      <c r="P8" s="7"/>
      <c r="Q8" s="8">
        <v>0</v>
      </c>
    </row>
    <row r="9" spans="1:19">
      <c r="A9" s="14">
        <v>2</v>
      </c>
      <c r="B9" s="17" t="s">
        <v>45</v>
      </c>
      <c r="C9" s="81">
        <v>0</v>
      </c>
      <c r="D9" s="81"/>
      <c r="E9" s="88"/>
      <c r="F9" s="98">
        <f t="shared" si="0"/>
        <v>0</v>
      </c>
      <c r="G9" s="6">
        <v>0</v>
      </c>
      <c r="H9" s="7"/>
      <c r="I9" s="7"/>
      <c r="J9" s="7"/>
      <c r="K9" s="7"/>
      <c r="L9" s="95">
        <f t="shared" si="1"/>
        <v>0</v>
      </c>
      <c r="M9" s="7">
        <f t="shared" si="2"/>
        <v>0</v>
      </c>
      <c r="N9" s="38"/>
      <c r="O9" s="40"/>
      <c r="P9" s="7"/>
      <c r="Q9" s="8"/>
    </row>
    <row r="10" spans="1:19">
      <c r="A10" s="14">
        <v>3</v>
      </c>
      <c r="B10" s="17" t="s">
        <v>17</v>
      </c>
      <c r="C10" s="81">
        <v>1</v>
      </c>
      <c r="D10" s="81"/>
      <c r="E10" s="88"/>
      <c r="F10" s="98">
        <f t="shared" si="0"/>
        <v>1</v>
      </c>
      <c r="G10" s="6">
        <v>0</v>
      </c>
      <c r="H10" s="7"/>
      <c r="I10" s="7"/>
      <c r="J10" s="7"/>
      <c r="K10" s="7"/>
      <c r="L10" s="95">
        <f t="shared" si="1"/>
        <v>0</v>
      </c>
      <c r="M10" s="7">
        <f t="shared" si="2"/>
        <v>-1</v>
      </c>
      <c r="N10" s="38"/>
      <c r="O10" s="40"/>
      <c r="P10" s="7"/>
      <c r="Q10" s="8">
        <v>0</v>
      </c>
    </row>
    <row r="11" spans="1:19">
      <c r="A11" s="14">
        <v>4</v>
      </c>
      <c r="B11" s="17" t="s">
        <v>18</v>
      </c>
      <c r="C11" s="81">
        <v>2</v>
      </c>
      <c r="D11" s="81"/>
      <c r="E11" s="88"/>
      <c r="F11" s="98">
        <f t="shared" si="0"/>
        <v>2</v>
      </c>
      <c r="G11" s="6">
        <v>2</v>
      </c>
      <c r="H11" s="7">
        <v>1</v>
      </c>
      <c r="I11" s="9"/>
      <c r="J11" s="7"/>
      <c r="K11" s="7"/>
      <c r="L11" s="95">
        <f t="shared" si="1"/>
        <v>3</v>
      </c>
      <c r="M11" s="7">
        <f t="shared" si="2"/>
        <v>1</v>
      </c>
      <c r="N11" s="38"/>
      <c r="O11" s="40"/>
      <c r="P11" s="7"/>
      <c r="Q11" s="8">
        <v>0</v>
      </c>
    </row>
    <row r="12" spans="1:19">
      <c r="A12" s="14">
        <v>5</v>
      </c>
      <c r="B12" s="19" t="s">
        <v>139</v>
      </c>
      <c r="C12" s="85">
        <v>1</v>
      </c>
      <c r="D12" s="85"/>
      <c r="E12" s="90"/>
      <c r="F12" s="98">
        <f t="shared" si="0"/>
        <v>1</v>
      </c>
      <c r="G12" s="46"/>
      <c r="H12" s="20"/>
      <c r="I12" s="142"/>
      <c r="J12" s="20"/>
      <c r="K12" s="20"/>
      <c r="L12" s="95">
        <f t="shared" si="1"/>
        <v>0</v>
      </c>
      <c r="M12" s="7">
        <f t="shared" si="2"/>
        <v>-1</v>
      </c>
      <c r="N12" s="145"/>
      <c r="O12" s="40"/>
      <c r="P12" s="7"/>
      <c r="Q12" s="8">
        <v>0</v>
      </c>
    </row>
    <row r="13" spans="1:19" ht="13.5" thickBot="1">
      <c r="A13" s="14">
        <v>6</v>
      </c>
      <c r="B13" s="19" t="s">
        <v>19</v>
      </c>
      <c r="C13" s="85"/>
      <c r="D13" s="85"/>
      <c r="E13" s="90"/>
      <c r="F13" s="98">
        <f t="shared" si="0"/>
        <v>0</v>
      </c>
      <c r="G13" s="46"/>
      <c r="H13" s="20"/>
      <c r="I13" s="20"/>
      <c r="J13" s="20"/>
      <c r="K13" s="20"/>
      <c r="L13" s="97">
        <f t="shared" si="1"/>
        <v>0</v>
      </c>
      <c r="M13" s="20">
        <f t="shared" si="2"/>
        <v>0</v>
      </c>
      <c r="N13" s="39"/>
      <c r="O13" s="41"/>
      <c r="P13" s="20"/>
      <c r="Q13" s="21">
        <v>0</v>
      </c>
    </row>
    <row r="14" spans="1:19" s="44" customFormat="1" ht="14.25" customHeight="1" thickBot="1">
      <c r="A14" s="373" t="s">
        <v>20</v>
      </c>
      <c r="B14" s="374"/>
      <c r="C14" s="86">
        <f>SUM(C8:C13)</f>
        <v>5</v>
      </c>
      <c r="D14" s="86"/>
      <c r="E14" s="91"/>
      <c r="F14" s="86">
        <f>SUM(F8:F13)</f>
        <v>5</v>
      </c>
      <c r="G14" s="47">
        <f t="shared" ref="G14:N14" si="3">SUM(G8:G13)</f>
        <v>3</v>
      </c>
      <c r="H14" s="22">
        <f t="shared" si="3"/>
        <v>1</v>
      </c>
      <c r="I14" s="22">
        <f t="shared" si="3"/>
        <v>0</v>
      </c>
      <c r="J14" s="22">
        <f t="shared" si="3"/>
        <v>0</v>
      </c>
      <c r="K14" s="22">
        <f t="shared" si="3"/>
        <v>0</v>
      </c>
      <c r="L14" s="22">
        <f t="shared" si="3"/>
        <v>4</v>
      </c>
      <c r="M14" s="22">
        <f t="shared" si="3"/>
        <v>-1</v>
      </c>
      <c r="N14" s="43">
        <f t="shared" si="3"/>
        <v>0</v>
      </c>
      <c r="O14" s="22"/>
      <c r="P14" s="22">
        <f>SUM(P8:P13)</f>
        <v>0</v>
      </c>
      <c r="Q14" s="42">
        <f>SUM(Q8:Q13)</f>
        <v>0</v>
      </c>
    </row>
    <row r="15" spans="1:19" ht="12.75" customHeight="1">
      <c r="A15" s="379" t="s">
        <v>21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381"/>
    </row>
    <row r="16" spans="1:19">
      <c r="A16" s="14">
        <v>6</v>
      </c>
      <c r="B16" s="17" t="s">
        <v>22</v>
      </c>
      <c r="C16" s="81">
        <v>34</v>
      </c>
      <c r="D16" s="81"/>
      <c r="E16" s="88"/>
      <c r="F16" s="98">
        <f t="shared" ref="F16:F26" si="4">C16+D16+E16</f>
        <v>34</v>
      </c>
      <c r="G16" s="6">
        <v>10</v>
      </c>
      <c r="H16" s="7">
        <v>5</v>
      </c>
      <c r="I16" s="7"/>
      <c r="J16" s="7"/>
      <c r="K16" s="7"/>
      <c r="L16" s="95">
        <f>SUM(G16:K16)</f>
        <v>15</v>
      </c>
      <c r="M16" s="7">
        <f t="shared" ref="M16:M26" si="5">SUM(L16-F16)</f>
        <v>-19</v>
      </c>
      <c r="N16" s="38"/>
      <c r="O16" s="40"/>
      <c r="P16" s="31"/>
      <c r="Q16" s="8"/>
    </row>
    <row r="17" spans="1:24">
      <c r="A17" s="14">
        <v>7</v>
      </c>
      <c r="B17" s="17" t="s">
        <v>23</v>
      </c>
      <c r="C17" s="81">
        <v>22</v>
      </c>
      <c r="D17" s="81"/>
      <c r="E17" s="88"/>
      <c r="F17" s="98">
        <f t="shared" si="4"/>
        <v>22</v>
      </c>
      <c r="G17" s="6">
        <v>22</v>
      </c>
      <c r="H17" s="7">
        <v>1</v>
      </c>
      <c r="I17" s="7"/>
      <c r="J17" s="7"/>
      <c r="K17" s="7"/>
      <c r="L17" s="95">
        <f>SUM(G17:K17)</f>
        <v>23</v>
      </c>
      <c r="M17" s="7">
        <f t="shared" si="5"/>
        <v>1</v>
      </c>
      <c r="N17" s="38"/>
      <c r="O17" s="80"/>
      <c r="P17" s="7"/>
      <c r="Q17" s="8"/>
    </row>
    <row r="18" spans="1:24">
      <c r="A18" s="14">
        <v>8</v>
      </c>
      <c r="B18" s="17" t="s">
        <v>132</v>
      </c>
      <c r="C18" s="81"/>
      <c r="D18" s="81"/>
      <c r="E18" s="88"/>
      <c r="F18" s="98"/>
      <c r="G18" s="6"/>
      <c r="H18" s="7"/>
      <c r="I18" s="7"/>
      <c r="J18" s="7"/>
      <c r="K18" s="7"/>
      <c r="L18" s="95"/>
      <c r="M18" s="7"/>
      <c r="N18" s="38"/>
      <c r="O18" s="80"/>
      <c r="P18" s="7"/>
      <c r="Q18" s="8"/>
    </row>
    <row r="19" spans="1:24">
      <c r="A19" s="14">
        <v>9</v>
      </c>
      <c r="B19" s="17" t="s">
        <v>24</v>
      </c>
      <c r="C19" s="81">
        <v>8</v>
      </c>
      <c r="D19" s="81"/>
      <c r="E19" s="88"/>
      <c r="F19" s="98">
        <f t="shared" si="4"/>
        <v>8</v>
      </c>
      <c r="G19" s="6">
        <v>14</v>
      </c>
      <c r="H19" s="7">
        <v>8</v>
      </c>
      <c r="I19" s="7"/>
      <c r="J19" s="7"/>
      <c r="K19" s="7"/>
      <c r="L19" s="95">
        <f t="shared" ref="L19:L26" si="6">SUM(G19:K19)</f>
        <v>22</v>
      </c>
      <c r="M19" s="7">
        <f t="shared" si="5"/>
        <v>14</v>
      </c>
      <c r="N19" s="38"/>
      <c r="O19" s="40"/>
      <c r="P19" s="7"/>
      <c r="Q19" s="8"/>
    </row>
    <row r="20" spans="1:24">
      <c r="A20" s="14">
        <v>10</v>
      </c>
      <c r="B20" s="17" t="s">
        <v>25</v>
      </c>
      <c r="C20" s="81">
        <v>6</v>
      </c>
      <c r="D20" s="81"/>
      <c r="E20" s="88"/>
      <c r="F20" s="98">
        <f t="shared" si="4"/>
        <v>6</v>
      </c>
      <c r="G20" s="6">
        <v>2</v>
      </c>
      <c r="H20" s="7"/>
      <c r="I20" s="7"/>
      <c r="J20" s="7"/>
      <c r="K20" s="7"/>
      <c r="L20" s="95">
        <v>2</v>
      </c>
      <c r="M20" s="7">
        <f t="shared" si="5"/>
        <v>-4</v>
      </c>
      <c r="N20" s="38"/>
      <c r="O20" s="40"/>
      <c r="P20" s="7"/>
      <c r="Q20" s="8"/>
    </row>
    <row r="21" spans="1:24">
      <c r="A21" s="14">
        <v>11</v>
      </c>
      <c r="B21" s="17" t="s">
        <v>26</v>
      </c>
      <c r="C21" s="81"/>
      <c r="D21" s="81"/>
      <c r="E21" s="88"/>
      <c r="F21" s="98">
        <f t="shared" si="4"/>
        <v>0</v>
      </c>
      <c r="G21" s="6">
        <v>0</v>
      </c>
      <c r="H21" s="7"/>
      <c r="I21" s="7"/>
      <c r="J21" s="7"/>
      <c r="K21" s="7"/>
      <c r="L21" s="95">
        <f t="shared" si="6"/>
        <v>0</v>
      </c>
      <c r="M21" s="7">
        <f t="shared" si="5"/>
        <v>0</v>
      </c>
      <c r="N21" s="38"/>
      <c r="O21" s="40"/>
      <c r="P21" s="7"/>
      <c r="Q21" s="8"/>
    </row>
    <row r="22" spans="1:24">
      <c r="A22" s="14">
        <v>12</v>
      </c>
      <c r="B22" s="17" t="s">
        <v>27</v>
      </c>
      <c r="C22" s="81"/>
      <c r="D22" s="81">
        <v>1</v>
      </c>
      <c r="E22" s="88"/>
      <c r="F22" s="98">
        <f t="shared" si="4"/>
        <v>1</v>
      </c>
      <c r="G22" s="6"/>
      <c r="H22" s="7"/>
      <c r="I22" s="7"/>
      <c r="J22" s="7"/>
      <c r="K22" s="7"/>
      <c r="L22" s="95">
        <f t="shared" si="6"/>
        <v>0</v>
      </c>
      <c r="M22" s="7">
        <f t="shared" si="5"/>
        <v>-1</v>
      </c>
      <c r="N22" s="38"/>
      <c r="O22" s="40"/>
      <c r="P22" s="7"/>
      <c r="Q22" s="8"/>
    </row>
    <row r="23" spans="1:24">
      <c r="A23" s="14">
        <v>13</v>
      </c>
      <c r="B23" s="17" t="s">
        <v>44</v>
      </c>
      <c r="C23" s="81">
        <v>82</v>
      </c>
      <c r="D23" s="81"/>
      <c r="E23" s="88"/>
      <c r="F23" s="98">
        <f t="shared" si="4"/>
        <v>82</v>
      </c>
      <c r="G23" s="6">
        <v>57</v>
      </c>
      <c r="H23" s="7">
        <v>23</v>
      </c>
      <c r="I23" s="7"/>
      <c r="J23" s="7"/>
      <c r="K23" s="7"/>
      <c r="L23" s="95">
        <f>SUM(G23:K23)</f>
        <v>80</v>
      </c>
      <c r="M23" s="7">
        <f t="shared" si="5"/>
        <v>-2</v>
      </c>
      <c r="N23" s="38"/>
      <c r="O23" s="40"/>
      <c r="P23" s="7"/>
      <c r="Q23" s="8">
        <v>0</v>
      </c>
    </row>
    <row r="24" spans="1:24">
      <c r="A24" s="14">
        <v>14</v>
      </c>
      <c r="B24" s="17" t="s">
        <v>46</v>
      </c>
      <c r="C24" s="81">
        <v>52</v>
      </c>
      <c r="D24" s="81"/>
      <c r="E24" s="88"/>
      <c r="F24" s="98">
        <f t="shared" si="4"/>
        <v>52</v>
      </c>
      <c r="G24" s="6">
        <v>35</v>
      </c>
      <c r="H24" s="7">
        <v>2</v>
      </c>
      <c r="I24" s="7"/>
      <c r="J24" s="7"/>
      <c r="K24" s="7"/>
      <c r="L24" s="95">
        <f t="shared" si="6"/>
        <v>37</v>
      </c>
      <c r="M24" s="7">
        <f t="shared" si="5"/>
        <v>-15</v>
      </c>
      <c r="N24" s="38"/>
      <c r="O24" s="40"/>
      <c r="P24" s="7"/>
      <c r="Q24" s="8"/>
    </row>
    <row r="25" spans="1:24">
      <c r="A25" s="14">
        <v>15</v>
      </c>
      <c r="B25" s="19" t="s">
        <v>114</v>
      </c>
      <c r="C25" s="81"/>
      <c r="D25" s="81"/>
      <c r="E25" s="90"/>
      <c r="F25" s="98"/>
      <c r="G25" s="46"/>
      <c r="H25" s="20"/>
      <c r="I25" s="20"/>
      <c r="J25" s="20"/>
      <c r="K25" s="20"/>
      <c r="L25" s="95"/>
      <c r="M25" s="7"/>
      <c r="N25" s="38"/>
      <c r="O25" s="40"/>
      <c r="P25" s="20"/>
      <c r="Q25" s="21"/>
    </row>
    <row r="26" spans="1:24" ht="13.5" thickBot="1">
      <c r="A26" s="14">
        <v>16</v>
      </c>
      <c r="B26" s="19" t="s">
        <v>28</v>
      </c>
      <c r="C26" s="81">
        <v>1</v>
      </c>
      <c r="D26" s="81"/>
      <c r="E26" s="90"/>
      <c r="F26" s="98">
        <f t="shared" si="4"/>
        <v>1</v>
      </c>
      <c r="G26" s="46">
        <v>0</v>
      </c>
      <c r="H26" s="20"/>
      <c r="I26" s="20"/>
      <c r="J26" s="20"/>
      <c r="K26" s="20"/>
      <c r="L26" s="95">
        <f t="shared" si="6"/>
        <v>0</v>
      </c>
      <c r="M26" s="7">
        <f t="shared" si="5"/>
        <v>-1</v>
      </c>
      <c r="N26" s="38"/>
      <c r="O26" s="40"/>
      <c r="P26" s="20"/>
      <c r="Q26" s="21"/>
    </row>
    <row r="27" spans="1:24" s="44" customFormat="1" ht="12.75" customHeight="1" thickBot="1">
      <c r="A27" s="373" t="s">
        <v>20</v>
      </c>
      <c r="B27" s="374"/>
      <c r="C27" s="86">
        <f>SUM(C16:C26)</f>
        <v>205</v>
      </c>
      <c r="D27" s="86">
        <f>SUM(D16:D26)</f>
        <v>1</v>
      </c>
      <c r="E27" s="91">
        <f>SUM(E16:E26)</f>
        <v>0</v>
      </c>
      <c r="F27" s="86">
        <f>SUM(F16:F26)</f>
        <v>206</v>
      </c>
      <c r="G27" s="47">
        <f>SUM(G16:G26)</f>
        <v>140</v>
      </c>
      <c r="H27" s="22">
        <f t="shared" ref="H27:Q27" si="7">SUM(H16:H26)</f>
        <v>39</v>
      </c>
      <c r="I27" s="22">
        <f t="shared" si="7"/>
        <v>0</v>
      </c>
      <c r="J27" s="22">
        <f t="shared" si="7"/>
        <v>0</v>
      </c>
      <c r="K27" s="22">
        <f t="shared" si="7"/>
        <v>0</v>
      </c>
      <c r="L27" s="22">
        <f t="shared" si="7"/>
        <v>179</v>
      </c>
      <c r="M27" s="22">
        <f t="shared" si="7"/>
        <v>-27</v>
      </c>
      <c r="N27" s="43">
        <f t="shared" si="7"/>
        <v>0</v>
      </c>
      <c r="O27" s="22"/>
      <c r="P27" s="22">
        <f t="shared" si="7"/>
        <v>0</v>
      </c>
      <c r="Q27" s="42">
        <f t="shared" si="7"/>
        <v>0</v>
      </c>
    </row>
    <row r="28" spans="1:24" ht="12.75" customHeight="1">
      <c r="A28" s="379" t="s">
        <v>29</v>
      </c>
      <c r="B28" s="380"/>
      <c r="C28" s="380"/>
      <c r="D28" s="380"/>
      <c r="E28" s="3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1"/>
    </row>
    <row r="29" spans="1:24">
      <c r="A29" s="18">
        <v>15</v>
      </c>
      <c r="B29" s="17" t="s">
        <v>30</v>
      </c>
      <c r="C29" s="81">
        <v>6</v>
      </c>
      <c r="D29" s="81"/>
      <c r="E29" s="88"/>
      <c r="F29" s="98">
        <f>C29+D29+E29</f>
        <v>6</v>
      </c>
      <c r="G29" s="6">
        <v>0</v>
      </c>
      <c r="H29" s="7">
        <v>2</v>
      </c>
      <c r="I29" s="7"/>
      <c r="J29" s="7"/>
      <c r="K29" s="7"/>
      <c r="L29" s="95">
        <f>SUM(G29:K29)</f>
        <v>2</v>
      </c>
      <c r="M29" s="7">
        <f>SUM(L29-F29)</f>
        <v>-4</v>
      </c>
      <c r="N29" s="38"/>
      <c r="O29" s="40"/>
      <c r="P29" s="7"/>
      <c r="Q29" s="8">
        <v>0</v>
      </c>
    </row>
    <row r="30" spans="1:24">
      <c r="A30" s="14">
        <v>16</v>
      </c>
      <c r="B30" s="17" t="s">
        <v>31</v>
      </c>
      <c r="C30" s="81"/>
      <c r="D30" s="81">
        <v>1</v>
      </c>
      <c r="E30" s="88"/>
      <c r="F30" s="98">
        <f>C30+D30+E30</f>
        <v>1</v>
      </c>
      <c r="G30" s="6">
        <v>1</v>
      </c>
      <c r="H30" s="7"/>
      <c r="I30" s="7"/>
      <c r="J30" s="7"/>
      <c r="K30" s="7"/>
      <c r="L30" s="95">
        <f>SUM(G30:K30)</f>
        <v>1</v>
      </c>
      <c r="M30" s="7">
        <f>SUM(L30-F30)</f>
        <v>0</v>
      </c>
      <c r="N30" s="38"/>
      <c r="O30" s="40"/>
      <c r="P30" s="7"/>
      <c r="Q30" s="8"/>
    </row>
    <row r="31" spans="1:24">
      <c r="A31" s="18">
        <v>17</v>
      </c>
      <c r="B31" s="17" t="s">
        <v>32</v>
      </c>
      <c r="C31" s="81"/>
      <c r="D31" s="81"/>
      <c r="E31" s="88"/>
      <c r="F31" s="98">
        <f>C31+D31+E31</f>
        <v>0</v>
      </c>
      <c r="G31" s="6"/>
      <c r="H31" s="7"/>
      <c r="I31" s="7"/>
      <c r="J31" s="7"/>
      <c r="K31" s="7"/>
      <c r="L31" s="95">
        <f>SUM(G31:K31)</f>
        <v>0</v>
      </c>
      <c r="M31" s="7">
        <f>SUM(L31-F31)</f>
        <v>0</v>
      </c>
      <c r="N31" s="38"/>
      <c r="O31" s="40"/>
      <c r="P31" s="7"/>
      <c r="Q31" s="8"/>
    </row>
    <row r="32" spans="1:24" ht="13.5" thickBot="1">
      <c r="A32" s="14">
        <v>18</v>
      </c>
      <c r="B32" s="17" t="s">
        <v>95</v>
      </c>
      <c r="C32" s="81">
        <v>2</v>
      </c>
      <c r="D32" s="81"/>
      <c r="E32" s="90"/>
      <c r="F32" s="98">
        <f>C32+D32+E32</f>
        <v>2</v>
      </c>
      <c r="G32" s="48">
        <v>1</v>
      </c>
      <c r="H32" s="20">
        <v>1</v>
      </c>
      <c r="I32" s="20"/>
      <c r="J32" s="20"/>
      <c r="K32" s="20"/>
      <c r="L32" s="95">
        <f>SUM(G32:K32)</f>
        <v>2</v>
      </c>
      <c r="M32" s="7">
        <f>SUM(L32-F32)</f>
        <v>0</v>
      </c>
      <c r="N32" s="38"/>
      <c r="O32" s="40"/>
      <c r="P32" s="20"/>
      <c r="Q32" s="21">
        <v>0</v>
      </c>
      <c r="X32" s="36">
        <f>134+80+Kochi!L23</f>
        <v>258</v>
      </c>
    </row>
    <row r="33" spans="1:17" s="26" customFormat="1" ht="13.5" thickBot="1">
      <c r="A33" s="18">
        <v>19</v>
      </c>
      <c r="B33" s="17" t="s">
        <v>113</v>
      </c>
      <c r="C33" s="81">
        <v>140</v>
      </c>
      <c r="D33" s="81"/>
      <c r="E33" s="88">
        <v>-4</v>
      </c>
      <c r="F33" s="98">
        <f>C33+D33+E33</f>
        <v>136</v>
      </c>
      <c r="G33" s="6">
        <v>60</v>
      </c>
      <c r="H33" s="7">
        <f>19-1</f>
        <v>18</v>
      </c>
      <c r="I33" s="7">
        <v>0</v>
      </c>
      <c r="J33" s="7"/>
      <c r="K33" s="7"/>
      <c r="L33" s="95">
        <f>SUM(G33:K33)</f>
        <v>78</v>
      </c>
      <c r="M33" s="7">
        <f>L33-F33</f>
        <v>-58</v>
      </c>
      <c r="N33" s="38"/>
      <c r="O33" s="40"/>
      <c r="P33" s="7"/>
      <c r="Q33" s="8"/>
    </row>
    <row r="34" spans="1:17" s="44" customFormat="1" ht="13.5" thickBot="1">
      <c r="A34" s="373" t="s">
        <v>20</v>
      </c>
      <c r="B34" s="374"/>
      <c r="C34" s="86">
        <f>SUM(C29:C33)</f>
        <v>148</v>
      </c>
      <c r="D34" s="86">
        <f t="shared" ref="D34:Q34" si="8">SUM(D29:D33)</f>
        <v>1</v>
      </c>
      <c r="E34" s="86">
        <f t="shared" si="8"/>
        <v>-4</v>
      </c>
      <c r="F34" s="86">
        <f t="shared" si="8"/>
        <v>145</v>
      </c>
      <c r="G34" s="43">
        <f t="shared" si="8"/>
        <v>62</v>
      </c>
      <c r="H34" s="43">
        <f t="shared" si="8"/>
        <v>21</v>
      </c>
      <c r="I34" s="43">
        <f t="shared" si="8"/>
        <v>0</v>
      </c>
      <c r="J34" s="43">
        <f t="shared" si="8"/>
        <v>0</v>
      </c>
      <c r="K34" s="43">
        <f t="shared" si="8"/>
        <v>0</v>
      </c>
      <c r="L34" s="43">
        <f t="shared" si="8"/>
        <v>83</v>
      </c>
      <c r="M34" s="43">
        <f t="shared" si="8"/>
        <v>-62</v>
      </c>
      <c r="N34" s="43">
        <f t="shared" si="8"/>
        <v>0</v>
      </c>
      <c r="O34" s="43">
        <f t="shared" si="8"/>
        <v>0</v>
      </c>
      <c r="P34" s="43">
        <f t="shared" si="8"/>
        <v>0</v>
      </c>
      <c r="Q34" s="43">
        <f t="shared" si="8"/>
        <v>0</v>
      </c>
    </row>
    <row r="35" spans="1:17" ht="16.5" customHeight="1">
      <c r="A35" s="382" t="s">
        <v>48</v>
      </c>
      <c r="B35" s="383"/>
      <c r="C35" s="87"/>
      <c r="D35" s="87"/>
      <c r="E35" s="93"/>
      <c r="F35" s="87"/>
      <c r="G35" s="32"/>
      <c r="H35" s="32"/>
      <c r="I35" s="32"/>
      <c r="J35" s="32"/>
      <c r="K35" s="32"/>
      <c r="L35" s="32"/>
      <c r="M35" s="32"/>
      <c r="N35" s="375"/>
      <c r="O35" s="376"/>
      <c r="P35" s="32"/>
      <c r="Q35" s="32"/>
    </row>
    <row r="36" spans="1:17" s="26" customFormat="1" ht="12.75" customHeight="1">
      <c r="A36" s="14">
        <v>20</v>
      </c>
      <c r="B36" s="17" t="s">
        <v>34</v>
      </c>
      <c r="C36" s="81"/>
      <c r="D36" s="81">
        <v>3</v>
      </c>
      <c r="E36" s="88"/>
      <c r="F36" s="98">
        <f>C36+D36+E36</f>
        <v>3</v>
      </c>
      <c r="G36" s="6">
        <v>2</v>
      </c>
      <c r="H36" s="7"/>
      <c r="I36" s="7"/>
      <c r="J36" s="7"/>
      <c r="K36" s="7"/>
      <c r="L36" s="95">
        <f>SUM(G36:K36)</f>
        <v>2</v>
      </c>
      <c r="M36" s="7">
        <f>L36-F36</f>
        <v>-1</v>
      </c>
      <c r="N36" s="38"/>
      <c r="O36" s="40"/>
      <c r="P36" s="7"/>
      <c r="Q36" s="8">
        <v>0</v>
      </c>
    </row>
    <row r="37" spans="1:17">
      <c r="A37" s="14">
        <v>21</v>
      </c>
      <c r="B37" s="17" t="s">
        <v>35</v>
      </c>
      <c r="C37" s="81">
        <v>35</v>
      </c>
      <c r="D37" s="81"/>
      <c r="E37" s="94"/>
      <c r="F37" s="98">
        <f>C37+D37+E37</f>
        <v>35</v>
      </c>
      <c r="G37" s="6">
        <f>29+3</f>
        <v>32</v>
      </c>
      <c r="H37" s="7">
        <v>5</v>
      </c>
      <c r="I37" s="25"/>
      <c r="J37" s="25"/>
      <c r="K37" s="25"/>
      <c r="L37" s="95">
        <f>SUM(G37:K37)</f>
        <v>37</v>
      </c>
      <c r="M37" s="7">
        <f>L37-F37</f>
        <v>2</v>
      </c>
      <c r="N37" s="38"/>
      <c r="O37" s="40"/>
      <c r="P37" s="25"/>
      <c r="Q37" s="29">
        <v>0</v>
      </c>
    </row>
    <row r="38" spans="1:17">
      <c r="A38" s="14">
        <v>22</v>
      </c>
      <c r="B38" s="17" t="s">
        <v>94</v>
      </c>
      <c r="C38" s="81">
        <v>2</v>
      </c>
      <c r="D38" s="81"/>
      <c r="E38" s="88"/>
      <c r="F38" s="98">
        <f>C38+D38+E38</f>
        <v>2</v>
      </c>
      <c r="G38" s="6">
        <v>1</v>
      </c>
      <c r="H38" s="7"/>
      <c r="I38" s="7"/>
      <c r="J38" s="7"/>
      <c r="K38" s="7"/>
      <c r="L38" s="95">
        <f>SUM(G38:K38)</f>
        <v>1</v>
      </c>
      <c r="M38" s="7">
        <f>L38-F38</f>
        <v>-1</v>
      </c>
      <c r="N38" s="38"/>
      <c r="O38" s="40"/>
      <c r="P38" s="7"/>
      <c r="Q38" s="8"/>
    </row>
    <row r="39" spans="1:17">
      <c r="A39" s="14">
        <v>23</v>
      </c>
      <c r="B39" s="17" t="s">
        <v>36</v>
      </c>
      <c r="C39" s="81">
        <v>8</v>
      </c>
      <c r="D39" s="81"/>
      <c r="E39" s="94"/>
      <c r="F39" s="98">
        <f>C39+D39+E39</f>
        <v>8</v>
      </c>
      <c r="G39" s="28">
        <v>3</v>
      </c>
      <c r="H39" s="25">
        <v>1</v>
      </c>
      <c r="I39" s="25"/>
      <c r="J39" s="79"/>
      <c r="K39" s="25"/>
      <c r="L39" s="95">
        <f>SUM(G39:K39)</f>
        <v>4</v>
      </c>
      <c r="M39" s="7">
        <f>L39-F39</f>
        <v>-4</v>
      </c>
      <c r="N39" s="38">
        <v>0</v>
      </c>
      <c r="O39" s="40"/>
      <c r="P39" s="25"/>
      <c r="Q39" s="29">
        <v>0</v>
      </c>
    </row>
    <row r="40" spans="1:17" s="26" customFormat="1">
      <c r="A40" s="14">
        <v>25</v>
      </c>
      <c r="B40" s="17" t="s">
        <v>37</v>
      </c>
      <c r="C40" s="81">
        <v>1</v>
      </c>
      <c r="D40" s="81"/>
      <c r="E40" s="88"/>
      <c r="F40" s="98">
        <f>C40+D40+E40</f>
        <v>1</v>
      </c>
      <c r="G40" s="6"/>
      <c r="H40" s="7"/>
      <c r="I40" s="7"/>
      <c r="J40" s="7"/>
      <c r="K40" s="7"/>
      <c r="L40" s="95">
        <f>SUM(G40:K40)</f>
        <v>0</v>
      </c>
      <c r="M40" s="7">
        <f>L40-F40</f>
        <v>-1</v>
      </c>
      <c r="N40" s="38"/>
      <c r="O40" s="40"/>
      <c r="P40" s="7"/>
      <c r="Q40" s="8"/>
    </row>
    <row r="41" spans="1:17" s="26" customFormat="1" ht="13.5" thickBot="1">
      <c r="A41" s="117"/>
      <c r="B41" s="118"/>
      <c r="C41" s="119"/>
      <c r="D41" s="119"/>
      <c r="E41" s="119"/>
      <c r="F41" s="120"/>
      <c r="G41" s="2"/>
      <c r="H41" s="121"/>
      <c r="I41" s="121"/>
      <c r="J41" s="121"/>
      <c r="K41" s="121"/>
      <c r="L41" s="122"/>
      <c r="M41" s="121"/>
      <c r="N41" s="121"/>
      <c r="O41" s="123"/>
      <c r="P41" s="121"/>
      <c r="Q41" s="121"/>
    </row>
    <row r="42" spans="1:17" s="44" customFormat="1" ht="15" customHeight="1" thickBot="1">
      <c r="A42" s="373" t="s">
        <v>20</v>
      </c>
      <c r="B42" s="374"/>
      <c r="C42" s="86">
        <f t="shared" ref="C42:Q42" si="9">SUM(C36:C40)</f>
        <v>46</v>
      </c>
      <c r="D42" s="86">
        <f t="shared" si="9"/>
        <v>3</v>
      </c>
      <c r="E42" s="86">
        <f t="shared" si="9"/>
        <v>0</v>
      </c>
      <c r="F42" s="86">
        <f t="shared" si="9"/>
        <v>49</v>
      </c>
      <c r="G42" s="43">
        <f t="shared" si="9"/>
        <v>38</v>
      </c>
      <c r="H42" s="43">
        <f t="shared" si="9"/>
        <v>6</v>
      </c>
      <c r="I42" s="43">
        <f t="shared" si="9"/>
        <v>0</v>
      </c>
      <c r="J42" s="43">
        <f t="shared" si="9"/>
        <v>0</v>
      </c>
      <c r="K42" s="43">
        <f t="shared" si="9"/>
        <v>0</v>
      </c>
      <c r="L42" s="43">
        <f t="shared" si="9"/>
        <v>44</v>
      </c>
      <c r="M42" s="43">
        <f t="shared" si="9"/>
        <v>-5</v>
      </c>
      <c r="N42" s="43">
        <f t="shared" si="9"/>
        <v>0</v>
      </c>
      <c r="O42" s="43">
        <f t="shared" si="9"/>
        <v>0</v>
      </c>
      <c r="P42" s="43">
        <f t="shared" si="9"/>
        <v>0</v>
      </c>
      <c r="Q42" s="43">
        <f t="shared" si="9"/>
        <v>0</v>
      </c>
    </row>
    <row r="43" spans="1:17" ht="17.25" customHeight="1">
      <c r="A43" s="382" t="s">
        <v>49</v>
      </c>
      <c r="B43" s="383"/>
      <c r="C43" s="87"/>
      <c r="D43" s="87"/>
      <c r="E43" s="93"/>
      <c r="F43" s="87"/>
      <c r="G43" s="32"/>
      <c r="H43" s="32"/>
      <c r="I43" s="32"/>
      <c r="J43" s="32"/>
      <c r="K43" s="32"/>
      <c r="L43" s="32"/>
      <c r="M43" s="32"/>
      <c r="N43" s="375"/>
      <c r="O43" s="376"/>
      <c r="P43" s="32"/>
      <c r="Q43" s="32"/>
    </row>
    <row r="44" spans="1:17" ht="12.75" customHeight="1" thickBot="1">
      <c r="A44" s="27">
        <v>26</v>
      </c>
      <c r="B44" s="17" t="s">
        <v>47</v>
      </c>
      <c r="C44" s="81">
        <v>20</v>
      </c>
      <c r="D44" s="81"/>
      <c r="E44" s="88"/>
      <c r="F44" s="98">
        <f>C44+D44+E44</f>
        <v>20</v>
      </c>
      <c r="G44" s="9">
        <v>7</v>
      </c>
      <c r="H44" s="7">
        <v>0</v>
      </c>
      <c r="I44" s="7"/>
      <c r="J44" s="7"/>
      <c r="K44" s="7"/>
      <c r="L44" s="95">
        <f>SUM(G44:K44)</f>
        <v>7</v>
      </c>
      <c r="M44" s="7">
        <f>SUM(L44-F44)</f>
        <v>-13</v>
      </c>
      <c r="N44" s="38"/>
      <c r="O44" s="9"/>
      <c r="P44" s="7"/>
      <c r="Q44" s="8">
        <v>0</v>
      </c>
    </row>
    <row r="45" spans="1:17" s="44" customFormat="1" ht="15.75" customHeight="1" thickBot="1">
      <c r="A45" s="373" t="s">
        <v>20</v>
      </c>
      <c r="B45" s="374"/>
      <c r="C45" s="86">
        <f>C44</f>
        <v>20</v>
      </c>
      <c r="D45" s="86"/>
      <c r="E45" s="91"/>
      <c r="F45" s="86">
        <f>SUM(C45:E45)</f>
        <v>20</v>
      </c>
      <c r="G45" s="22">
        <f>SUM(G44:G44)</f>
        <v>7</v>
      </c>
      <c r="H45" s="22">
        <f t="shared" ref="H45:Q45" si="10">SUM(H44:H44)</f>
        <v>0</v>
      </c>
      <c r="I45" s="22">
        <f t="shared" si="10"/>
        <v>0</v>
      </c>
      <c r="J45" s="22">
        <f t="shared" si="10"/>
        <v>0</v>
      </c>
      <c r="K45" s="22">
        <f t="shared" si="10"/>
        <v>0</v>
      </c>
      <c r="L45" s="22">
        <f t="shared" si="10"/>
        <v>7</v>
      </c>
      <c r="M45" s="22">
        <f t="shared" si="10"/>
        <v>-13</v>
      </c>
      <c r="N45" s="43">
        <f t="shared" si="10"/>
        <v>0</v>
      </c>
      <c r="O45" s="22"/>
      <c r="P45" s="22">
        <f t="shared" si="10"/>
        <v>0</v>
      </c>
      <c r="Q45" s="42">
        <f t="shared" si="10"/>
        <v>0</v>
      </c>
    </row>
    <row r="46" spans="1:17" ht="18" customHeight="1">
      <c r="A46" s="382" t="s">
        <v>38</v>
      </c>
      <c r="B46" s="383"/>
      <c r="C46" s="87"/>
      <c r="D46" s="87"/>
      <c r="E46" s="93"/>
      <c r="F46" s="87"/>
      <c r="G46" s="32"/>
      <c r="H46" s="32"/>
      <c r="I46" s="32"/>
      <c r="J46" s="32"/>
      <c r="K46" s="32"/>
      <c r="L46" s="32"/>
      <c r="M46" s="32"/>
      <c r="N46" s="375"/>
      <c r="O46" s="376"/>
      <c r="P46" s="32"/>
      <c r="Q46" s="32"/>
    </row>
    <row r="47" spans="1:17" ht="12.75" customHeight="1">
      <c r="A47" s="14">
        <v>27</v>
      </c>
      <c r="B47" s="17" t="s">
        <v>39</v>
      </c>
      <c r="C47" s="81"/>
      <c r="D47" s="81">
        <v>1</v>
      </c>
      <c r="E47" s="88"/>
      <c r="F47" s="98">
        <f t="shared" ref="F47:F52" si="11">C47+D47+E47</f>
        <v>1</v>
      </c>
      <c r="G47" s="6">
        <v>1</v>
      </c>
      <c r="H47" s="7"/>
      <c r="I47" s="7"/>
      <c r="J47" s="7"/>
      <c r="K47" s="7"/>
      <c r="L47" s="95">
        <f t="shared" ref="L47:L52" si="12">SUM(G47:K47)</f>
        <v>1</v>
      </c>
      <c r="M47" s="7">
        <f t="shared" ref="M47:M52" si="13">SUM(L47-F47)</f>
        <v>0</v>
      </c>
      <c r="N47" s="38"/>
      <c r="O47" s="9"/>
      <c r="P47" s="7"/>
      <c r="Q47" s="8"/>
    </row>
    <row r="48" spans="1:17" ht="12.75" customHeight="1">
      <c r="A48" s="27">
        <v>28</v>
      </c>
      <c r="B48" s="17" t="s">
        <v>40</v>
      </c>
      <c r="C48" s="81"/>
      <c r="D48" s="81">
        <v>1</v>
      </c>
      <c r="E48" s="88"/>
      <c r="F48" s="98">
        <f t="shared" si="11"/>
        <v>1</v>
      </c>
      <c r="G48" s="6">
        <v>1</v>
      </c>
      <c r="H48" s="7"/>
      <c r="I48" s="7"/>
      <c r="J48" s="7"/>
      <c r="K48" s="7"/>
      <c r="L48" s="95">
        <f t="shared" si="12"/>
        <v>1</v>
      </c>
      <c r="M48" s="7">
        <f t="shared" si="13"/>
        <v>0</v>
      </c>
      <c r="N48" s="38"/>
      <c r="O48" s="9"/>
      <c r="P48" s="7"/>
      <c r="Q48" s="8"/>
    </row>
    <row r="49" spans="1:17">
      <c r="A49" s="14">
        <v>29</v>
      </c>
      <c r="B49" s="17" t="s">
        <v>41</v>
      </c>
      <c r="C49" s="81"/>
      <c r="D49" s="81">
        <v>1</v>
      </c>
      <c r="E49" s="88"/>
      <c r="F49" s="98">
        <f t="shared" si="11"/>
        <v>1</v>
      </c>
      <c r="G49" s="6">
        <v>1</v>
      </c>
      <c r="H49" s="7"/>
      <c r="I49" s="7"/>
      <c r="J49" s="7"/>
      <c r="K49" s="7"/>
      <c r="L49" s="95">
        <f t="shared" si="12"/>
        <v>1</v>
      </c>
      <c r="M49" s="7">
        <f t="shared" si="13"/>
        <v>0</v>
      </c>
      <c r="N49" s="38"/>
      <c r="O49" s="9"/>
      <c r="P49" s="7"/>
      <c r="Q49" s="8"/>
    </row>
    <row r="50" spans="1:17">
      <c r="A50" s="27">
        <v>30</v>
      </c>
      <c r="B50" s="17" t="s">
        <v>42</v>
      </c>
      <c r="C50" s="81"/>
      <c r="D50" s="81">
        <v>1</v>
      </c>
      <c r="E50" s="88"/>
      <c r="F50" s="98">
        <f t="shared" si="11"/>
        <v>1</v>
      </c>
      <c r="G50" s="6"/>
      <c r="H50" s="7"/>
      <c r="I50" s="7"/>
      <c r="J50" s="7"/>
      <c r="K50" s="7"/>
      <c r="L50" s="95">
        <f t="shared" si="12"/>
        <v>0</v>
      </c>
      <c r="M50" s="7">
        <f t="shared" si="13"/>
        <v>-1</v>
      </c>
      <c r="N50" s="38"/>
      <c r="O50" s="9"/>
      <c r="P50" s="7"/>
      <c r="Q50" s="8"/>
    </row>
    <row r="51" spans="1:17">
      <c r="A51" s="14">
        <v>31</v>
      </c>
      <c r="B51" s="19" t="s">
        <v>98</v>
      </c>
      <c r="C51" s="81"/>
      <c r="D51" s="81">
        <v>1</v>
      </c>
      <c r="E51" s="88"/>
      <c r="F51" s="98">
        <f t="shared" si="11"/>
        <v>1</v>
      </c>
      <c r="G51" s="6"/>
      <c r="H51" s="7"/>
      <c r="I51" s="7"/>
      <c r="J51" s="7"/>
      <c r="K51" s="7"/>
      <c r="L51" s="95">
        <f t="shared" si="12"/>
        <v>0</v>
      </c>
      <c r="M51" s="7">
        <f t="shared" si="13"/>
        <v>-1</v>
      </c>
      <c r="N51" s="38"/>
      <c r="O51" s="9"/>
      <c r="P51" s="7"/>
      <c r="Q51" s="8"/>
    </row>
    <row r="52" spans="1:17" ht="13.5" thickBot="1">
      <c r="A52" s="27">
        <v>32</v>
      </c>
      <c r="B52" s="19" t="s">
        <v>97</v>
      </c>
      <c r="C52" s="81"/>
      <c r="D52" s="81">
        <v>7</v>
      </c>
      <c r="E52" s="90"/>
      <c r="F52" s="98">
        <f t="shared" si="11"/>
        <v>7</v>
      </c>
      <c r="G52" s="6">
        <v>9</v>
      </c>
      <c r="H52" s="20">
        <v>2</v>
      </c>
      <c r="I52" s="20"/>
      <c r="J52" s="20"/>
      <c r="K52" s="20"/>
      <c r="L52" s="95">
        <f t="shared" si="12"/>
        <v>11</v>
      </c>
      <c r="M52" s="7">
        <f t="shared" si="13"/>
        <v>4</v>
      </c>
      <c r="N52" s="38"/>
      <c r="O52" s="9"/>
      <c r="P52" s="20"/>
      <c r="Q52" s="21">
        <v>0</v>
      </c>
    </row>
    <row r="53" spans="1:17" s="44" customFormat="1" ht="16.5" customHeight="1" thickBot="1">
      <c r="A53" s="373" t="s">
        <v>20</v>
      </c>
      <c r="B53" s="374"/>
      <c r="C53" s="86"/>
      <c r="D53" s="86">
        <f>SUM(D47:D52)</f>
        <v>12</v>
      </c>
      <c r="E53" s="91"/>
      <c r="F53" s="86">
        <f>SUM(F47:F52)</f>
        <v>12</v>
      </c>
      <c r="G53" s="22">
        <f>SUM(G47:G52)</f>
        <v>12</v>
      </c>
      <c r="H53" s="22">
        <f t="shared" ref="H53:Q53" si="14">SUM(H47:H52)</f>
        <v>2</v>
      </c>
      <c r="I53" s="22">
        <f t="shared" si="14"/>
        <v>0</v>
      </c>
      <c r="J53" s="22">
        <f t="shared" si="14"/>
        <v>0</v>
      </c>
      <c r="K53" s="22">
        <f t="shared" si="14"/>
        <v>0</v>
      </c>
      <c r="L53" s="22">
        <f t="shared" si="14"/>
        <v>14</v>
      </c>
      <c r="M53" s="22">
        <f t="shared" si="14"/>
        <v>2</v>
      </c>
      <c r="N53" s="43">
        <f t="shared" si="14"/>
        <v>0</v>
      </c>
      <c r="O53" s="22"/>
      <c r="P53" s="22">
        <f t="shared" si="14"/>
        <v>0</v>
      </c>
      <c r="Q53" s="42">
        <f t="shared" si="14"/>
        <v>0</v>
      </c>
    </row>
    <row r="54" spans="1:17" s="44" customFormat="1" ht="20.25" customHeight="1">
      <c r="A54" s="377" t="s">
        <v>43</v>
      </c>
      <c r="B54" s="378"/>
      <c r="C54" s="101">
        <f t="shared" ref="C54:N54" si="15">SUM(C14,C27,C34,C42,C45,C53)</f>
        <v>424</v>
      </c>
      <c r="D54" s="101">
        <f t="shared" si="15"/>
        <v>17</v>
      </c>
      <c r="E54" s="102">
        <f t="shared" si="15"/>
        <v>-4</v>
      </c>
      <c r="F54" s="101">
        <f t="shared" si="15"/>
        <v>437</v>
      </c>
      <c r="G54" s="103">
        <f t="shared" si="15"/>
        <v>262</v>
      </c>
      <c r="H54" s="103">
        <f t="shared" si="15"/>
        <v>69</v>
      </c>
      <c r="I54" s="103">
        <f t="shared" si="15"/>
        <v>0</v>
      </c>
      <c r="J54" s="103">
        <f t="shared" si="15"/>
        <v>0</v>
      </c>
      <c r="K54" s="103">
        <f t="shared" si="15"/>
        <v>0</v>
      </c>
      <c r="L54" s="103">
        <f t="shared" si="15"/>
        <v>331</v>
      </c>
      <c r="M54" s="103">
        <f t="shared" si="15"/>
        <v>-106</v>
      </c>
      <c r="N54" s="104">
        <f t="shared" si="15"/>
        <v>0</v>
      </c>
      <c r="O54" s="103"/>
      <c r="P54" s="103">
        <f>SUM(P14,P27,P34,P42,P45,P53)</f>
        <v>0</v>
      </c>
      <c r="Q54" s="105">
        <f>SUM(Q14,Q27,Q34,Q42,Q45,Q53)</f>
        <v>0</v>
      </c>
    </row>
    <row r="55" spans="1:17" ht="20.25" customHeight="1">
      <c r="A55" s="362" t="s">
        <v>117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4"/>
    </row>
  </sheetData>
  <mergeCells count="24">
    <mergeCell ref="N4:O4"/>
    <mergeCell ref="N6:O6"/>
    <mergeCell ref="A7:Q7"/>
    <mergeCell ref="A45:B45"/>
    <mergeCell ref="A35:B35"/>
    <mergeCell ref="A14:B14"/>
    <mergeCell ref="A15:Q15"/>
    <mergeCell ref="N5:P5"/>
    <mergeCell ref="A55:Q55"/>
    <mergeCell ref="A1:Q1"/>
    <mergeCell ref="A2:Q2"/>
    <mergeCell ref="C3:F3"/>
    <mergeCell ref="G3:Q3"/>
    <mergeCell ref="A34:B34"/>
    <mergeCell ref="A27:B27"/>
    <mergeCell ref="N46:O46"/>
    <mergeCell ref="A53:B53"/>
    <mergeCell ref="A54:B54"/>
    <mergeCell ref="A28:Q28"/>
    <mergeCell ref="A43:B43"/>
    <mergeCell ref="N43:O43"/>
    <mergeCell ref="N35:O35"/>
    <mergeCell ref="A46:B46"/>
    <mergeCell ref="A42:B42"/>
  </mergeCells>
  <phoneticPr fontId="0" type="noConversion"/>
  <pageMargins left="0.74791666666666667" right="0.74791666666666667" top="0.98402777777777783" bottom="0.98402777777777783" header="0.51180555555555562" footer="0.51180555555555562"/>
  <pageSetup scale="80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4"/>
  <sheetViews>
    <sheetView view="pageBreakPreview" topLeftCell="A37" zoomScaleNormal="75" zoomScaleSheetLayoutView="75" workbookViewId="0">
      <selection activeCell="J51" sqref="J51"/>
    </sheetView>
  </sheetViews>
  <sheetFormatPr defaultRowHeight="12.75"/>
  <cols>
    <col min="1" max="1" width="4.28515625" style="1" customWidth="1"/>
    <col min="2" max="2" width="25.28515625" style="36" customWidth="1"/>
    <col min="3" max="3" width="4.7109375" style="84" customWidth="1"/>
    <col min="4" max="4" width="5" style="84" customWidth="1"/>
    <col min="5" max="5" width="5.5703125" style="84" customWidth="1"/>
    <col min="6" max="6" width="5.140625" style="100" customWidth="1"/>
    <col min="7" max="7" width="6" style="2" customWidth="1"/>
    <col min="8" max="8" width="6.28515625" style="2" customWidth="1"/>
    <col min="9" max="9" width="6.42578125" style="2" customWidth="1"/>
    <col min="10" max="10" width="6" style="2" customWidth="1"/>
    <col min="11" max="11" width="5.5703125" style="2" customWidth="1"/>
    <col min="12" max="12" width="6.42578125" style="23" customWidth="1"/>
    <col min="13" max="13" width="8.28515625" style="2" customWidth="1"/>
    <col min="14" max="14" width="3.28515625" style="2" customWidth="1"/>
    <col min="15" max="15" width="2.42578125" style="2" customWidth="1"/>
    <col min="16" max="16" width="6.42578125" style="2" customWidth="1"/>
    <col min="17" max="17" width="6.5703125" style="2" customWidth="1"/>
    <col min="18" max="18" width="8" style="2" customWidth="1"/>
    <col min="19" max="16384" width="9.140625" style="36"/>
  </cols>
  <sheetData>
    <row r="1" spans="1:23" s="3" customFormat="1" ht="21.75" customHeight="1" thickBot="1">
      <c r="A1" s="354" t="s">
        <v>55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S1" s="49"/>
    </row>
    <row r="2" spans="1:23" s="34" customFormat="1" ht="25.5" customHeight="1" thickTop="1" thickBot="1">
      <c r="A2" s="365" t="str">
        <f>GSSA!A2</f>
        <v>Staff Position as on 01.01.2018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7"/>
      <c r="R2" s="4"/>
      <c r="S2" s="33"/>
      <c r="T2" s="33"/>
      <c r="U2" s="33"/>
      <c r="V2" s="33"/>
      <c r="W2" s="33"/>
    </row>
    <row r="3" spans="1:23" ht="13.5" thickTop="1">
      <c r="A3" s="5"/>
      <c r="B3" s="35"/>
      <c r="C3" s="368" t="s">
        <v>0</v>
      </c>
      <c r="D3" s="369"/>
      <c r="E3" s="369"/>
      <c r="F3" s="369"/>
      <c r="G3" s="370" t="s">
        <v>1</v>
      </c>
      <c r="H3" s="371"/>
      <c r="I3" s="371"/>
      <c r="J3" s="371"/>
      <c r="K3" s="371"/>
      <c r="L3" s="371"/>
      <c r="M3" s="371"/>
      <c r="N3" s="371"/>
      <c r="O3" s="371"/>
      <c r="P3" s="371"/>
      <c r="Q3" s="372"/>
    </row>
    <row r="4" spans="1:23" s="2" customFormat="1">
      <c r="A4" s="6"/>
      <c r="B4" s="7"/>
      <c r="C4" s="81">
        <v>1</v>
      </c>
      <c r="D4" s="81">
        <v>2</v>
      </c>
      <c r="E4" s="88">
        <v>3</v>
      </c>
      <c r="F4" s="98">
        <v>4</v>
      </c>
      <c r="G4" s="45">
        <v>5</v>
      </c>
      <c r="H4" s="9">
        <v>6</v>
      </c>
      <c r="I4" s="7">
        <v>7</v>
      </c>
      <c r="J4" s="7">
        <v>8</v>
      </c>
      <c r="K4" s="7">
        <v>9</v>
      </c>
      <c r="L4" s="95">
        <v>10</v>
      </c>
      <c r="M4" s="7">
        <v>11</v>
      </c>
      <c r="N4" s="384">
        <v>12</v>
      </c>
      <c r="O4" s="385"/>
      <c r="P4" s="7"/>
      <c r="Q4" s="7">
        <v>13</v>
      </c>
      <c r="R4" s="38"/>
    </row>
    <row r="5" spans="1:23" s="2" customFormat="1" ht="25.5">
      <c r="A5" s="6"/>
      <c r="B5" s="10" t="s">
        <v>2</v>
      </c>
      <c r="C5" s="82" t="s">
        <v>3</v>
      </c>
      <c r="D5" s="82" t="s">
        <v>4</v>
      </c>
      <c r="E5" s="89" t="s">
        <v>5</v>
      </c>
      <c r="F5" s="99" t="s">
        <v>20</v>
      </c>
      <c r="G5" s="13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96" t="s">
        <v>6</v>
      </c>
      <c r="M5" s="11" t="s">
        <v>58</v>
      </c>
      <c r="N5" s="386" t="s">
        <v>12</v>
      </c>
      <c r="O5" s="389"/>
      <c r="P5" s="387"/>
      <c r="Q5" s="12" t="s">
        <v>13</v>
      </c>
    </row>
    <row r="6" spans="1:23" s="15" customFormat="1" ht="13.5" customHeight="1">
      <c r="A6" s="14" t="s">
        <v>14</v>
      </c>
      <c r="C6" s="83"/>
      <c r="D6" s="83"/>
      <c r="E6" s="89"/>
      <c r="F6" s="99"/>
      <c r="G6" s="10"/>
      <c r="H6" s="10"/>
      <c r="I6" s="10"/>
      <c r="J6" s="10"/>
      <c r="K6" s="10"/>
      <c r="L6" s="96"/>
      <c r="M6" s="10"/>
      <c r="N6" s="386" t="s">
        <v>53</v>
      </c>
      <c r="O6" s="387"/>
      <c r="P6" s="10" t="s">
        <v>52</v>
      </c>
      <c r="Q6" s="12"/>
    </row>
    <row r="7" spans="1:23" ht="10.5" customHeight="1">
      <c r="A7" s="382" t="s">
        <v>15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3"/>
      <c r="R7" s="16"/>
      <c r="S7" s="16"/>
    </row>
    <row r="8" spans="1:23">
      <c r="A8" s="14">
        <v>1</v>
      </c>
      <c r="B8" s="17" t="s">
        <v>16</v>
      </c>
      <c r="C8" s="81"/>
      <c r="D8" s="81"/>
      <c r="E8" s="88"/>
      <c r="F8" s="98">
        <f>C8+D8+E8</f>
        <v>0</v>
      </c>
      <c r="G8" s="6"/>
      <c r="H8" s="7"/>
      <c r="I8" s="7"/>
      <c r="J8" s="7"/>
      <c r="K8" s="7"/>
      <c r="L8" s="95">
        <f>SUM(G8:K8)</f>
        <v>0</v>
      </c>
      <c r="M8" s="7">
        <f>SUM(L8-F8)</f>
        <v>0</v>
      </c>
      <c r="N8" s="38"/>
      <c r="O8" s="40"/>
      <c r="P8" s="7"/>
      <c r="Q8" s="8">
        <v>0</v>
      </c>
      <c r="S8" s="2"/>
    </row>
    <row r="9" spans="1:23">
      <c r="A9" s="14">
        <v>2</v>
      </c>
      <c r="B9" s="17" t="s">
        <v>45</v>
      </c>
      <c r="C9" s="81"/>
      <c r="D9" s="81"/>
      <c r="E9" s="88"/>
      <c r="F9" s="98">
        <f>C9+D9+E9</f>
        <v>0</v>
      </c>
      <c r="G9" s="6">
        <v>0</v>
      </c>
      <c r="H9" s="7"/>
      <c r="I9" s="7"/>
      <c r="J9" s="7"/>
      <c r="K9" s="7"/>
      <c r="L9" s="95">
        <f>SUM(G9:K9)</f>
        <v>0</v>
      </c>
      <c r="M9" s="7">
        <f>SUM(L9-F9)</f>
        <v>0</v>
      </c>
      <c r="N9" s="38"/>
      <c r="O9" s="40"/>
      <c r="P9" s="7"/>
      <c r="Q9" s="8"/>
      <c r="S9" s="2"/>
    </row>
    <row r="10" spans="1:23">
      <c r="A10" s="14">
        <v>3</v>
      </c>
      <c r="B10" s="17" t="s">
        <v>17</v>
      </c>
      <c r="C10" s="81">
        <v>1</v>
      </c>
      <c r="D10" s="81"/>
      <c r="E10" s="88"/>
      <c r="F10" s="98">
        <f>C10+D10+E10</f>
        <v>1</v>
      </c>
      <c r="G10" s="6"/>
      <c r="H10" s="7"/>
      <c r="I10" s="7">
        <v>0</v>
      </c>
      <c r="J10" s="7"/>
      <c r="K10" s="7"/>
      <c r="L10" s="95">
        <f>SUM(G10:K10)</f>
        <v>0</v>
      </c>
      <c r="M10" s="7">
        <f>SUM(L10-F10)</f>
        <v>-1</v>
      </c>
      <c r="N10" s="38"/>
      <c r="O10" s="40"/>
      <c r="P10" s="7"/>
      <c r="Q10" s="8">
        <v>0</v>
      </c>
      <c r="S10" s="2"/>
    </row>
    <row r="11" spans="1:23">
      <c r="A11" s="14">
        <v>4</v>
      </c>
      <c r="B11" s="17" t="s">
        <v>18</v>
      </c>
      <c r="C11" s="81">
        <v>1</v>
      </c>
      <c r="D11" s="81"/>
      <c r="E11" s="88"/>
      <c r="F11" s="98">
        <f>C11+D11+E11</f>
        <v>1</v>
      </c>
      <c r="G11" s="6"/>
      <c r="H11" s="7"/>
      <c r="I11" s="9">
        <v>1</v>
      </c>
      <c r="J11" s="7"/>
      <c r="K11" s="7"/>
      <c r="L11" s="95">
        <f>SUM(G11:K11)</f>
        <v>1</v>
      </c>
      <c r="M11" s="7">
        <f>SUM(L11-F11)</f>
        <v>0</v>
      </c>
      <c r="N11" s="38"/>
      <c r="O11" s="40"/>
      <c r="P11" s="7"/>
      <c r="Q11" s="8">
        <v>0</v>
      </c>
      <c r="S11" s="2"/>
    </row>
    <row r="12" spans="1:23">
      <c r="A12" s="14">
        <v>5</v>
      </c>
      <c r="B12" s="19" t="s">
        <v>139</v>
      </c>
      <c r="C12" s="85"/>
      <c r="D12" s="85"/>
      <c r="E12" s="90"/>
      <c r="F12" s="98"/>
      <c r="G12" s="46"/>
      <c r="H12" s="20"/>
      <c r="I12" s="142"/>
      <c r="J12" s="20"/>
      <c r="K12" s="20"/>
      <c r="L12" s="97"/>
      <c r="M12" s="20"/>
      <c r="N12" s="39"/>
      <c r="O12" s="41"/>
      <c r="P12" s="20"/>
      <c r="Q12" s="21"/>
      <c r="S12" s="2"/>
    </row>
    <row r="13" spans="1:23" ht="13.5" thickBot="1">
      <c r="A13" s="14">
        <v>6</v>
      </c>
      <c r="B13" s="19" t="s">
        <v>19</v>
      </c>
      <c r="C13" s="85"/>
      <c r="D13" s="85"/>
      <c r="E13" s="90"/>
      <c r="F13" s="98">
        <f>C13+D13+E13</f>
        <v>0</v>
      </c>
      <c r="G13" s="46"/>
      <c r="H13" s="20"/>
      <c r="I13" s="20"/>
      <c r="J13" s="20"/>
      <c r="K13" s="20"/>
      <c r="L13" s="97">
        <f>SUM(G13:K13)</f>
        <v>0</v>
      </c>
      <c r="M13" s="20">
        <f>SUM(L13-F13)</f>
        <v>0</v>
      </c>
      <c r="N13" s="39"/>
      <c r="O13" s="41"/>
      <c r="P13" s="20"/>
      <c r="Q13" s="21">
        <v>0</v>
      </c>
      <c r="S13" s="2"/>
    </row>
    <row r="14" spans="1:23" s="44" customFormat="1" ht="14.25" customHeight="1" thickBot="1">
      <c r="A14" s="373" t="s">
        <v>20</v>
      </c>
      <c r="B14" s="374"/>
      <c r="C14" s="86">
        <f>SUM(C8:C13)</f>
        <v>2</v>
      </c>
      <c r="D14" s="86"/>
      <c r="E14" s="91"/>
      <c r="F14" s="86">
        <f>SUM(F8:F13)</f>
        <v>2</v>
      </c>
      <c r="G14" s="47">
        <f t="shared" ref="G14:N14" si="0">SUM(G8:G13)</f>
        <v>0</v>
      </c>
      <c r="H14" s="22">
        <f t="shared" si="0"/>
        <v>0</v>
      </c>
      <c r="I14" s="22">
        <f t="shared" si="0"/>
        <v>1</v>
      </c>
      <c r="J14" s="22">
        <f t="shared" si="0"/>
        <v>0</v>
      </c>
      <c r="K14" s="22">
        <f t="shared" si="0"/>
        <v>0</v>
      </c>
      <c r="L14" s="22">
        <f t="shared" si="0"/>
        <v>1</v>
      </c>
      <c r="M14" s="22">
        <f t="shared" si="0"/>
        <v>-1</v>
      </c>
      <c r="N14" s="43">
        <f t="shared" si="0"/>
        <v>0</v>
      </c>
      <c r="O14" s="22"/>
      <c r="P14" s="22">
        <f>SUM(P8:P13)</f>
        <v>0</v>
      </c>
      <c r="Q14" s="42">
        <f>SUM(Q8:Q13)</f>
        <v>0</v>
      </c>
      <c r="R14" s="23"/>
      <c r="S14" s="23"/>
    </row>
    <row r="15" spans="1:23" ht="12.75" customHeight="1">
      <c r="A15" s="379" t="s">
        <v>21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381"/>
      <c r="R15" s="24"/>
      <c r="S15" s="24"/>
    </row>
    <row r="16" spans="1:23">
      <c r="A16" s="14">
        <v>6</v>
      </c>
      <c r="B16" s="17" t="s">
        <v>22</v>
      </c>
      <c r="C16" s="81">
        <v>18</v>
      </c>
      <c r="D16" s="81"/>
      <c r="E16" s="88"/>
      <c r="F16" s="98">
        <f t="shared" ref="F16:F26" si="1">C16+D16+E16</f>
        <v>18</v>
      </c>
      <c r="G16" s="6"/>
      <c r="H16" s="7"/>
      <c r="I16" s="7">
        <v>16</v>
      </c>
      <c r="J16" s="7"/>
      <c r="K16" s="7"/>
      <c r="L16" s="95">
        <f>SUM(G16:K16)</f>
        <v>16</v>
      </c>
      <c r="M16" s="7">
        <f t="shared" ref="M16:M26" si="2">SUM(L16-F16)</f>
        <v>-2</v>
      </c>
      <c r="N16" s="38"/>
      <c r="O16" s="40"/>
      <c r="P16" s="31"/>
      <c r="Q16" s="8"/>
      <c r="S16" s="2"/>
    </row>
    <row r="17" spans="1:19">
      <c r="A17" s="14">
        <v>7</v>
      </c>
      <c r="B17" s="17" t="s">
        <v>23</v>
      </c>
      <c r="C17" s="81"/>
      <c r="D17" s="81"/>
      <c r="E17" s="88"/>
      <c r="F17" s="98">
        <f t="shared" si="1"/>
        <v>0</v>
      </c>
      <c r="G17" s="6"/>
      <c r="H17" s="7"/>
      <c r="I17" s="7"/>
      <c r="J17" s="7"/>
      <c r="K17" s="7"/>
      <c r="L17" s="95">
        <f t="shared" ref="L17:L26" si="3">SUM(G17:K17)</f>
        <v>0</v>
      </c>
      <c r="M17" s="7">
        <f t="shared" si="2"/>
        <v>0</v>
      </c>
      <c r="N17" s="38"/>
      <c r="O17" s="40"/>
      <c r="P17" s="7"/>
      <c r="Q17" s="8"/>
      <c r="S17" s="2"/>
    </row>
    <row r="18" spans="1:19">
      <c r="A18" s="14"/>
      <c r="B18" s="17"/>
      <c r="C18" s="81"/>
      <c r="D18" s="81"/>
      <c r="E18" s="88"/>
      <c r="F18" s="98"/>
      <c r="G18" s="6"/>
      <c r="H18" s="7"/>
      <c r="I18" s="7"/>
      <c r="J18" s="7"/>
      <c r="K18" s="7"/>
      <c r="L18" s="95"/>
      <c r="M18" s="7"/>
      <c r="N18" s="38"/>
      <c r="O18" s="40"/>
      <c r="P18" s="7"/>
      <c r="Q18" s="8"/>
      <c r="S18" s="2"/>
    </row>
    <row r="19" spans="1:19">
      <c r="A19" s="14">
        <v>8</v>
      </c>
      <c r="B19" s="17" t="s">
        <v>24</v>
      </c>
      <c r="C19" s="81">
        <v>5</v>
      </c>
      <c r="D19" s="81"/>
      <c r="E19" s="88"/>
      <c r="F19" s="98">
        <f t="shared" si="1"/>
        <v>5</v>
      </c>
      <c r="G19" s="6">
        <v>2</v>
      </c>
      <c r="H19" s="7">
        <v>2</v>
      </c>
      <c r="I19" s="7">
        <v>1</v>
      </c>
      <c r="J19" s="7"/>
      <c r="K19" s="7">
        <v>0</v>
      </c>
      <c r="L19" s="95">
        <f t="shared" si="3"/>
        <v>5</v>
      </c>
      <c r="M19" s="7">
        <f t="shared" si="2"/>
        <v>0</v>
      </c>
      <c r="N19" s="38"/>
      <c r="O19" s="40"/>
      <c r="P19" s="7">
        <v>0</v>
      </c>
      <c r="Q19" s="8"/>
      <c r="S19" s="2"/>
    </row>
    <row r="20" spans="1:19">
      <c r="A20" s="14">
        <v>9</v>
      </c>
      <c r="B20" s="17" t="s">
        <v>25</v>
      </c>
      <c r="C20" s="81"/>
      <c r="D20" s="81"/>
      <c r="E20" s="88"/>
      <c r="F20" s="98">
        <f t="shared" si="1"/>
        <v>0</v>
      </c>
      <c r="G20" s="6"/>
      <c r="H20" s="7"/>
      <c r="I20" s="7"/>
      <c r="J20" s="7"/>
      <c r="K20" s="7"/>
      <c r="L20" s="95">
        <f t="shared" si="3"/>
        <v>0</v>
      </c>
      <c r="M20" s="7">
        <f t="shared" si="2"/>
        <v>0</v>
      </c>
      <c r="N20" s="38"/>
      <c r="O20" s="40"/>
      <c r="P20" s="7"/>
      <c r="Q20" s="8"/>
      <c r="S20" s="2"/>
    </row>
    <row r="21" spans="1:19">
      <c r="A21" s="14">
        <v>10</v>
      </c>
      <c r="B21" s="17" t="s">
        <v>26</v>
      </c>
      <c r="C21" s="81"/>
      <c r="D21" s="81"/>
      <c r="E21" s="88"/>
      <c r="F21" s="98">
        <f t="shared" si="1"/>
        <v>0</v>
      </c>
      <c r="G21" s="6"/>
      <c r="H21" s="7"/>
      <c r="I21" s="7"/>
      <c r="J21" s="7"/>
      <c r="K21" s="7"/>
      <c r="L21" s="95">
        <f t="shared" si="3"/>
        <v>0</v>
      </c>
      <c r="M21" s="7">
        <f t="shared" si="2"/>
        <v>0</v>
      </c>
      <c r="N21" s="38"/>
      <c r="O21" s="40"/>
      <c r="P21" s="7"/>
      <c r="Q21" s="8"/>
      <c r="S21" s="2"/>
    </row>
    <row r="22" spans="1:19">
      <c r="A22" s="14">
        <v>11</v>
      </c>
      <c r="B22" s="17" t="s">
        <v>27</v>
      </c>
      <c r="C22" s="81"/>
      <c r="D22" s="81">
        <v>1</v>
      </c>
      <c r="E22" s="88"/>
      <c r="F22" s="98">
        <f t="shared" si="1"/>
        <v>1</v>
      </c>
      <c r="G22" s="6"/>
      <c r="H22" s="7"/>
      <c r="I22" s="7">
        <v>1</v>
      </c>
      <c r="J22" s="7"/>
      <c r="K22" s="7"/>
      <c r="L22" s="95">
        <f t="shared" si="3"/>
        <v>1</v>
      </c>
      <c r="M22" s="7">
        <f t="shared" si="2"/>
        <v>0</v>
      </c>
      <c r="N22" s="38"/>
      <c r="O22" s="40"/>
      <c r="P22" s="7"/>
      <c r="Q22" s="8"/>
      <c r="S22" s="2"/>
    </row>
    <row r="23" spans="1:19">
      <c r="A23" s="14">
        <v>12</v>
      </c>
      <c r="B23" s="17" t="s">
        <v>44</v>
      </c>
      <c r="C23" s="81">
        <v>45</v>
      </c>
      <c r="D23" s="81"/>
      <c r="E23" s="88"/>
      <c r="F23" s="98">
        <f t="shared" si="1"/>
        <v>45</v>
      </c>
      <c r="G23" s="6">
        <f>10-1+1</f>
        <v>10</v>
      </c>
      <c r="H23" s="7">
        <v>1</v>
      </c>
      <c r="I23" s="7">
        <v>30</v>
      </c>
      <c r="J23" s="7"/>
      <c r="K23" s="7">
        <v>3</v>
      </c>
      <c r="L23" s="95">
        <f t="shared" si="3"/>
        <v>44</v>
      </c>
      <c r="M23" s="7">
        <f t="shared" si="2"/>
        <v>-1</v>
      </c>
      <c r="N23" s="38"/>
      <c r="O23" s="40"/>
      <c r="P23" s="7"/>
      <c r="Q23" s="8"/>
      <c r="S23" s="2"/>
    </row>
    <row r="24" spans="1:19">
      <c r="A24" s="14">
        <v>13</v>
      </c>
      <c r="B24" s="17" t="s">
        <v>46</v>
      </c>
      <c r="C24" s="81"/>
      <c r="D24" s="81"/>
      <c r="E24" s="88"/>
      <c r="F24" s="98">
        <f t="shared" si="1"/>
        <v>0</v>
      </c>
      <c r="G24" s="6"/>
      <c r="H24" s="7"/>
      <c r="I24" s="7"/>
      <c r="J24" s="7"/>
      <c r="K24" s="7"/>
      <c r="L24" s="95">
        <f t="shared" si="3"/>
        <v>0</v>
      </c>
      <c r="M24" s="7">
        <f t="shared" si="2"/>
        <v>0</v>
      </c>
      <c r="N24" s="38"/>
      <c r="O24" s="40"/>
      <c r="P24" s="7"/>
      <c r="Q24" s="8"/>
      <c r="S24" s="2"/>
    </row>
    <row r="25" spans="1:19">
      <c r="A25" s="14"/>
      <c r="B25" s="19"/>
      <c r="C25" s="81"/>
      <c r="D25" s="81"/>
      <c r="E25" s="90"/>
      <c r="F25" s="98"/>
      <c r="G25" s="46"/>
      <c r="H25" s="20"/>
      <c r="I25" s="20"/>
      <c r="J25" s="20"/>
      <c r="K25" s="20"/>
      <c r="L25" s="95"/>
      <c r="M25" s="7"/>
      <c r="N25" s="38"/>
      <c r="O25" s="40"/>
      <c r="P25" s="20"/>
      <c r="Q25" s="21"/>
      <c r="S25" s="2"/>
    </row>
    <row r="26" spans="1:19" ht="13.5" thickBot="1">
      <c r="A26" s="14">
        <v>14</v>
      </c>
      <c r="B26" s="19" t="s">
        <v>28</v>
      </c>
      <c r="C26" s="81"/>
      <c r="D26" s="81"/>
      <c r="E26" s="90"/>
      <c r="F26" s="98">
        <f t="shared" si="1"/>
        <v>0</v>
      </c>
      <c r="G26" s="46"/>
      <c r="H26" s="20"/>
      <c r="I26" s="20"/>
      <c r="J26" s="20"/>
      <c r="K26" s="20"/>
      <c r="L26" s="95">
        <f t="shared" si="3"/>
        <v>0</v>
      </c>
      <c r="M26" s="7">
        <f t="shared" si="2"/>
        <v>0</v>
      </c>
      <c r="N26" s="38"/>
      <c r="O26" s="40"/>
      <c r="P26" s="20"/>
      <c r="Q26" s="21"/>
      <c r="S26" s="2"/>
    </row>
    <row r="27" spans="1:19" s="44" customFormat="1" ht="12.75" customHeight="1" thickBot="1">
      <c r="A27" s="373" t="s">
        <v>20</v>
      </c>
      <c r="B27" s="374"/>
      <c r="C27" s="86">
        <f>SUM(C16:C26)</f>
        <v>68</v>
      </c>
      <c r="D27" s="86">
        <f>SUM(D16:D26)</f>
        <v>1</v>
      </c>
      <c r="E27" s="91">
        <f>SUM(E16:E26)</f>
        <v>0</v>
      </c>
      <c r="F27" s="86">
        <f>SUM(F16:F26)</f>
        <v>69</v>
      </c>
      <c r="G27" s="47">
        <f>SUM(G16:G26)</f>
        <v>12</v>
      </c>
      <c r="H27" s="22">
        <f t="shared" ref="H27:Q27" si="4">SUM(H16:H26)</f>
        <v>3</v>
      </c>
      <c r="I27" s="22">
        <f t="shared" si="4"/>
        <v>48</v>
      </c>
      <c r="J27" s="22">
        <f t="shared" si="4"/>
        <v>0</v>
      </c>
      <c r="K27" s="22">
        <f t="shared" si="4"/>
        <v>3</v>
      </c>
      <c r="L27" s="22">
        <f t="shared" si="4"/>
        <v>66</v>
      </c>
      <c r="M27" s="22">
        <f t="shared" si="4"/>
        <v>-3</v>
      </c>
      <c r="N27" s="43">
        <f t="shared" si="4"/>
        <v>0</v>
      </c>
      <c r="O27" s="22"/>
      <c r="P27" s="22">
        <f t="shared" si="4"/>
        <v>0</v>
      </c>
      <c r="Q27" s="42">
        <f t="shared" si="4"/>
        <v>0</v>
      </c>
      <c r="R27" s="23"/>
      <c r="S27" s="23"/>
    </row>
    <row r="28" spans="1:19" ht="12.75" customHeight="1">
      <c r="A28" s="379" t="s">
        <v>29</v>
      </c>
      <c r="B28" s="380"/>
      <c r="C28" s="380"/>
      <c r="D28" s="380"/>
      <c r="E28" s="3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1"/>
      <c r="R28" s="24"/>
      <c r="S28" s="24"/>
    </row>
    <row r="29" spans="1:19">
      <c r="A29" s="14">
        <v>15</v>
      </c>
      <c r="B29" s="17" t="s">
        <v>30</v>
      </c>
      <c r="C29" s="81">
        <v>2</v>
      </c>
      <c r="D29" s="81"/>
      <c r="E29" s="88"/>
      <c r="F29" s="98">
        <f>C29+D29+E29</f>
        <v>2</v>
      </c>
      <c r="G29" s="6"/>
      <c r="H29" s="7"/>
      <c r="I29" s="7">
        <v>3</v>
      </c>
      <c r="J29" s="7"/>
      <c r="K29" s="7"/>
      <c r="L29" s="95">
        <f>SUM(G29:K29)</f>
        <v>3</v>
      </c>
      <c r="M29" s="7">
        <f>SUM(L29-F29)</f>
        <v>1</v>
      </c>
      <c r="N29" s="38"/>
      <c r="O29" s="40"/>
      <c r="P29" s="7"/>
      <c r="Q29" s="8">
        <v>0</v>
      </c>
      <c r="S29" s="2"/>
    </row>
    <row r="30" spans="1:19">
      <c r="A30" s="18">
        <v>16</v>
      </c>
      <c r="B30" s="17" t="s">
        <v>31</v>
      </c>
      <c r="C30" s="81"/>
      <c r="D30" s="81"/>
      <c r="E30" s="88"/>
      <c r="F30" s="98">
        <f>C30+D30+E30</f>
        <v>0</v>
      </c>
      <c r="G30" s="6"/>
      <c r="H30" s="7"/>
      <c r="I30" s="7"/>
      <c r="J30" s="7"/>
      <c r="K30" s="7"/>
      <c r="L30" s="95">
        <f>SUM(G30:K30)</f>
        <v>0</v>
      </c>
      <c r="M30" s="7">
        <f>SUM(L30-F30)</f>
        <v>0</v>
      </c>
      <c r="N30" s="38"/>
      <c r="O30" s="40"/>
      <c r="P30" s="7"/>
      <c r="Q30" s="8"/>
      <c r="S30" s="2"/>
    </row>
    <row r="31" spans="1:19">
      <c r="A31" s="14">
        <v>17</v>
      </c>
      <c r="B31" s="17" t="s">
        <v>32</v>
      </c>
      <c r="C31" s="81"/>
      <c r="D31" s="81"/>
      <c r="E31" s="88"/>
      <c r="F31" s="98">
        <f>C31+D31+E31</f>
        <v>0</v>
      </c>
      <c r="G31" s="6"/>
      <c r="H31" s="7"/>
      <c r="I31" s="7"/>
      <c r="J31" s="7"/>
      <c r="K31" s="7"/>
      <c r="L31" s="95">
        <f>SUM(G31:K31)</f>
        <v>0</v>
      </c>
      <c r="M31" s="7">
        <f>SUM(L31-F31)</f>
        <v>0</v>
      </c>
      <c r="N31" s="38"/>
      <c r="O31" s="40"/>
      <c r="P31" s="7"/>
      <c r="Q31" s="8"/>
      <c r="S31" s="2"/>
    </row>
    <row r="32" spans="1:19" ht="13.5" thickBot="1">
      <c r="A32" s="18">
        <v>18</v>
      </c>
      <c r="B32" s="17" t="s">
        <v>95</v>
      </c>
      <c r="C32" s="81">
        <v>1</v>
      </c>
      <c r="D32" s="81"/>
      <c r="E32" s="90"/>
      <c r="F32" s="98">
        <f>C32+D32+E32</f>
        <v>1</v>
      </c>
      <c r="G32" s="48"/>
      <c r="H32" s="20"/>
      <c r="I32" s="20">
        <v>1</v>
      </c>
      <c r="J32" s="20"/>
      <c r="K32" s="20"/>
      <c r="L32" s="95">
        <f>SUM(G32:K32)</f>
        <v>1</v>
      </c>
      <c r="M32" s="7">
        <f>SUM(L32-F32)</f>
        <v>0</v>
      </c>
      <c r="N32" s="38"/>
      <c r="O32" s="40"/>
      <c r="P32" s="20"/>
      <c r="Q32" s="21">
        <v>0</v>
      </c>
      <c r="S32" s="2"/>
    </row>
    <row r="33" spans="1:19" s="26" customFormat="1" ht="13.5" thickBot="1">
      <c r="A33" s="14">
        <v>19</v>
      </c>
      <c r="B33" s="17" t="s">
        <v>33</v>
      </c>
      <c r="C33" s="81">
        <v>56</v>
      </c>
      <c r="D33" s="81"/>
      <c r="E33" s="88"/>
      <c r="F33" s="98">
        <f>C33+D33+E33</f>
        <v>56</v>
      </c>
      <c r="G33" s="6">
        <v>0</v>
      </c>
      <c r="H33" s="7"/>
      <c r="I33" s="7">
        <v>32</v>
      </c>
      <c r="J33" s="7"/>
      <c r="K33" s="7"/>
      <c r="L33" s="95">
        <f>SUM(G33:K33)</f>
        <v>32</v>
      </c>
      <c r="M33" s="7">
        <f>L33-F33</f>
        <v>-24</v>
      </c>
      <c r="N33" s="38"/>
      <c r="O33" s="40"/>
      <c r="P33" s="7">
        <v>0</v>
      </c>
      <c r="Q33" s="8"/>
      <c r="R33" s="15"/>
      <c r="S33" s="15"/>
    </row>
    <row r="34" spans="1:19" s="44" customFormat="1" ht="13.5" thickBot="1">
      <c r="A34" s="373" t="s">
        <v>20</v>
      </c>
      <c r="B34" s="374"/>
      <c r="C34" s="86">
        <f>SUM(C29:C33)</f>
        <v>59</v>
      </c>
      <c r="D34" s="86">
        <f t="shared" ref="D34:Q34" si="5">SUM(D29:D33)</f>
        <v>0</v>
      </c>
      <c r="E34" s="86">
        <f t="shared" si="5"/>
        <v>0</v>
      </c>
      <c r="F34" s="86">
        <f t="shared" si="5"/>
        <v>59</v>
      </c>
      <c r="G34" s="43">
        <f t="shared" si="5"/>
        <v>0</v>
      </c>
      <c r="H34" s="43">
        <f t="shared" si="5"/>
        <v>0</v>
      </c>
      <c r="I34" s="43">
        <f t="shared" si="5"/>
        <v>36</v>
      </c>
      <c r="J34" s="43">
        <f t="shared" si="5"/>
        <v>0</v>
      </c>
      <c r="K34" s="43">
        <f t="shared" si="5"/>
        <v>0</v>
      </c>
      <c r="L34" s="43">
        <f t="shared" si="5"/>
        <v>36</v>
      </c>
      <c r="M34" s="43">
        <f t="shared" si="5"/>
        <v>-23</v>
      </c>
      <c r="N34" s="43">
        <f t="shared" si="5"/>
        <v>0</v>
      </c>
      <c r="O34" s="43">
        <f t="shared" si="5"/>
        <v>0</v>
      </c>
      <c r="P34" s="43">
        <f t="shared" si="5"/>
        <v>0</v>
      </c>
      <c r="Q34" s="43">
        <f t="shared" si="5"/>
        <v>0</v>
      </c>
      <c r="R34" s="23"/>
      <c r="S34" s="23"/>
    </row>
    <row r="35" spans="1:19" ht="16.5" customHeight="1">
      <c r="A35" s="382" t="s">
        <v>48</v>
      </c>
      <c r="B35" s="383"/>
      <c r="C35" s="87"/>
      <c r="D35" s="87"/>
      <c r="E35" s="93"/>
      <c r="F35" s="87"/>
      <c r="G35" s="32"/>
      <c r="H35" s="32"/>
      <c r="I35" s="32"/>
      <c r="J35" s="32"/>
      <c r="K35" s="32"/>
      <c r="L35" s="32"/>
      <c r="M35" s="32"/>
      <c r="N35" s="375"/>
      <c r="O35" s="376"/>
      <c r="P35" s="32"/>
      <c r="Q35" s="32"/>
      <c r="S35" s="2"/>
    </row>
    <row r="36" spans="1:19" s="26" customFormat="1" ht="12.75" customHeight="1">
      <c r="A36" s="14">
        <v>20</v>
      </c>
      <c r="B36" s="17" t="s">
        <v>34</v>
      </c>
      <c r="C36" s="81"/>
      <c r="D36" s="81">
        <v>3</v>
      </c>
      <c r="E36" s="88"/>
      <c r="F36" s="98">
        <f>C36+D36+E36</f>
        <v>3</v>
      </c>
      <c r="G36" s="6"/>
      <c r="H36" s="7"/>
      <c r="I36" s="7">
        <v>2</v>
      </c>
      <c r="J36" s="7"/>
      <c r="K36" s="7"/>
      <c r="L36" s="95">
        <f>SUM(G36:K36)</f>
        <v>2</v>
      </c>
      <c r="M36" s="7">
        <f>L36-F36</f>
        <v>-1</v>
      </c>
      <c r="N36" s="38"/>
      <c r="O36" s="40"/>
      <c r="P36" s="7"/>
      <c r="Q36" s="8">
        <v>0</v>
      </c>
      <c r="R36" s="24"/>
      <c r="S36" s="24"/>
    </row>
    <row r="37" spans="1:19">
      <c r="A37" s="14">
        <v>21</v>
      </c>
      <c r="B37" s="17" t="s">
        <v>35</v>
      </c>
      <c r="C37" s="81">
        <v>12</v>
      </c>
      <c r="D37" s="81">
        <v>2</v>
      </c>
      <c r="E37" s="94"/>
      <c r="F37" s="98">
        <f>C37+D37+E37</f>
        <v>14</v>
      </c>
      <c r="G37" s="6"/>
      <c r="H37" s="7"/>
      <c r="I37" s="25">
        <v>13</v>
      </c>
      <c r="J37" s="25"/>
      <c r="K37" s="25"/>
      <c r="L37" s="95">
        <f>SUM(G37:K37)</f>
        <v>13</v>
      </c>
      <c r="M37" s="7">
        <f>L37-F37</f>
        <v>-1</v>
      </c>
      <c r="N37" s="38"/>
      <c r="O37" s="40"/>
      <c r="P37" s="25"/>
      <c r="Q37" s="29">
        <v>0</v>
      </c>
      <c r="S37" s="2"/>
    </row>
    <row r="38" spans="1:19">
      <c r="A38" s="14">
        <v>22</v>
      </c>
      <c r="B38" s="17" t="s">
        <v>94</v>
      </c>
      <c r="C38" s="81">
        <v>1</v>
      </c>
      <c r="D38" s="81"/>
      <c r="E38" s="88"/>
      <c r="F38" s="98">
        <f>C38+D38+E38</f>
        <v>1</v>
      </c>
      <c r="G38" s="6"/>
      <c r="H38" s="7"/>
      <c r="I38" s="7">
        <v>1</v>
      </c>
      <c r="J38" s="7"/>
      <c r="K38" s="7"/>
      <c r="L38" s="95">
        <f>SUM(G38:K38)</f>
        <v>1</v>
      </c>
      <c r="M38" s="7">
        <f>L38-F38</f>
        <v>0</v>
      </c>
      <c r="N38" s="38"/>
      <c r="O38" s="40"/>
      <c r="P38" s="7"/>
      <c r="Q38" s="8"/>
      <c r="R38" s="30"/>
      <c r="S38" s="30"/>
    </row>
    <row r="39" spans="1:19">
      <c r="A39" s="14">
        <v>23</v>
      </c>
      <c r="B39" s="17" t="s">
        <v>36</v>
      </c>
      <c r="C39" s="81">
        <v>5</v>
      </c>
      <c r="D39" s="81"/>
      <c r="E39" s="94"/>
      <c r="F39" s="98">
        <f>C39+D39+E39</f>
        <v>5</v>
      </c>
      <c r="G39" s="28"/>
      <c r="H39" s="25"/>
      <c r="I39" s="25">
        <v>2</v>
      </c>
      <c r="J39" s="25"/>
      <c r="K39" s="25"/>
      <c r="L39" s="95">
        <f>SUM(G39:K39)</f>
        <v>2</v>
      </c>
      <c r="M39" s="7">
        <f>L39-F39</f>
        <v>-3</v>
      </c>
      <c r="N39" s="38">
        <v>0</v>
      </c>
      <c r="O39" s="40"/>
      <c r="P39" s="25"/>
      <c r="Q39" s="29">
        <v>0</v>
      </c>
      <c r="S39" s="2"/>
    </row>
    <row r="40" spans="1:19" s="26" customFormat="1">
      <c r="A40" s="14">
        <v>25</v>
      </c>
      <c r="B40" s="17" t="s">
        <v>37</v>
      </c>
      <c r="C40" s="81"/>
      <c r="D40" s="81"/>
      <c r="E40" s="88"/>
      <c r="F40" s="98">
        <f>C40+D40+E40</f>
        <v>0</v>
      </c>
      <c r="G40" s="6"/>
      <c r="H40" s="7"/>
      <c r="I40" s="7"/>
      <c r="J40" s="7"/>
      <c r="K40" s="7"/>
      <c r="L40" s="95">
        <f>SUM(G40:K40)</f>
        <v>0</v>
      </c>
      <c r="M40" s="7">
        <f>L40-F40</f>
        <v>0</v>
      </c>
      <c r="N40" s="38"/>
      <c r="O40" s="40"/>
      <c r="P40" s="7"/>
      <c r="Q40" s="8"/>
      <c r="R40" s="30"/>
      <c r="S40" s="30"/>
    </row>
    <row r="41" spans="1:19" s="26" customFormat="1" ht="13.5" thickBot="1">
      <c r="A41" s="117"/>
      <c r="B41" s="118"/>
      <c r="C41" s="119"/>
      <c r="D41" s="119"/>
      <c r="E41" s="119"/>
      <c r="F41" s="120"/>
      <c r="G41" s="2"/>
      <c r="H41" s="121"/>
      <c r="I41" s="121"/>
      <c r="J41" s="121"/>
      <c r="K41" s="121"/>
      <c r="L41" s="122"/>
      <c r="M41" s="121"/>
      <c r="N41" s="121"/>
      <c r="O41" s="123"/>
      <c r="P41" s="121"/>
      <c r="Q41" s="121"/>
      <c r="R41" s="30"/>
      <c r="S41" s="30"/>
    </row>
    <row r="42" spans="1:19" s="44" customFormat="1" ht="15" customHeight="1" thickBot="1">
      <c r="A42" s="373" t="s">
        <v>20</v>
      </c>
      <c r="B42" s="374"/>
      <c r="C42" s="86">
        <f t="shared" ref="C42:Q42" si="6">SUM(C36:C40)</f>
        <v>18</v>
      </c>
      <c r="D42" s="86">
        <f t="shared" si="6"/>
        <v>5</v>
      </c>
      <c r="E42" s="86">
        <f t="shared" si="6"/>
        <v>0</v>
      </c>
      <c r="F42" s="86">
        <f t="shared" si="6"/>
        <v>23</v>
      </c>
      <c r="G42" s="43">
        <f t="shared" si="6"/>
        <v>0</v>
      </c>
      <c r="H42" s="43">
        <f t="shared" si="6"/>
        <v>0</v>
      </c>
      <c r="I42" s="43">
        <f t="shared" si="6"/>
        <v>18</v>
      </c>
      <c r="J42" s="43">
        <f t="shared" si="6"/>
        <v>0</v>
      </c>
      <c r="K42" s="43">
        <f t="shared" si="6"/>
        <v>0</v>
      </c>
      <c r="L42" s="43">
        <f t="shared" si="6"/>
        <v>18</v>
      </c>
      <c r="M42" s="43">
        <f t="shared" si="6"/>
        <v>-5</v>
      </c>
      <c r="N42" s="43">
        <f t="shared" si="6"/>
        <v>0</v>
      </c>
      <c r="O42" s="43">
        <f t="shared" si="6"/>
        <v>0</v>
      </c>
      <c r="P42" s="43">
        <f t="shared" si="6"/>
        <v>0</v>
      </c>
      <c r="Q42" s="43">
        <f t="shared" si="6"/>
        <v>0</v>
      </c>
      <c r="R42" s="23"/>
      <c r="S42" s="23"/>
    </row>
    <row r="43" spans="1:19" ht="17.25" customHeight="1">
      <c r="A43" s="382" t="s">
        <v>49</v>
      </c>
      <c r="B43" s="383"/>
      <c r="C43" s="87"/>
      <c r="D43" s="87"/>
      <c r="E43" s="93"/>
      <c r="F43" s="87"/>
      <c r="G43" s="32"/>
      <c r="H43" s="32"/>
      <c r="I43" s="32"/>
      <c r="J43" s="32"/>
      <c r="K43" s="32"/>
      <c r="L43" s="32"/>
      <c r="M43" s="32"/>
      <c r="N43" s="375"/>
      <c r="O43" s="376"/>
      <c r="P43" s="32"/>
      <c r="Q43" s="32"/>
      <c r="S43" s="2"/>
    </row>
    <row r="44" spans="1:19" ht="12.75" customHeight="1" thickBot="1">
      <c r="A44" s="27">
        <v>26</v>
      </c>
      <c r="B44" s="17" t="s">
        <v>47</v>
      </c>
      <c r="C44" s="81">
        <v>5</v>
      </c>
      <c r="D44" s="81"/>
      <c r="E44" s="88"/>
      <c r="F44" s="98">
        <f>C44+D44+E44</f>
        <v>5</v>
      </c>
      <c r="G44" s="9"/>
      <c r="H44" s="7"/>
      <c r="I44" s="7">
        <v>1</v>
      </c>
      <c r="J44" s="7"/>
      <c r="K44" s="7"/>
      <c r="L44" s="95">
        <f>SUM(G44:K44)</f>
        <v>1</v>
      </c>
      <c r="M44" s="7">
        <f>SUM(L44-F44)</f>
        <v>-4</v>
      </c>
      <c r="N44" s="38"/>
      <c r="O44" s="9"/>
      <c r="P44" s="7"/>
      <c r="Q44" s="8">
        <v>0</v>
      </c>
      <c r="R44" s="23"/>
      <c r="S44" s="23"/>
    </row>
    <row r="45" spans="1:19" s="44" customFormat="1" ht="15.75" customHeight="1" thickBot="1">
      <c r="A45" s="373" t="s">
        <v>20</v>
      </c>
      <c r="B45" s="374"/>
      <c r="C45" s="86">
        <f>C44</f>
        <v>5</v>
      </c>
      <c r="D45" s="86"/>
      <c r="E45" s="91"/>
      <c r="F45" s="86">
        <f>SUM(C45:E45)</f>
        <v>5</v>
      </c>
      <c r="G45" s="22">
        <f>SUM(G44:G44)</f>
        <v>0</v>
      </c>
      <c r="H45" s="22">
        <f t="shared" ref="H45:Q45" si="7">SUM(H44:H44)</f>
        <v>0</v>
      </c>
      <c r="I45" s="22">
        <f t="shared" si="7"/>
        <v>1</v>
      </c>
      <c r="J45" s="22">
        <f t="shared" si="7"/>
        <v>0</v>
      </c>
      <c r="K45" s="22">
        <f t="shared" si="7"/>
        <v>0</v>
      </c>
      <c r="L45" s="22">
        <f t="shared" si="7"/>
        <v>1</v>
      </c>
      <c r="M45" s="22">
        <f t="shared" si="7"/>
        <v>-4</v>
      </c>
      <c r="N45" s="43">
        <f t="shared" si="7"/>
        <v>0</v>
      </c>
      <c r="O45" s="22"/>
      <c r="P45" s="22">
        <f t="shared" si="7"/>
        <v>0</v>
      </c>
      <c r="Q45" s="42">
        <f t="shared" si="7"/>
        <v>0</v>
      </c>
      <c r="R45" s="23"/>
      <c r="S45" s="23"/>
    </row>
    <row r="46" spans="1:19" ht="18" customHeight="1">
      <c r="A46" s="382" t="s">
        <v>38</v>
      </c>
      <c r="B46" s="383"/>
      <c r="C46" s="87"/>
      <c r="D46" s="87"/>
      <c r="E46" s="93"/>
      <c r="F46" s="87"/>
      <c r="G46" s="32"/>
      <c r="H46" s="32"/>
      <c r="I46" s="32"/>
      <c r="J46" s="32"/>
      <c r="K46" s="32"/>
      <c r="L46" s="32"/>
      <c r="M46" s="32"/>
      <c r="N46" s="375"/>
      <c r="O46" s="376"/>
      <c r="P46" s="32"/>
      <c r="Q46" s="32"/>
      <c r="S46" s="2"/>
    </row>
    <row r="47" spans="1:19" ht="12.75" customHeight="1">
      <c r="A47" s="14">
        <v>27</v>
      </c>
      <c r="B47" s="17" t="s">
        <v>39</v>
      </c>
      <c r="C47" s="81"/>
      <c r="D47" s="81"/>
      <c r="E47" s="88"/>
      <c r="F47" s="98">
        <f t="shared" ref="F47:F52" si="8">C47+D47+E47</f>
        <v>0</v>
      </c>
      <c r="G47" s="6"/>
      <c r="H47" s="7"/>
      <c r="I47" s="7"/>
      <c r="J47" s="7"/>
      <c r="K47" s="7"/>
      <c r="L47" s="95">
        <f t="shared" ref="L47:L52" si="9">SUM(G47:K47)</f>
        <v>0</v>
      </c>
      <c r="M47" s="7">
        <f t="shared" ref="M47:M52" si="10">SUM(L47-F47)</f>
        <v>0</v>
      </c>
      <c r="N47" s="38"/>
      <c r="O47" s="9"/>
      <c r="P47" s="7"/>
      <c r="Q47" s="8"/>
      <c r="R47" s="23"/>
      <c r="S47" s="23"/>
    </row>
    <row r="48" spans="1:19" ht="12.75" customHeight="1">
      <c r="A48" s="27">
        <v>28</v>
      </c>
      <c r="B48" s="17" t="s">
        <v>40</v>
      </c>
      <c r="C48" s="81"/>
      <c r="D48" s="81"/>
      <c r="E48" s="88"/>
      <c r="F48" s="98">
        <f t="shared" si="8"/>
        <v>0</v>
      </c>
      <c r="G48" s="6"/>
      <c r="H48" s="7"/>
      <c r="I48" s="7"/>
      <c r="J48" s="7"/>
      <c r="K48" s="7"/>
      <c r="L48" s="95">
        <f t="shared" si="9"/>
        <v>0</v>
      </c>
      <c r="M48" s="7">
        <f t="shared" si="10"/>
        <v>0</v>
      </c>
      <c r="N48" s="38"/>
      <c r="O48" s="9"/>
      <c r="P48" s="7"/>
      <c r="Q48" s="8"/>
      <c r="R48" s="24"/>
      <c r="S48" s="24"/>
    </row>
    <row r="49" spans="1:19">
      <c r="A49" s="14">
        <v>29</v>
      </c>
      <c r="B49" s="17" t="s">
        <v>41</v>
      </c>
      <c r="C49" s="81"/>
      <c r="D49" s="81"/>
      <c r="E49" s="88"/>
      <c r="F49" s="98">
        <f t="shared" si="8"/>
        <v>0</v>
      </c>
      <c r="G49" s="6"/>
      <c r="H49" s="7"/>
      <c r="I49" s="7"/>
      <c r="J49" s="7"/>
      <c r="K49" s="7"/>
      <c r="L49" s="95">
        <f t="shared" si="9"/>
        <v>0</v>
      </c>
      <c r="M49" s="7">
        <f t="shared" si="10"/>
        <v>0</v>
      </c>
      <c r="N49" s="38"/>
      <c r="O49" s="9"/>
      <c r="P49" s="7"/>
      <c r="Q49" s="8"/>
      <c r="S49" s="2"/>
    </row>
    <row r="50" spans="1:19">
      <c r="A50" s="27">
        <v>30</v>
      </c>
      <c r="B50" s="17" t="s">
        <v>42</v>
      </c>
      <c r="C50" s="81"/>
      <c r="D50" s="81"/>
      <c r="E50" s="88"/>
      <c r="F50" s="98">
        <f t="shared" si="8"/>
        <v>0</v>
      </c>
      <c r="G50" s="6"/>
      <c r="H50" s="7"/>
      <c r="I50" s="7"/>
      <c r="J50" s="7"/>
      <c r="K50" s="7"/>
      <c r="L50" s="95">
        <f t="shared" si="9"/>
        <v>0</v>
      </c>
      <c r="M50" s="7">
        <f t="shared" si="10"/>
        <v>0</v>
      </c>
      <c r="N50" s="38"/>
      <c r="O50" s="9"/>
      <c r="P50" s="7"/>
      <c r="Q50" s="8"/>
      <c r="S50" s="2"/>
    </row>
    <row r="51" spans="1:19">
      <c r="A51" s="14">
        <v>31</v>
      </c>
      <c r="B51" s="19" t="s">
        <v>98</v>
      </c>
      <c r="C51" s="81"/>
      <c r="D51" s="81"/>
      <c r="E51" s="88"/>
      <c r="F51" s="98">
        <f t="shared" si="8"/>
        <v>0</v>
      </c>
      <c r="G51" s="6"/>
      <c r="H51" s="7"/>
      <c r="I51" s="7">
        <v>0</v>
      </c>
      <c r="J51" s="7"/>
      <c r="K51" s="7"/>
      <c r="L51" s="95">
        <f t="shared" si="9"/>
        <v>0</v>
      </c>
      <c r="M51" s="7">
        <f t="shared" si="10"/>
        <v>0</v>
      </c>
      <c r="N51" s="38"/>
      <c r="O51" s="9"/>
      <c r="P51" s="7"/>
      <c r="Q51" s="8"/>
      <c r="S51" s="2"/>
    </row>
    <row r="52" spans="1:19" ht="13.5" thickBot="1">
      <c r="A52" s="27">
        <v>32</v>
      </c>
      <c r="B52" s="19" t="s">
        <v>97</v>
      </c>
      <c r="C52" s="81"/>
      <c r="D52" s="81">
        <v>5</v>
      </c>
      <c r="E52" s="90"/>
      <c r="F52" s="98">
        <f t="shared" si="8"/>
        <v>5</v>
      </c>
      <c r="G52" s="6"/>
      <c r="H52" s="20"/>
      <c r="I52" s="20">
        <v>4</v>
      </c>
      <c r="J52" s="20"/>
      <c r="K52" s="20"/>
      <c r="L52" s="95">
        <f t="shared" si="9"/>
        <v>4</v>
      </c>
      <c r="M52" s="7">
        <f t="shared" si="10"/>
        <v>-1</v>
      </c>
      <c r="N52" s="38"/>
      <c r="O52" s="9"/>
      <c r="P52" s="20"/>
      <c r="Q52" s="21">
        <v>0</v>
      </c>
      <c r="S52" s="2"/>
    </row>
    <row r="53" spans="1:19" s="44" customFormat="1" ht="16.5" customHeight="1" thickBot="1">
      <c r="A53" s="373" t="s">
        <v>20</v>
      </c>
      <c r="B53" s="374"/>
      <c r="C53" s="86"/>
      <c r="D53" s="86">
        <f>SUM(D47:D52)</f>
        <v>5</v>
      </c>
      <c r="E53" s="91"/>
      <c r="F53" s="86">
        <f>SUM(F47:F52)</f>
        <v>5</v>
      </c>
      <c r="G53" s="22">
        <f>SUM(G47:G52)</f>
        <v>0</v>
      </c>
      <c r="H53" s="22">
        <f t="shared" ref="H53:Q53" si="11">SUM(H47:H52)</f>
        <v>0</v>
      </c>
      <c r="I53" s="22">
        <f t="shared" si="11"/>
        <v>4</v>
      </c>
      <c r="J53" s="22">
        <f t="shared" si="11"/>
        <v>0</v>
      </c>
      <c r="K53" s="22">
        <f t="shared" si="11"/>
        <v>0</v>
      </c>
      <c r="L53" s="22">
        <f t="shared" si="11"/>
        <v>4</v>
      </c>
      <c r="M53" s="22">
        <f t="shared" si="11"/>
        <v>-1</v>
      </c>
      <c r="N53" s="43">
        <f t="shared" si="11"/>
        <v>0</v>
      </c>
      <c r="O53" s="22"/>
      <c r="P53" s="22">
        <f t="shared" si="11"/>
        <v>0</v>
      </c>
      <c r="Q53" s="42">
        <f t="shared" si="11"/>
        <v>0</v>
      </c>
      <c r="R53" s="23"/>
      <c r="S53" s="23"/>
    </row>
    <row r="54" spans="1:19" s="44" customFormat="1" ht="20.25" customHeight="1" thickBot="1">
      <c r="A54" s="373" t="s">
        <v>43</v>
      </c>
      <c r="B54" s="374"/>
      <c r="C54" s="86">
        <f t="shared" ref="C54:N54" si="12">SUM(C14,C27,C34,C42,C45,C53)</f>
        <v>152</v>
      </c>
      <c r="D54" s="86">
        <f t="shared" si="12"/>
        <v>11</v>
      </c>
      <c r="E54" s="91">
        <f t="shared" si="12"/>
        <v>0</v>
      </c>
      <c r="F54" s="86">
        <f t="shared" si="12"/>
        <v>163</v>
      </c>
      <c r="G54" s="22">
        <f t="shared" si="12"/>
        <v>12</v>
      </c>
      <c r="H54" s="22">
        <f t="shared" si="12"/>
        <v>3</v>
      </c>
      <c r="I54" s="22">
        <f t="shared" si="12"/>
        <v>108</v>
      </c>
      <c r="J54" s="22">
        <f t="shared" si="12"/>
        <v>0</v>
      </c>
      <c r="K54" s="22">
        <f t="shared" si="12"/>
        <v>3</v>
      </c>
      <c r="L54" s="22">
        <f t="shared" si="12"/>
        <v>126</v>
      </c>
      <c r="M54" s="22">
        <f t="shared" si="12"/>
        <v>-37</v>
      </c>
      <c r="N54" s="43">
        <f t="shared" si="12"/>
        <v>0</v>
      </c>
      <c r="O54" s="22"/>
      <c r="P54" s="22">
        <f>SUM(P14,P27,P34,P42,P45,P53)</f>
        <v>0</v>
      </c>
      <c r="Q54" s="42">
        <f>SUM(Q14,Q27,Q34,Q42,Q45,Q53)</f>
        <v>0</v>
      </c>
      <c r="R54" s="23"/>
      <c r="S54" s="23"/>
    </row>
  </sheetData>
  <mergeCells count="23">
    <mergeCell ref="A54:B54"/>
    <mergeCell ref="A46:B46"/>
    <mergeCell ref="A42:B42"/>
    <mergeCell ref="A43:B43"/>
    <mergeCell ref="A53:B53"/>
    <mergeCell ref="N46:O46"/>
    <mergeCell ref="A45:B45"/>
    <mergeCell ref="A35:B35"/>
    <mergeCell ref="A27:B27"/>
    <mergeCell ref="N43:O43"/>
    <mergeCell ref="A14:B14"/>
    <mergeCell ref="A28:Q28"/>
    <mergeCell ref="N35:O35"/>
    <mergeCell ref="A34:B34"/>
    <mergeCell ref="N4:O4"/>
    <mergeCell ref="A7:Q7"/>
    <mergeCell ref="N5:P5"/>
    <mergeCell ref="A15:Q15"/>
    <mergeCell ref="A1:Q1"/>
    <mergeCell ref="A2:Q2"/>
    <mergeCell ref="C3:F3"/>
    <mergeCell ref="G3:Q3"/>
    <mergeCell ref="N6:O6"/>
  </mergeCells>
  <phoneticPr fontId="0" type="noConversion"/>
  <pageMargins left="0.74791666666666667" right="0.74791666666666667" top="0.98402777777777783" bottom="0.98402777777777783" header="0.51180555555555562" footer="0.51180555555555562"/>
  <pageSetup scale="80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5"/>
  <sheetViews>
    <sheetView topLeftCell="A22" workbookViewId="0">
      <selection activeCell="E26" sqref="E26"/>
    </sheetView>
  </sheetViews>
  <sheetFormatPr defaultRowHeight="16.5" customHeight="1"/>
  <cols>
    <col min="1" max="1" width="25.7109375" style="54" bestFit="1" customWidth="1"/>
    <col min="2" max="2" width="6.28515625" style="54" customWidth="1"/>
    <col min="3" max="3" width="4.140625" style="54" bestFit="1" customWidth="1"/>
    <col min="4" max="4" width="8.42578125" style="54" customWidth="1"/>
    <col min="5" max="5" width="4.42578125" style="54" bestFit="1" customWidth="1"/>
    <col min="6" max="6" width="9.140625" style="53" bestFit="1"/>
    <col min="7" max="7" width="8" style="53" bestFit="1" customWidth="1"/>
    <col min="8" max="8" width="15" style="53" bestFit="1" customWidth="1"/>
    <col min="9" max="16384" width="9.140625" style="53"/>
  </cols>
  <sheetData>
    <row r="1" spans="1:11" ht="16.5" customHeight="1">
      <c r="A1" s="53"/>
      <c r="B1" s="53"/>
      <c r="C1" s="53"/>
      <c r="D1" s="53"/>
      <c r="E1" s="53"/>
    </row>
    <row r="2" spans="1:11" s="143" customFormat="1" ht="51" customHeight="1">
      <c r="A2" s="391" t="s">
        <v>144</v>
      </c>
      <c r="B2" s="392"/>
      <c r="C2" s="392"/>
      <c r="D2" s="392"/>
      <c r="E2" s="392"/>
      <c r="F2" s="392"/>
      <c r="G2" s="392"/>
      <c r="H2" s="393"/>
    </row>
    <row r="3" spans="1:11" s="58" customFormat="1" ht="16.5" customHeight="1">
      <c r="A3" s="394" t="s">
        <v>2</v>
      </c>
      <c r="B3" s="394" t="s">
        <v>135</v>
      </c>
      <c r="C3" s="397" t="s">
        <v>136</v>
      </c>
      <c r="D3" s="397" t="s">
        <v>137</v>
      </c>
      <c r="E3" s="394" t="s">
        <v>54</v>
      </c>
      <c r="F3" s="395" t="s">
        <v>145</v>
      </c>
      <c r="G3" s="390" t="s">
        <v>12</v>
      </c>
      <c r="H3" s="390"/>
    </row>
    <row r="4" spans="1:11" s="58" customFormat="1" ht="33" customHeight="1">
      <c r="A4" s="394"/>
      <c r="B4" s="394"/>
      <c r="C4" s="398"/>
      <c r="D4" s="398"/>
      <c r="E4" s="394"/>
      <c r="F4" s="396"/>
      <c r="G4" s="60" t="s">
        <v>59</v>
      </c>
      <c r="H4" s="59" t="s">
        <v>60</v>
      </c>
    </row>
    <row r="5" spans="1:11" ht="16.5" customHeight="1">
      <c r="A5" s="55" t="s">
        <v>16</v>
      </c>
      <c r="B5" s="141">
        <f>GSSA!C8+GSSA!D8+ERSA!C8+ERSA!D8+Kochi!C8+Kochi!D8</f>
        <v>1</v>
      </c>
      <c r="C5" s="56">
        <f>GSSA!E8+ERSA!E8+Kochi!E8</f>
        <v>0</v>
      </c>
      <c r="D5" s="56">
        <f>GSSA!F8+ERSA!F8+Kochi!F8</f>
        <v>1</v>
      </c>
      <c r="E5" s="56">
        <f>GSSA!L8+ERSA!L8+Kochi!L8</f>
        <v>1</v>
      </c>
      <c r="F5" s="56">
        <f t="shared" ref="F5:F31" si="0">E5-D5</f>
        <v>0</v>
      </c>
      <c r="G5" s="56">
        <f>GSSA!N8+ERSA!N8+Kochi!N8</f>
        <v>0</v>
      </c>
      <c r="H5" s="56">
        <f>GSSA!P8+ERSA!P8+Kochi!P8</f>
        <v>0</v>
      </c>
    </row>
    <row r="6" spans="1:11" ht="16.5" customHeight="1">
      <c r="A6" s="55" t="s">
        <v>45</v>
      </c>
      <c r="B6" s="141">
        <f>GSSA!C9+GSSA!D9+ERSA!C9+ERSA!D9+Kochi!C9+Kochi!D9</f>
        <v>1</v>
      </c>
      <c r="C6" s="56">
        <f>GSSA!E9+ERSA!E9+Kochi!E9</f>
        <v>0</v>
      </c>
      <c r="D6" s="56">
        <f>GSSA!F9+ERSA!F9+Kochi!F9</f>
        <v>1</v>
      </c>
      <c r="E6" s="56">
        <f>GSSA!L9+ERSA!L9+Kochi!L9</f>
        <v>1</v>
      </c>
      <c r="F6" s="56">
        <f t="shared" si="0"/>
        <v>0</v>
      </c>
      <c r="G6" s="56">
        <f>GSSA!N9+ERSA!N9+Kochi!N9</f>
        <v>0</v>
      </c>
      <c r="H6" s="56">
        <f>GSSA!P9+ERSA!P9+Kochi!P9</f>
        <v>0</v>
      </c>
    </row>
    <row r="7" spans="1:11" ht="16.5" customHeight="1">
      <c r="A7" s="55" t="s">
        <v>17</v>
      </c>
      <c r="B7" s="141">
        <f>GSSA!C10+GSSA!D10+ERSA!C10+ERSA!D10+Kochi!C10+Kochi!D10</f>
        <v>5</v>
      </c>
      <c r="C7" s="56">
        <f>GSSA!E10+ERSA!E10+Kochi!E10</f>
        <v>0</v>
      </c>
      <c r="D7" s="56">
        <f>GSSA!F10+ERSA!F10+Kochi!F10</f>
        <v>5</v>
      </c>
      <c r="E7" s="56">
        <f>GSSA!L10+ERSA!L10+Kochi!L10</f>
        <v>0</v>
      </c>
      <c r="F7" s="56">
        <f t="shared" si="0"/>
        <v>-5</v>
      </c>
      <c r="G7" s="56">
        <f>GSSA!N10+ERSA!N10+Kochi!N10</f>
        <v>0</v>
      </c>
      <c r="H7" s="56">
        <f>GSSA!P10+ERSA!P10+Kochi!P10</f>
        <v>0</v>
      </c>
    </row>
    <row r="8" spans="1:11" ht="16.5" customHeight="1">
      <c r="A8" s="55" t="s">
        <v>18</v>
      </c>
      <c r="B8" s="141">
        <f>GSSA!C11+GSSA!D11+ERSA!C11+ERSA!D11+Kochi!C11+Kochi!D11</f>
        <v>4</v>
      </c>
      <c r="C8" s="56">
        <f>GSSA!E11+ERSA!E11+Kochi!E11</f>
        <v>0</v>
      </c>
      <c r="D8" s="56">
        <f>GSSA!F11+ERSA!F11+Kochi!F11</f>
        <v>4</v>
      </c>
      <c r="E8" s="56">
        <f>GSSA!L11+ERSA!L11+Kochi!L11</f>
        <v>8</v>
      </c>
      <c r="F8" s="56">
        <f t="shared" si="0"/>
        <v>4</v>
      </c>
      <c r="G8" s="56">
        <f>GSSA!N11+ERSA!N11+Kochi!N11</f>
        <v>0</v>
      </c>
      <c r="H8" s="56">
        <f>GSSA!P11+ERSA!P11+Kochi!P11</f>
        <v>0</v>
      </c>
    </row>
    <row r="9" spans="1:11" ht="16.5" customHeight="1">
      <c r="A9" s="55" t="s">
        <v>139</v>
      </c>
      <c r="B9" s="141">
        <f>GSSA!C12+GSSA!D12+ERSA!C12+ERSA!D12+Kochi!C12+Kochi!D12</f>
        <v>1</v>
      </c>
      <c r="C9" s="56">
        <f>GSSA!E12+ERSA!E12+Kochi!E12</f>
        <v>0</v>
      </c>
      <c r="D9" s="56">
        <f>GSSA!F12+ERSA!F12+Kochi!F12</f>
        <v>1</v>
      </c>
      <c r="E9" s="56">
        <f>GSSA!L12+ERSA!L12+Kochi!L12</f>
        <v>0</v>
      </c>
      <c r="F9" s="56">
        <f t="shared" si="0"/>
        <v>-1</v>
      </c>
      <c r="G9" s="56">
        <f>GSSA!N12+ERSA!N12+Kochi!N12</f>
        <v>0</v>
      </c>
      <c r="H9" s="56">
        <f>GSSA!P12+ERSA!P12+Kochi!P12</f>
        <v>0</v>
      </c>
    </row>
    <row r="10" spans="1:11" ht="16.5" customHeight="1">
      <c r="A10" s="55" t="s">
        <v>19</v>
      </c>
      <c r="B10" s="141">
        <f>GSSA!C13+GSSA!D13+ERSA!C13+ERSA!D13+Kochi!C13+Kochi!D13</f>
        <v>0</v>
      </c>
      <c r="C10" s="56">
        <f>GSSA!E13+ERSA!E13+Kochi!E13</f>
        <v>0</v>
      </c>
      <c r="D10" s="56">
        <f>GSSA!F13+ERSA!F13+Kochi!F13</f>
        <v>0</v>
      </c>
      <c r="E10" s="56">
        <f>GSSA!L13+ERSA!L13+Kochi!L13</f>
        <v>0</v>
      </c>
      <c r="F10" s="56">
        <f t="shared" si="0"/>
        <v>0</v>
      </c>
      <c r="G10" s="56">
        <f>GSSA!N13+ERSA!N13+Kochi!N13</f>
        <v>0</v>
      </c>
      <c r="H10" s="56">
        <f>GSSA!P13+ERSA!P13+Kochi!P13</f>
        <v>0</v>
      </c>
    </row>
    <row r="11" spans="1:11" ht="16.5" customHeight="1">
      <c r="A11" s="55" t="s">
        <v>22</v>
      </c>
      <c r="B11" s="141">
        <f>GSSA!C16+GSSA!D16+ERSA!C16+ERSA!D16+Kochi!C16+Kochi!D16</f>
        <v>104</v>
      </c>
      <c r="C11" s="56">
        <f>GSSA!E16+ERSA!E16+Kochi!E16</f>
        <v>0</v>
      </c>
      <c r="D11" s="56">
        <f>GSSA!F16+ERSA!F16+Kochi!F16</f>
        <v>104</v>
      </c>
      <c r="E11" s="56">
        <f>GSSA!L16+ERSA!L16+Kochi!L16</f>
        <v>66</v>
      </c>
      <c r="F11" s="56">
        <f t="shared" si="0"/>
        <v>-38</v>
      </c>
      <c r="G11" s="56">
        <f>GSSA!N16+ERSA!N16+Kochi!N16</f>
        <v>0</v>
      </c>
      <c r="H11" s="56">
        <f>GSSA!P16+ERSA!P16+Kochi!P16</f>
        <v>9</v>
      </c>
    </row>
    <row r="12" spans="1:11" ht="16.5" customHeight="1">
      <c r="A12" s="55" t="s">
        <v>23</v>
      </c>
      <c r="B12" s="141">
        <f>GSSA!C17+GSSA!D17+ERSA!C17+ERSA!D17+Kochi!C17+Kochi!D17</f>
        <v>25</v>
      </c>
      <c r="C12" s="56">
        <f>GSSA!E17+ERSA!E17+Kochi!E17</f>
        <v>0</v>
      </c>
      <c r="D12" s="56">
        <f>GSSA!F17+ERSA!F17+Kochi!F17</f>
        <v>25</v>
      </c>
      <c r="E12" s="56">
        <f>GSSA!L17+ERSA!L17+Kochi!L17</f>
        <v>26</v>
      </c>
      <c r="F12" s="56">
        <f t="shared" si="0"/>
        <v>1</v>
      </c>
      <c r="G12" s="56">
        <f>GSSA!N17+ERSA!N17+Kochi!N17</f>
        <v>0</v>
      </c>
      <c r="H12" s="56">
        <f>GSSA!P17+ERSA!P17+Kochi!P17</f>
        <v>5</v>
      </c>
      <c r="J12" s="57"/>
      <c r="K12" s="57"/>
    </row>
    <row r="13" spans="1:11" ht="16.5" customHeight="1">
      <c r="A13" s="55" t="s">
        <v>134</v>
      </c>
      <c r="B13" s="141">
        <v>1</v>
      </c>
      <c r="C13" s="56">
        <f>GSSA!E18+ERSA!E18+Kochi!E18</f>
        <v>0</v>
      </c>
      <c r="D13" s="56">
        <f>GSSA!F18+ERSA!F18+Kochi!F18</f>
        <v>1</v>
      </c>
      <c r="E13" s="56">
        <f>GSSA!L18+ERSA!L18+Kochi!L18</f>
        <v>1</v>
      </c>
      <c r="F13" s="56">
        <f t="shared" si="0"/>
        <v>0</v>
      </c>
      <c r="G13" s="56">
        <f>GSSA!N18+ERSA!N18+Kochi!N18</f>
        <v>0</v>
      </c>
      <c r="H13" s="56">
        <f>GSSA!P18+ERSA!P18+Kochi!P18</f>
        <v>0</v>
      </c>
      <c r="J13" s="57"/>
      <c r="K13" s="57"/>
    </row>
    <row r="14" spans="1:11" ht="16.5" customHeight="1">
      <c r="A14" s="55" t="s">
        <v>24</v>
      </c>
      <c r="B14" s="141">
        <f>GSSA!C19+GSSA!D19+ERSA!C19+ERSA!D19+Kochi!C19+Kochi!D19</f>
        <v>26</v>
      </c>
      <c r="C14" s="56">
        <f>GSSA!E19+ERSA!E19+Kochi!E19</f>
        <v>0</v>
      </c>
      <c r="D14" s="56">
        <f>GSSA!F19+ERSA!F19+Kochi!F19</f>
        <v>26</v>
      </c>
      <c r="E14" s="56">
        <f>GSSA!L19+ERSA!L19+Kochi!L19</f>
        <v>51</v>
      </c>
      <c r="F14" s="56">
        <f t="shared" si="0"/>
        <v>25</v>
      </c>
      <c r="G14" s="56">
        <f>GSSA!N19+ERSA!N19+Kochi!N19</f>
        <v>0</v>
      </c>
      <c r="H14" s="56">
        <f>GSSA!P19+ERSA!P19+Kochi!P19</f>
        <v>11</v>
      </c>
    </row>
    <row r="15" spans="1:11" ht="16.5" customHeight="1">
      <c r="A15" s="55" t="s">
        <v>25</v>
      </c>
      <c r="B15" s="141">
        <f>GSSA!C20+GSSA!D20+ERSA!C20+ERSA!D20+Kochi!C20+Kochi!D20</f>
        <v>6</v>
      </c>
      <c r="C15" s="56">
        <f>GSSA!E20+ERSA!E20+Kochi!E20</f>
        <v>0</v>
      </c>
      <c r="D15" s="56">
        <f>GSSA!F20+ERSA!F20+Kochi!F20</f>
        <v>6</v>
      </c>
      <c r="E15" s="56">
        <f>GSSA!L20+ERSA!L20+Kochi!L20</f>
        <v>2</v>
      </c>
      <c r="F15" s="56">
        <f t="shared" si="0"/>
        <v>-4</v>
      </c>
      <c r="G15" s="56">
        <f>GSSA!N20+ERSA!N20+Kochi!N20</f>
        <v>0</v>
      </c>
      <c r="H15" s="56">
        <f>GSSA!P20+ERSA!P20+Kochi!P20</f>
        <v>0</v>
      </c>
    </row>
    <row r="16" spans="1:11" ht="16.5" customHeight="1">
      <c r="A16" s="55" t="s">
        <v>26</v>
      </c>
      <c r="B16" s="141">
        <f>GSSA!C21+GSSA!D21+ERSA!C21+ERSA!D21+Kochi!C21+Kochi!D21</f>
        <v>1</v>
      </c>
      <c r="C16" s="56">
        <f>GSSA!E21+ERSA!E21+Kochi!E21</f>
        <v>0</v>
      </c>
      <c r="D16" s="56">
        <f>GSSA!F21+ERSA!F21+Kochi!F21</f>
        <v>1</v>
      </c>
      <c r="E16" s="56">
        <f>GSSA!L21+ERSA!L21+Kochi!L21</f>
        <v>1</v>
      </c>
      <c r="F16" s="56">
        <f t="shared" si="0"/>
        <v>0</v>
      </c>
      <c r="G16" s="56">
        <f>GSSA!N21+ERSA!N21+Kochi!N21</f>
        <v>0</v>
      </c>
      <c r="H16" s="56">
        <f>GSSA!P21+ERSA!P21+Kochi!P21</f>
        <v>0</v>
      </c>
      <c r="I16" s="57"/>
    </row>
    <row r="17" spans="1:16" ht="16.5" customHeight="1">
      <c r="A17" s="55" t="s">
        <v>27</v>
      </c>
      <c r="B17" s="141">
        <f>GSSA!C22+GSSA!D22+ERSA!C22+ERSA!D22+Kochi!C22+Kochi!D22</f>
        <v>3</v>
      </c>
      <c r="C17" s="56">
        <f>GSSA!E22+ERSA!E22+Kochi!E22</f>
        <v>0</v>
      </c>
      <c r="D17" s="56">
        <f>GSSA!F22+ERSA!F22+Kochi!F22</f>
        <v>3</v>
      </c>
      <c r="E17" s="56">
        <f>GSSA!L22+ERSA!L22+Kochi!L22</f>
        <v>2</v>
      </c>
      <c r="F17" s="56">
        <f t="shared" si="0"/>
        <v>-1</v>
      </c>
      <c r="G17" s="56">
        <f>GSSA!N22+ERSA!N22+Kochi!N22</f>
        <v>0</v>
      </c>
      <c r="H17" s="56">
        <f>GSSA!P22+ERSA!P22+Kochi!P22</f>
        <v>0</v>
      </c>
      <c r="P17" s="57"/>
    </row>
    <row r="18" spans="1:16" ht="16.5" customHeight="1">
      <c r="A18" s="55" t="s">
        <v>44</v>
      </c>
      <c r="B18" s="141">
        <f>GSSA!C23+GSSA!D23+ERSA!C23+ERSA!D23+Kochi!C23+Kochi!D23</f>
        <v>258</v>
      </c>
      <c r="C18" s="56">
        <f>GSSA!E23+ERSA!E23+Kochi!E23</f>
        <v>0</v>
      </c>
      <c r="D18" s="56">
        <f>GSSA!F23+ERSA!F23+Kochi!F23</f>
        <v>258</v>
      </c>
      <c r="E18" s="56">
        <f>GSSA!L23+ERSA!L23+Kochi!L23</f>
        <v>255</v>
      </c>
      <c r="F18" s="56">
        <f t="shared" si="0"/>
        <v>-3</v>
      </c>
      <c r="G18" s="56">
        <f>GSSA!N23+ERSA!N23+Kochi!N23</f>
        <v>1</v>
      </c>
      <c r="H18" s="56">
        <f>GSSA!P23+ERSA!P23+Kochi!P23</f>
        <v>5</v>
      </c>
      <c r="P18" s="57"/>
    </row>
    <row r="19" spans="1:16" ht="16.5" customHeight="1">
      <c r="A19" s="55" t="s">
        <v>46</v>
      </c>
      <c r="B19" s="141">
        <f>GSSA!C24+GSSA!D24+ERSA!C24+ERSA!D24+Kochi!C24+Kochi!D24</f>
        <v>52</v>
      </c>
      <c r="C19" s="56">
        <f>GSSA!E24+ERSA!E24+Kochi!E24</f>
        <v>0</v>
      </c>
      <c r="D19" s="56">
        <f>GSSA!F24+ERSA!F24+Kochi!F24</f>
        <v>52</v>
      </c>
      <c r="E19" s="56">
        <f>GSSA!L24+ERSA!L24+Kochi!L24</f>
        <v>38</v>
      </c>
      <c r="F19" s="56">
        <f t="shared" si="0"/>
        <v>-14</v>
      </c>
      <c r="G19" s="56">
        <f>GSSA!N24+ERSA!N24+Kochi!N24</f>
        <v>1</v>
      </c>
      <c r="H19" s="56">
        <f>GSSA!P24+ERSA!P24+Kochi!P24</f>
        <v>0</v>
      </c>
    </row>
    <row r="20" spans="1:16" ht="16.5" customHeight="1">
      <c r="A20" s="55" t="s">
        <v>112</v>
      </c>
      <c r="B20" s="141">
        <f>GSSA!C25+GSSA!D25+ERSA!C25+ERSA!D25+Kochi!C25+Kochi!D25</f>
        <v>1</v>
      </c>
      <c r="C20" s="56">
        <f>GSSA!E25+ERSA!E25+Kochi!E25</f>
        <v>0</v>
      </c>
      <c r="D20" s="56">
        <f>GSSA!F25+ERSA!F25+Kochi!F25</f>
        <v>1</v>
      </c>
      <c r="E20" s="56">
        <f>GSSA!L25+ERSA!L25+Kochi!L25</f>
        <v>1</v>
      </c>
      <c r="F20" s="56">
        <f t="shared" si="0"/>
        <v>0</v>
      </c>
      <c r="G20" s="56">
        <v>0</v>
      </c>
      <c r="H20" s="56">
        <v>0</v>
      </c>
    </row>
    <row r="21" spans="1:16" ht="16.5" customHeight="1">
      <c r="A21" s="55" t="s">
        <v>28</v>
      </c>
      <c r="B21" s="141">
        <f>GSSA!C26+GSSA!D26+ERSA!C26+ERSA!D26+Kochi!C26+Kochi!D26</f>
        <v>1</v>
      </c>
      <c r="C21" s="56">
        <f>GSSA!E26+ERSA!E26+Kochi!E26</f>
        <v>0</v>
      </c>
      <c r="D21" s="56">
        <f>GSSA!F26+ERSA!F26+Kochi!F26</f>
        <v>1</v>
      </c>
      <c r="E21" s="56">
        <f>GSSA!L26+ERSA!L26+Kochi!L26</f>
        <v>1</v>
      </c>
      <c r="F21" s="56">
        <f t="shared" si="0"/>
        <v>0</v>
      </c>
      <c r="G21" s="56">
        <f>GSSA!N26+ERSA!N26+Kochi!N26</f>
        <v>0</v>
      </c>
      <c r="H21" s="56">
        <f>GSSA!P26+ERSA!P26+Kochi!P26</f>
        <v>0</v>
      </c>
    </row>
    <row r="22" spans="1:16" ht="16.5" customHeight="1">
      <c r="A22" s="55" t="s">
        <v>30</v>
      </c>
      <c r="B22" s="141">
        <f>GSSA!C29+GSSA!D29+ERSA!C29+ERSA!D29+Kochi!C29+Kochi!D29</f>
        <v>13</v>
      </c>
      <c r="C22" s="56">
        <f>GSSA!E29+ERSA!E29+Kochi!E29</f>
        <v>0</v>
      </c>
      <c r="D22" s="56">
        <f>GSSA!F29+ERSA!F29+Kochi!F29</f>
        <v>13</v>
      </c>
      <c r="E22" s="56">
        <f>GSSA!L29+ERSA!L29+Kochi!L29</f>
        <v>13</v>
      </c>
      <c r="F22" s="56">
        <f t="shared" si="0"/>
        <v>0</v>
      </c>
      <c r="G22" s="56">
        <f>GSSA!N29+ERSA!N29+Kochi!N29</f>
        <v>0</v>
      </c>
      <c r="H22" s="56">
        <f>GSSA!P29+ERSA!P29+Kochi!P29</f>
        <v>0</v>
      </c>
    </row>
    <row r="23" spans="1:16" ht="16.5" customHeight="1">
      <c r="A23" s="55" t="s">
        <v>31</v>
      </c>
      <c r="B23" s="141">
        <f>GSSA!C30+GSSA!D30+ERSA!C30+ERSA!D30+Kochi!C30+Kochi!D30</f>
        <v>2</v>
      </c>
      <c r="C23" s="56">
        <f>GSSA!E30+ERSA!E30+Kochi!E30</f>
        <v>0</v>
      </c>
      <c r="D23" s="56">
        <f>GSSA!F30+ERSA!F30+Kochi!F30</f>
        <v>2</v>
      </c>
      <c r="E23" s="56">
        <f>GSSA!L30+ERSA!L30+Kochi!L30</f>
        <v>2</v>
      </c>
      <c r="F23" s="56">
        <f t="shared" si="0"/>
        <v>0</v>
      </c>
      <c r="G23" s="56">
        <f>GSSA!N30+ERSA!N30+Kochi!N30</f>
        <v>0</v>
      </c>
      <c r="H23" s="56">
        <f>GSSA!P30+ERSA!P30+Kochi!P30</f>
        <v>0</v>
      </c>
      <c r="K23" s="57"/>
    </row>
    <row r="24" spans="1:16" ht="16.5" customHeight="1">
      <c r="A24" s="55" t="s">
        <v>32</v>
      </c>
      <c r="B24" s="141">
        <f>GSSA!C31+GSSA!D31+ERSA!C31+ERSA!D31+Kochi!C31+Kochi!D31</f>
        <v>1</v>
      </c>
      <c r="C24" s="56">
        <f>GSSA!E31+ERSA!E31+Kochi!E31</f>
        <v>0</v>
      </c>
      <c r="D24" s="56">
        <f>GSSA!F31+ERSA!F31+Kochi!F31</f>
        <v>1</v>
      </c>
      <c r="E24" s="56">
        <f>GSSA!L31+ERSA!L31+Kochi!L31</f>
        <v>1</v>
      </c>
      <c r="F24" s="56">
        <f t="shared" si="0"/>
        <v>0</v>
      </c>
      <c r="G24" s="56">
        <f>GSSA!N31+ERSA!N31+Kochi!N31</f>
        <v>0</v>
      </c>
      <c r="H24" s="56">
        <f>GSSA!P31+ERSA!P31+Kochi!P31</f>
        <v>0</v>
      </c>
    </row>
    <row r="25" spans="1:16" ht="16.5" customHeight="1">
      <c r="A25" s="55" t="s">
        <v>93</v>
      </c>
      <c r="B25" s="141">
        <f>GSSA!C32+GSSA!D32+ERSA!C32+ERSA!D32+Kochi!C32+Kochi!D32</f>
        <v>9</v>
      </c>
      <c r="C25" s="56">
        <f>GSSA!E32+ERSA!E32+Kochi!E32</f>
        <v>0</v>
      </c>
      <c r="D25" s="56">
        <f>GSSA!F32+ERSA!F32+Kochi!F32</f>
        <v>9</v>
      </c>
      <c r="E25" s="56">
        <f>GSSA!L32+ERSA!L32+Kochi!L32</f>
        <v>5</v>
      </c>
      <c r="F25" s="56">
        <f t="shared" si="0"/>
        <v>-4</v>
      </c>
      <c r="G25" s="56">
        <f>GSSA!N32+ERSA!N32+Kochi!N32</f>
        <v>2</v>
      </c>
      <c r="H25" s="56">
        <f>GSSA!P32+ERSA!P32+Kochi!P32</f>
        <v>0</v>
      </c>
    </row>
    <row r="26" spans="1:16" ht="16.5" customHeight="1">
      <c r="A26" s="55" t="s">
        <v>33</v>
      </c>
      <c r="B26" s="141">
        <f>GSSA!C33+GSSA!D33+ERSA!C33+ERSA!D33+Kochi!C33+Kochi!D33</f>
        <v>332</v>
      </c>
      <c r="C26" s="56">
        <f>GSSA!E33+ERSA!E33+Kochi!E33</f>
        <v>-9</v>
      </c>
      <c r="D26" s="56">
        <f>GSSA!F33+ERSA!F33+Kochi!F33</f>
        <v>323</v>
      </c>
      <c r="E26" s="56">
        <f>GSSA!L33+ERSA!L33+Kochi!L33</f>
        <v>227</v>
      </c>
      <c r="F26" s="56">
        <f t="shared" si="0"/>
        <v>-96</v>
      </c>
      <c r="G26" s="56">
        <f>GSSA!N33+ERSA!N33+Kochi!N33</f>
        <v>2</v>
      </c>
      <c r="H26" s="56">
        <f>GSSA!P33+ERSA!P33+Kochi!P33</f>
        <v>10</v>
      </c>
      <c r="I26" s="57"/>
    </row>
    <row r="27" spans="1:16" ht="16.5" customHeight="1">
      <c r="A27" s="55" t="s">
        <v>34</v>
      </c>
      <c r="B27" s="141">
        <f>GSSA!C36+GSSA!D36+ERSA!C36+ERSA!D36+Kochi!C36+Kochi!D36</f>
        <v>9</v>
      </c>
      <c r="C27" s="56">
        <f>GSSA!E36+ERSA!E36+Kochi!E36</f>
        <v>0</v>
      </c>
      <c r="D27" s="56">
        <f>GSSA!F36+ERSA!F36+Kochi!F36</f>
        <v>9</v>
      </c>
      <c r="E27" s="56">
        <f>GSSA!L36+ERSA!L36+Kochi!L36</f>
        <v>6</v>
      </c>
      <c r="F27" s="56">
        <f t="shared" si="0"/>
        <v>-3</v>
      </c>
      <c r="G27" s="56">
        <f>GSSA!N36+ERSA!N36+Kochi!N36</f>
        <v>1</v>
      </c>
      <c r="H27" s="56">
        <f>GSSA!P36+ERSA!P36+Kochi!P36</f>
        <v>0</v>
      </c>
    </row>
    <row r="28" spans="1:16" ht="16.5" customHeight="1">
      <c r="A28" s="55" t="s">
        <v>35</v>
      </c>
      <c r="B28" s="141">
        <f>GSSA!C37+GSSA!D37+ERSA!C37+ERSA!D37+Kochi!C37+Kochi!D37</f>
        <v>83</v>
      </c>
      <c r="C28" s="56">
        <f>GSSA!E37+ERSA!E37+Kochi!E37</f>
        <v>0</v>
      </c>
      <c r="D28" s="56">
        <f>GSSA!F37+ERSA!F37+Kochi!F37</f>
        <v>83</v>
      </c>
      <c r="E28" s="56">
        <f>GSSA!L37+ERSA!L37+Kochi!L37</f>
        <v>80</v>
      </c>
      <c r="F28" s="56">
        <f t="shared" si="0"/>
        <v>-3</v>
      </c>
      <c r="G28" s="56">
        <f>GSSA!N37+ERSA!N37+Kochi!N37</f>
        <v>0</v>
      </c>
      <c r="H28" s="56">
        <f>GSSA!P37+ERSA!P37+Kochi!P37</f>
        <v>0</v>
      </c>
      <c r="K28" s="57"/>
      <c r="L28" s="57"/>
    </row>
    <row r="29" spans="1:16" ht="16.5" customHeight="1">
      <c r="A29" s="55" t="s">
        <v>92</v>
      </c>
      <c r="B29" s="141">
        <f>GSSA!C38+GSSA!D38+ERSA!C38+ERSA!D38+Kochi!C38+Kochi!D38</f>
        <v>9</v>
      </c>
      <c r="C29" s="56">
        <f>GSSA!E38+ERSA!E38+Kochi!E38</f>
        <v>0</v>
      </c>
      <c r="D29" s="56">
        <f>GSSA!F38+ERSA!F38+Kochi!F38</f>
        <v>9</v>
      </c>
      <c r="E29" s="56">
        <f>GSSA!L38+ERSA!L38+Kochi!L38</f>
        <v>2</v>
      </c>
      <c r="F29" s="56">
        <f t="shared" si="0"/>
        <v>-7</v>
      </c>
      <c r="G29" s="56">
        <f>GSSA!N38+ERSA!N38+Kochi!N38</f>
        <v>0</v>
      </c>
      <c r="H29" s="56">
        <f>GSSA!P38+ERSA!P38+Kochi!P38</f>
        <v>0</v>
      </c>
    </row>
    <row r="30" spans="1:16" ht="16.5" customHeight="1">
      <c r="A30" s="55" t="s">
        <v>36</v>
      </c>
      <c r="B30" s="141">
        <f>GSSA!C39+GSSA!D39+ERSA!C39+ERSA!D39+Kochi!C39+Kochi!D39</f>
        <v>88</v>
      </c>
      <c r="C30" s="56">
        <f>GSSA!E39+ERSA!E39+Kochi!E39</f>
        <v>-48</v>
      </c>
      <c r="D30" s="56">
        <f>GSSA!F39+ERSA!F39+Kochi!F39</f>
        <v>40</v>
      </c>
      <c r="E30" s="56">
        <f>GSSA!L39+ERSA!L39+Kochi!L39</f>
        <v>18</v>
      </c>
      <c r="F30" s="56">
        <f t="shared" si="0"/>
        <v>-22</v>
      </c>
      <c r="G30" s="56">
        <f>GSSA!N39+ERSA!N39+Kochi!N39</f>
        <v>0</v>
      </c>
      <c r="H30" s="56">
        <f>GSSA!P39+ERSA!P39+Kochi!P39</f>
        <v>0</v>
      </c>
    </row>
    <row r="31" spans="1:16" ht="16.5" customHeight="1">
      <c r="A31" s="55" t="s">
        <v>37</v>
      </c>
      <c r="B31" s="141">
        <f>GSSA!C40+GSSA!D40+ERSA!C40+ERSA!D40+Kochi!C40+Kochi!D40</f>
        <v>3</v>
      </c>
      <c r="C31" s="56">
        <f>GSSA!E40+ERSA!E40+Kochi!E40</f>
        <v>0</v>
      </c>
      <c r="D31" s="56">
        <f>GSSA!F40+ERSA!F40+Kochi!F40</f>
        <v>3</v>
      </c>
      <c r="E31" s="56">
        <f>GSSA!L40+ERSA!L40+Kochi!L40</f>
        <v>0</v>
      </c>
      <c r="F31" s="56">
        <f t="shared" si="0"/>
        <v>-3</v>
      </c>
      <c r="G31" s="56">
        <f>GSSA!N40+ERSA!N40+Kochi!N40</f>
        <v>0</v>
      </c>
      <c r="H31" s="56">
        <f>GSSA!P40+ERSA!P40+Kochi!P40</f>
        <v>0</v>
      </c>
    </row>
    <row r="32" spans="1:16" ht="16.5" customHeight="1">
      <c r="A32" s="55" t="s">
        <v>109</v>
      </c>
      <c r="B32" s="141">
        <f>GSSA!C41+GSSA!D41+ERSA!C41+ERSA!D41+Kochi!C41+Kochi!D41</f>
        <v>1</v>
      </c>
      <c r="C32" s="56">
        <f>GSSA!E41+ERSA!E41+Kochi!E41</f>
        <v>0</v>
      </c>
      <c r="D32" s="56">
        <f>GSSA!F41+ERSA!F41+Kochi!F41</f>
        <v>1</v>
      </c>
      <c r="E32" s="56">
        <f>GSSA!L41+ERSA!L41+Kochi!L41</f>
        <v>1</v>
      </c>
      <c r="F32" s="56">
        <v>0</v>
      </c>
      <c r="G32" s="56">
        <v>0</v>
      </c>
      <c r="H32" s="56">
        <v>0</v>
      </c>
    </row>
    <row r="33" spans="1:12" ht="16.5" customHeight="1">
      <c r="A33" s="55" t="s">
        <v>47</v>
      </c>
      <c r="B33" s="141">
        <f>GSSA!C44+GSSA!D44+ERSA!C44+ERSA!D44+Kochi!C44+Kochi!D44</f>
        <v>75</v>
      </c>
      <c r="C33" s="56">
        <f>GSSA!E44+ERSA!E44+Kochi!E44</f>
        <v>0</v>
      </c>
      <c r="D33" s="56">
        <f>GSSA!F44+ERSA!F44+Kochi!F44</f>
        <v>75</v>
      </c>
      <c r="E33" s="56">
        <f>GSSA!L44+ERSA!L44+Kochi!L44</f>
        <v>19</v>
      </c>
      <c r="F33" s="56">
        <f t="shared" ref="F33:F40" si="1">E33-D33</f>
        <v>-56</v>
      </c>
      <c r="G33" s="56">
        <f>GSSA!N44+ERSA!N44+Kochi!N44</f>
        <v>0</v>
      </c>
      <c r="H33" s="56">
        <f>GSSA!P44+ERSA!P44+Kochi!P44</f>
        <v>0</v>
      </c>
    </row>
    <row r="34" spans="1:12" ht="16.5" customHeight="1">
      <c r="A34" s="55" t="s">
        <v>39</v>
      </c>
      <c r="B34" s="141">
        <f>GSSA!C47+GSSA!D47+ERSA!C47+ERSA!D47+Kochi!C47+Kochi!D47</f>
        <v>2</v>
      </c>
      <c r="C34" s="56">
        <f>GSSA!E47+ERSA!E47+Kochi!E47</f>
        <v>0</v>
      </c>
      <c r="D34" s="56">
        <f>GSSA!F47+ERSA!F47+Kochi!F47</f>
        <v>2</v>
      </c>
      <c r="E34" s="56">
        <f>GSSA!L47+ERSA!L47+Kochi!L47</f>
        <v>2</v>
      </c>
      <c r="F34" s="56">
        <f t="shared" si="1"/>
        <v>0</v>
      </c>
      <c r="G34" s="56">
        <f>GSSA!N47+ERSA!N47+Kochi!N47</f>
        <v>0</v>
      </c>
      <c r="H34" s="56">
        <f>GSSA!P47+ERSA!P47+Kochi!P47</f>
        <v>0</v>
      </c>
    </row>
    <row r="35" spans="1:12" ht="16.5" customHeight="1">
      <c r="A35" s="55" t="s">
        <v>40</v>
      </c>
      <c r="B35" s="141">
        <f>GSSA!C48+GSSA!D48+ERSA!C48+ERSA!D48+Kochi!C48+Kochi!D48</f>
        <v>3</v>
      </c>
      <c r="C35" s="56">
        <f>GSSA!E48+ERSA!E48+Kochi!E48</f>
        <v>0</v>
      </c>
      <c r="D35" s="56">
        <f>GSSA!F48+ERSA!F48+Kochi!F48</f>
        <v>3</v>
      </c>
      <c r="E35" s="56">
        <f>GSSA!L48+ERSA!L48+Kochi!L48</f>
        <v>3</v>
      </c>
      <c r="F35" s="56">
        <f t="shared" si="1"/>
        <v>0</v>
      </c>
      <c r="G35" s="56">
        <f>GSSA!N48+ERSA!N48+Kochi!N48</f>
        <v>0</v>
      </c>
      <c r="H35" s="56">
        <f>GSSA!P48+ERSA!P48+Kochi!P48</f>
        <v>0</v>
      </c>
    </row>
    <row r="36" spans="1:12" ht="16.5" customHeight="1">
      <c r="A36" s="55" t="s">
        <v>41</v>
      </c>
      <c r="B36" s="141">
        <f>GSSA!C49+GSSA!D49+ERSA!C49+ERSA!D49+Kochi!C49+Kochi!D49</f>
        <v>3</v>
      </c>
      <c r="C36" s="56">
        <f>GSSA!E49+ERSA!E49+Kochi!E49</f>
        <v>0</v>
      </c>
      <c r="D36" s="56">
        <f>GSSA!F49+ERSA!F49+Kochi!F49</f>
        <v>3</v>
      </c>
      <c r="E36" s="56">
        <f>GSSA!L49+ERSA!L49+Kochi!L49</f>
        <v>1</v>
      </c>
      <c r="F36" s="56">
        <f t="shared" si="1"/>
        <v>-2</v>
      </c>
      <c r="G36" s="56">
        <f>GSSA!N49+ERSA!N49+Kochi!N49</f>
        <v>0</v>
      </c>
      <c r="H36" s="56">
        <f>GSSA!P49+ERSA!P49+Kochi!P49</f>
        <v>0</v>
      </c>
    </row>
    <row r="37" spans="1:12" ht="16.5" customHeight="1">
      <c r="A37" s="55" t="s">
        <v>42</v>
      </c>
      <c r="B37" s="141">
        <f>GSSA!C50+GSSA!D50+ERSA!C50+ERSA!D50+Kochi!C50+Kochi!D50</f>
        <v>2</v>
      </c>
      <c r="C37" s="56">
        <f>GSSA!E50+ERSA!E50+Kochi!E50</f>
        <v>0</v>
      </c>
      <c r="D37" s="56">
        <f>GSSA!F50+ERSA!F50+Kochi!F50</f>
        <v>2</v>
      </c>
      <c r="E37" s="56">
        <f>GSSA!L50+ERSA!L50+Kochi!L50</f>
        <v>0</v>
      </c>
      <c r="F37" s="56">
        <f t="shared" si="1"/>
        <v>-2</v>
      </c>
      <c r="G37" s="56">
        <f>GSSA!N50+ERSA!N50+Kochi!N50</f>
        <v>0</v>
      </c>
      <c r="H37" s="56">
        <f>GSSA!P50+ERSA!P50+Kochi!P50</f>
        <v>0</v>
      </c>
    </row>
    <row r="38" spans="1:12" ht="16.5" customHeight="1">
      <c r="A38" s="55" t="s">
        <v>98</v>
      </c>
      <c r="B38" s="141">
        <f>GSSA!C51+GSSA!D51+ERSA!C51+ERSA!D51+Kochi!C51+Kochi!D51</f>
        <v>3</v>
      </c>
      <c r="C38" s="56">
        <f>GSSA!E51+ERSA!E51+Kochi!E51</f>
        <v>0</v>
      </c>
      <c r="D38" s="56">
        <f>GSSA!F51+ERSA!F51+Kochi!F51</f>
        <v>3</v>
      </c>
      <c r="E38" s="56">
        <f>GSSA!L51+ERSA!L51+Kochi!L51</f>
        <v>0</v>
      </c>
      <c r="F38" s="56">
        <f t="shared" si="1"/>
        <v>-3</v>
      </c>
      <c r="G38" s="56">
        <f>GSSA!N51+ERSA!N51+Kochi!N51</f>
        <v>0</v>
      </c>
      <c r="H38" s="56">
        <f>GSSA!P51+ERSA!P51+Kochi!P51</f>
        <v>2</v>
      </c>
    </row>
    <row r="39" spans="1:12" ht="16.5" customHeight="1">
      <c r="A39" s="55" t="s">
        <v>97</v>
      </c>
      <c r="B39" s="141">
        <f>GSSA!C52+GSSA!D52+ERSA!C52+ERSA!D52+Kochi!C52+Kochi!D52</f>
        <v>28</v>
      </c>
      <c r="C39" s="56">
        <f>GSSA!E52+ERSA!E52+Kochi!E52</f>
        <v>0</v>
      </c>
      <c r="D39" s="56">
        <f>GSSA!F52+ERSA!F52+Kochi!F52</f>
        <v>28</v>
      </c>
      <c r="E39" s="56">
        <f>GSSA!L52+ERSA!L52+Kochi!L52</f>
        <v>31</v>
      </c>
      <c r="F39" s="56">
        <f t="shared" si="1"/>
        <v>3</v>
      </c>
      <c r="G39" s="56">
        <f>GSSA!N52+ERSA!N52+Kochi!N52</f>
        <v>0</v>
      </c>
      <c r="H39" s="56">
        <f>GSSA!P52+ERSA!P52+Kochi!P52</f>
        <v>2</v>
      </c>
      <c r="J39" s="57"/>
      <c r="L39" s="57"/>
    </row>
    <row r="40" spans="1:12" ht="16.5" customHeight="1">
      <c r="A40" s="114" t="s">
        <v>100</v>
      </c>
      <c r="B40" s="141">
        <f>SUM(B5:B39)</f>
        <v>1156</v>
      </c>
      <c r="C40" s="141">
        <f>SUM(C5:C39)</f>
        <v>-57</v>
      </c>
      <c r="D40" s="115">
        <f>GSSA!F54+ERSA!F54+Kochi!F54</f>
        <v>1099</v>
      </c>
      <c r="E40" s="115">
        <f>GSSA!L54+ERSA!L54+Kochi!L54</f>
        <v>865</v>
      </c>
      <c r="F40" s="115">
        <f t="shared" si="1"/>
        <v>-234</v>
      </c>
      <c r="G40" s="115">
        <f>GSSA!N54+ERSA!N54+Kochi!N54</f>
        <v>7</v>
      </c>
      <c r="H40" s="115">
        <f>GSSA!P54+ERSA!P54+Kochi!P54</f>
        <v>44</v>
      </c>
    </row>
    <row r="41" spans="1:12" ht="16.5" customHeight="1">
      <c r="A41" s="53"/>
      <c r="B41" s="57"/>
      <c r="C41" s="57"/>
      <c r="D41" s="57"/>
      <c r="E41" s="53"/>
    </row>
    <row r="42" spans="1:12" ht="16.5" customHeight="1">
      <c r="A42" s="53"/>
      <c r="B42" s="53"/>
      <c r="C42" s="53"/>
      <c r="D42" s="57"/>
      <c r="E42" s="57"/>
    </row>
    <row r="43" spans="1:12" ht="16.5" customHeight="1">
      <c r="A43" s="53"/>
      <c r="B43" s="57"/>
      <c r="C43" s="57"/>
      <c r="D43" s="57"/>
      <c r="E43" s="57"/>
    </row>
    <row r="44" spans="1:12" ht="16.5" customHeight="1">
      <c r="A44" s="53"/>
      <c r="B44" s="53"/>
      <c r="C44" s="53"/>
      <c r="D44" s="53"/>
      <c r="E44" s="53"/>
    </row>
    <row r="45" spans="1:12" ht="16.5" customHeight="1">
      <c r="A45" s="53"/>
      <c r="B45" s="53"/>
      <c r="C45" s="53"/>
      <c r="D45" s="53"/>
      <c r="E45" s="53"/>
    </row>
  </sheetData>
  <mergeCells count="8">
    <mergeCell ref="G3:H3"/>
    <mergeCell ref="A2:H2"/>
    <mergeCell ref="A3:A4"/>
    <mergeCell ref="B3:B4"/>
    <mergeCell ref="E3:E4"/>
    <mergeCell ref="F3:F4"/>
    <mergeCell ref="C3:C4"/>
    <mergeCell ref="D3:D4"/>
  </mergeCells>
  <phoneticPr fontId="0" type="noConversion"/>
  <pageMargins left="1.64" right="0.75" top="1" bottom="1" header="0.5" footer="0.5"/>
  <pageSetup paperSize="9" scale="9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A24" sqref="A24:I24"/>
    </sheetView>
  </sheetViews>
  <sheetFormatPr defaultRowHeight="12.75"/>
  <cols>
    <col min="2" max="2" width="23.7109375" customWidth="1"/>
    <col min="8" max="9" width="9.140625" hidden="1" customWidth="1"/>
  </cols>
  <sheetData>
    <row r="1" spans="1:8" ht="17.25">
      <c r="A1" s="399" t="s">
        <v>61</v>
      </c>
      <c r="B1" s="399"/>
      <c r="C1" s="399"/>
      <c r="D1" s="399"/>
      <c r="E1" s="399"/>
      <c r="F1" s="399"/>
      <c r="G1" s="399"/>
    </row>
    <row r="2" spans="1:8" ht="16.5" customHeight="1">
      <c r="A2" s="68"/>
      <c r="B2" s="68"/>
      <c r="C2" s="401" t="s">
        <v>78</v>
      </c>
      <c r="D2" s="401"/>
      <c r="E2" s="401" t="s">
        <v>79</v>
      </c>
      <c r="F2" s="401"/>
      <c r="G2" s="404" t="s">
        <v>80</v>
      </c>
      <c r="H2" s="66"/>
    </row>
    <row r="3" spans="1:8">
      <c r="A3" s="68"/>
      <c r="B3" s="68"/>
      <c r="C3" s="69" t="s">
        <v>81</v>
      </c>
      <c r="D3" s="69" t="s">
        <v>82</v>
      </c>
      <c r="E3" s="69" t="s">
        <v>83</v>
      </c>
      <c r="F3" s="69" t="s">
        <v>82</v>
      </c>
      <c r="G3" s="404"/>
    </row>
    <row r="4" spans="1:8">
      <c r="A4" s="70" t="s">
        <v>68</v>
      </c>
      <c r="B4" s="71" t="s">
        <v>0</v>
      </c>
      <c r="C4" s="72">
        <f>GSSA!F16+ERSA!F16+Kochi!F16</f>
        <v>104</v>
      </c>
      <c r="D4" s="72">
        <f>GSSA!F17+ERSA!F17+Kochi!F17</f>
        <v>25</v>
      </c>
      <c r="E4" s="72">
        <f>GSSA!F19+ERSA!F19+Kochi!F19</f>
        <v>26</v>
      </c>
      <c r="F4" s="72">
        <f>GSSA!F20+ERSA!F20+Kochi!F20</f>
        <v>6</v>
      </c>
      <c r="G4" s="72">
        <f>C4+D4+E4+F4</f>
        <v>161</v>
      </c>
    </row>
    <row r="5" spans="1:8">
      <c r="A5" s="70" t="s">
        <v>62</v>
      </c>
      <c r="B5" s="71" t="s">
        <v>63</v>
      </c>
      <c r="C5" s="72">
        <f>GSSA!L16+ERSA!L16+Kochi!L16</f>
        <v>66</v>
      </c>
      <c r="D5" s="72">
        <f>GSSA!L17+ERSA!L17+Kochi!L17</f>
        <v>26</v>
      </c>
      <c r="E5" s="72">
        <f>GSSA!L19+ERSA!L19+Kochi!L19</f>
        <v>51</v>
      </c>
      <c r="F5" s="72">
        <f>GSSA!L20+ERSA!L20+Kochi!L20</f>
        <v>2</v>
      </c>
      <c r="G5" s="72">
        <f t="shared" ref="G5:G10" si="0">C5+D5+E5+F5</f>
        <v>145</v>
      </c>
    </row>
    <row r="6" spans="1:8">
      <c r="A6" s="70" t="s">
        <v>64</v>
      </c>
      <c r="B6" s="71" t="s">
        <v>65</v>
      </c>
      <c r="C6" s="72">
        <f>GSSA!Q16+ERSA!Q16+Kochi!Q16</f>
        <v>0</v>
      </c>
      <c r="D6" s="72">
        <f>GSSA!Q17+ERSA!Q17+Kochi!Q17</f>
        <v>0</v>
      </c>
      <c r="E6" s="72">
        <f>GSSA!Q19+ERSA!Q19+Kochi!Q19</f>
        <v>0</v>
      </c>
      <c r="F6" s="72">
        <f>GSSA!Q20+ERSA!Q20+Kochi!Q20</f>
        <v>0</v>
      </c>
      <c r="G6" s="72">
        <f t="shared" si="0"/>
        <v>0</v>
      </c>
    </row>
    <row r="7" spans="1:8">
      <c r="A7" s="70" t="s">
        <v>91</v>
      </c>
      <c r="B7" s="71" t="s">
        <v>88</v>
      </c>
      <c r="C7" s="72">
        <f>GSSA!N16+ERSA!N16+Kochi!N16</f>
        <v>0</v>
      </c>
      <c r="D7" s="72">
        <f>GSSA!N17+ERSA!N17+Kochi!N17</f>
        <v>0</v>
      </c>
      <c r="E7" s="72">
        <f>GSSA!N19+ERSA!N19+Kochi!N19</f>
        <v>0</v>
      </c>
      <c r="F7" s="72">
        <f>GSSA!N20+ERSA!N20+Kochi!N20</f>
        <v>0</v>
      </c>
      <c r="G7" s="72">
        <f>C7+D7+E7+F7</f>
        <v>0</v>
      </c>
    </row>
    <row r="8" spans="1:8">
      <c r="A8" s="70" t="s">
        <v>66</v>
      </c>
      <c r="B8" s="71" t="s">
        <v>1</v>
      </c>
      <c r="C8" s="72">
        <f>C5-C6+C7</f>
        <v>66</v>
      </c>
      <c r="D8" s="72">
        <f>D5-D6+D7</f>
        <v>26</v>
      </c>
      <c r="E8" s="72">
        <f>E5-E6+E7</f>
        <v>51</v>
      </c>
      <c r="F8" s="72">
        <f>F5-F6+F7</f>
        <v>2</v>
      </c>
      <c r="G8" s="72">
        <f t="shared" si="0"/>
        <v>145</v>
      </c>
    </row>
    <row r="9" spans="1:8">
      <c r="A9" s="70" t="s">
        <v>67</v>
      </c>
      <c r="B9" s="71" t="s">
        <v>89</v>
      </c>
      <c r="C9" s="72">
        <f>C5-C4</f>
        <v>-38</v>
      </c>
      <c r="D9" s="72">
        <f>D5-D4</f>
        <v>1</v>
      </c>
      <c r="E9" s="72">
        <f>E5-E4</f>
        <v>25</v>
      </c>
      <c r="F9" s="72">
        <f>F5-F4</f>
        <v>-4</v>
      </c>
      <c r="G9" s="72">
        <f t="shared" si="0"/>
        <v>-16</v>
      </c>
    </row>
    <row r="10" spans="1:8">
      <c r="A10" s="70"/>
      <c r="B10" s="71"/>
      <c r="C10" s="68"/>
      <c r="D10" s="68"/>
      <c r="E10" s="68"/>
      <c r="F10" s="68"/>
      <c r="G10" s="72">
        <f t="shared" si="0"/>
        <v>0</v>
      </c>
    </row>
    <row r="11" spans="1:8">
      <c r="A11" s="70" t="s">
        <v>86</v>
      </c>
      <c r="B11" s="71" t="s">
        <v>87</v>
      </c>
      <c r="C11" s="72">
        <f>GSSA!P16+ERSA!P16+Kochi!P16</f>
        <v>9</v>
      </c>
      <c r="D11" s="72">
        <f>GSSA!P17+ERSA!P17+Kochi!P17</f>
        <v>5</v>
      </c>
      <c r="E11" s="72">
        <f>GSSA!P19+ERSA!P19+Kochi!P19</f>
        <v>11</v>
      </c>
      <c r="F11" s="72">
        <f>GSSA!P20+ERSA!P20+Kochi!P20</f>
        <v>0</v>
      </c>
      <c r="G11" s="72">
        <f>C11+D11+E11+F11</f>
        <v>25</v>
      </c>
    </row>
    <row r="14" spans="1:8" ht="17.25">
      <c r="A14" s="62">
        <v>2</v>
      </c>
      <c r="B14" s="61" t="s">
        <v>85</v>
      </c>
    </row>
    <row r="15" spans="1:8" ht="17.25">
      <c r="A15" s="73"/>
      <c r="B15" s="74"/>
      <c r="C15" s="401" t="s">
        <v>84</v>
      </c>
      <c r="D15" s="401"/>
      <c r="E15" s="401" t="s">
        <v>30</v>
      </c>
      <c r="F15" s="401"/>
      <c r="G15" s="404" t="s">
        <v>80</v>
      </c>
    </row>
    <row r="16" spans="1:8">
      <c r="A16" s="68"/>
      <c r="B16" s="68"/>
      <c r="C16" s="69" t="s">
        <v>81</v>
      </c>
      <c r="D16" s="69" t="s">
        <v>82</v>
      </c>
      <c r="E16" s="69" t="s">
        <v>83</v>
      </c>
      <c r="F16" s="69" t="s">
        <v>82</v>
      </c>
      <c r="G16" s="404"/>
    </row>
    <row r="17" spans="1:11" ht="25.5">
      <c r="A17" s="70" t="s">
        <v>68</v>
      </c>
      <c r="B17" s="133" t="s">
        <v>121</v>
      </c>
      <c r="C17" s="72">
        <f>GSSA!F23+ERSA!F23+Kochi!F23+GSSA!F25</f>
        <v>259</v>
      </c>
      <c r="D17" s="72">
        <f>GSSA!F24+ERSA!F24+Kochi!F24</f>
        <v>52</v>
      </c>
      <c r="E17" s="72">
        <f>GSSA!F29+ERSA!F29+Kochi!F29</f>
        <v>13</v>
      </c>
      <c r="F17" s="68"/>
      <c r="G17" s="72">
        <f t="shared" ref="G17:G23" si="1">C17+D17+E17+F17</f>
        <v>324</v>
      </c>
    </row>
    <row r="18" spans="1:11">
      <c r="A18" s="70" t="s">
        <v>90</v>
      </c>
      <c r="B18" s="71" t="s">
        <v>63</v>
      </c>
      <c r="C18" s="72">
        <f>GSSA!L23+ERSA!L23+Kochi!L23+GSSA!L25</f>
        <v>256</v>
      </c>
      <c r="D18" s="72">
        <f>GSSA!L24+ERSA!L24+Kochi!L24</f>
        <v>38</v>
      </c>
      <c r="E18" s="72">
        <f>GSSA!L29+ERSA!L29+Kochi!L29</f>
        <v>13</v>
      </c>
      <c r="F18" s="72"/>
      <c r="G18" s="72">
        <f>C18+D18+E18+F18</f>
        <v>307</v>
      </c>
    </row>
    <row r="19" spans="1:11">
      <c r="A19" s="70" t="s">
        <v>64</v>
      </c>
      <c r="B19" s="71" t="s">
        <v>65</v>
      </c>
      <c r="C19" s="72">
        <f>GSSA!Q23+ERSA!Q23+Kochi!Q23</f>
        <v>0</v>
      </c>
      <c r="D19" s="72">
        <f>GSSA!Q24+ERSA!Q24+Kochi!Q24</f>
        <v>0</v>
      </c>
      <c r="E19" s="72">
        <f>GSSA!Q29+ERSA!Q29+Kochi!Q29</f>
        <v>0</v>
      </c>
      <c r="F19" s="68"/>
      <c r="G19" s="72">
        <f t="shared" si="1"/>
        <v>0</v>
      </c>
    </row>
    <row r="20" spans="1:11">
      <c r="A20" s="70" t="s">
        <v>51</v>
      </c>
      <c r="B20" s="71" t="s">
        <v>88</v>
      </c>
      <c r="C20" s="72">
        <f>GSSA!N23+ERSA!N23+Kochi!N23</f>
        <v>1</v>
      </c>
      <c r="D20" s="72">
        <f>GSSA!N24+ERSA!N24+Kochi!N24</f>
        <v>1</v>
      </c>
      <c r="E20" s="72">
        <f>GSSA!N29+ERSA!N29+Kochi!N29</f>
        <v>0</v>
      </c>
      <c r="F20" s="68"/>
      <c r="G20" s="72">
        <f>C20+D20+E20+F20</f>
        <v>2</v>
      </c>
    </row>
    <row r="21" spans="1:11">
      <c r="A21" s="70" t="s">
        <v>62</v>
      </c>
      <c r="B21" s="71" t="s">
        <v>102</v>
      </c>
      <c r="C21" s="67">
        <f>C18+C20-C19</f>
        <v>257</v>
      </c>
      <c r="D21" s="72">
        <f>D18+D20</f>
        <v>39</v>
      </c>
      <c r="E21" s="67">
        <f>E18+E20</f>
        <v>13</v>
      </c>
      <c r="F21" s="72"/>
      <c r="G21" s="72">
        <f>G18+G19+G20</f>
        <v>309</v>
      </c>
      <c r="H21" s="67">
        <f>H18+H20-H19</f>
        <v>0</v>
      </c>
      <c r="I21" s="67">
        <f>I18+I20-I19</f>
        <v>0</v>
      </c>
    </row>
    <row r="22" spans="1:11">
      <c r="A22" s="70" t="s">
        <v>50</v>
      </c>
      <c r="B22" s="71" t="s">
        <v>89</v>
      </c>
      <c r="C22" s="72">
        <f>C18-C17</f>
        <v>-3</v>
      </c>
      <c r="D22" s="72">
        <f>D18-D17</f>
        <v>-14</v>
      </c>
      <c r="E22" s="72">
        <f>E21-E17</f>
        <v>0</v>
      </c>
      <c r="F22" s="72"/>
      <c r="G22" s="72">
        <f>C22+D22+E22+F22</f>
        <v>-17</v>
      </c>
      <c r="K22" s="67"/>
    </row>
    <row r="23" spans="1:11">
      <c r="A23" s="75" t="s">
        <v>86</v>
      </c>
      <c r="B23" s="76" t="s">
        <v>87</v>
      </c>
      <c r="C23" s="77">
        <f>GSSA!P23+ERSA!P23+Kochi!P23</f>
        <v>5</v>
      </c>
      <c r="D23" s="77">
        <f>GSSA!P24+ERSA!P24+Kochi!P24</f>
        <v>0</v>
      </c>
      <c r="E23" s="77">
        <f>GSSA!P29+ERSA!P29+Kochi!P29</f>
        <v>0</v>
      </c>
      <c r="F23" s="78"/>
      <c r="G23" s="77">
        <f t="shared" si="1"/>
        <v>5</v>
      </c>
    </row>
    <row r="24" spans="1:11" ht="17.25" customHeight="1">
      <c r="A24" s="403" t="s">
        <v>232</v>
      </c>
      <c r="B24" s="403"/>
      <c r="C24" s="403"/>
      <c r="D24" s="403"/>
      <c r="E24" s="403"/>
      <c r="F24" s="403"/>
      <c r="G24" s="403"/>
      <c r="H24" s="403"/>
      <c r="I24" s="403"/>
    </row>
    <row r="25" spans="1:11">
      <c r="A25" s="402"/>
      <c r="B25" s="402"/>
      <c r="C25" s="402"/>
      <c r="D25" s="402"/>
      <c r="E25" s="402"/>
      <c r="F25" s="402"/>
      <c r="G25" s="402"/>
      <c r="H25" s="402"/>
      <c r="I25" s="402"/>
    </row>
    <row r="26" spans="1:11" ht="16.5">
      <c r="A26" s="63" t="s">
        <v>69</v>
      </c>
    </row>
    <row r="27" spans="1:11" ht="13.5" thickBot="1"/>
    <row r="28" spans="1:11" ht="13.5" thickBot="1">
      <c r="A28" s="107"/>
      <c r="B28" s="107" t="s">
        <v>70</v>
      </c>
      <c r="C28" s="108" t="s">
        <v>57</v>
      </c>
      <c r="D28" s="109"/>
    </row>
    <row r="29" spans="1:11" ht="26.25" thickBot="1">
      <c r="A29" s="64" t="s">
        <v>71</v>
      </c>
      <c r="B29" s="107" t="s">
        <v>72</v>
      </c>
      <c r="C29" s="110">
        <f>GSSA!M33+ERSA!M33+Kochi!M33</f>
        <v>-96</v>
      </c>
      <c r="D29" s="109"/>
    </row>
    <row r="30" spans="1:11" ht="26.25" thickBot="1">
      <c r="A30" s="64" t="s">
        <v>73</v>
      </c>
      <c r="B30" s="107" t="s">
        <v>35</v>
      </c>
      <c r="C30" s="110">
        <f>GSSA!M37+ERSA!M37+Kochi!M37</f>
        <v>-3</v>
      </c>
      <c r="D30" s="109"/>
    </row>
    <row r="31" spans="1:11" ht="26.25" thickBot="1">
      <c r="A31" s="64" t="s">
        <v>74</v>
      </c>
      <c r="B31" s="107" t="s">
        <v>99</v>
      </c>
      <c r="C31" s="110">
        <f>GSSA!M32+ERSA!M32+Kochi!M32+GSSA!M38+ERSA!M38+Kochi!M38</f>
        <v>-11</v>
      </c>
      <c r="D31" s="109"/>
    </row>
    <row r="32" spans="1:11" ht="26.25" thickBot="1">
      <c r="A32" s="64" t="s">
        <v>75</v>
      </c>
      <c r="B32" s="107" t="s">
        <v>36</v>
      </c>
      <c r="C32" s="110">
        <f>GSSA!M39+ERSA!M39+Kochi!M39</f>
        <v>-22</v>
      </c>
      <c r="D32" s="109"/>
    </row>
    <row r="33" spans="1:10" ht="26.25" thickBot="1">
      <c r="A33" s="65" t="s">
        <v>76</v>
      </c>
      <c r="B33" s="111" t="s">
        <v>47</v>
      </c>
      <c r="C33" s="110">
        <f>GSSA!M44+ERSA!M44+Kochi!M44</f>
        <v>-56</v>
      </c>
      <c r="D33" s="109"/>
    </row>
    <row r="34" spans="1:10" ht="17.25" thickBot="1">
      <c r="A34" s="65">
        <v>6</v>
      </c>
      <c r="B34" s="112" t="s">
        <v>77</v>
      </c>
      <c r="C34" s="110">
        <f>GSSA!M53+ERSA!M53+Kochi!M53</f>
        <v>-4</v>
      </c>
      <c r="D34" s="113"/>
      <c r="E34" s="106"/>
    </row>
    <row r="35" spans="1:10" ht="12" customHeight="1">
      <c r="A35" s="37"/>
      <c r="B35" s="400"/>
      <c r="C35" s="400"/>
      <c r="D35" s="400"/>
      <c r="E35" s="400"/>
      <c r="F35" s="400"/>
      <c r="G35" s="37"/>
      <c r="H35" s="37"/>
      <c r="I35" s="37"/>
      <c r="J35" s="37"/>
    </row>
    <row r="36" spans="1:10" ht="17.25" hidden="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</row>
    <row r="38" spans="1:10">
      <c r="B38" s="50"/>
    </row>
  </sheetData>
  <mergeCells count="10">
    <mergeCell ref="A1:G1"/>
    <mergeCell ref="B35:F35"/>
    <mergeCell ref="E15:F15"/>
    <mergeCell ref="A25:I25"/>
    <mergeCell ref="A24:I24"/>
    <mergeCell ref="G2:G3"/>
    <mergeCell ref="G15:G16"/>
    <mergeCell ref="C2:D2"/>
    <mergeCell ref="E2:F2"/>
    <mergeCell ref="C15:D15"/>
  </mergeCells>
  <phoneticPr fontId="27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"/>
  <sheetViews>
    <sheetView tabSelected="1" zoomScale="110" zoomScaleNormal="110" workbookViewId="0">
      <selection activeCell="A5" sqref="A5:XFD5"/>
    </sheetView>
  </sheetViews>
  <sheetFormatPr defaultRowHeight="12.75"/>
  <cols>
    <col min="1" max="1" width="3.7109375" bestFit="1" customWidth="1"/>
    <col min="4" max="4" width="23.140625" customWidth="1"/>
    <col min="5" max="5" width="6.85546875" customWidth="1"/>
    <col min="6" max="6" width="6.7109375" customWidth="1"/>
    <col min="7" max="7" width="5.7109375" customWidth="1"/>
    <col min="8" max="8" width="6.5703125" bestFit="1" customWidth="1"/>
    <col min="9" max="9" width="5.140625" customWidth="1"/>
    <col min="10" max="10" width="6.140625" customWidth="1"/>
    <col min="11" max="11" width="9" customWidth="1"/>
  </cols>
  <sheetData>
    <row r="1" spans="1:11" ht="15.75">
      <c r="A1" s="450" t="str">
        <f>"Events from 16.12.2017 to " &amp; RIGHT(GSSA!A2,10)</f>
        <v>Events from 16.12.2017 to 01.01.2018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</row>
    <row r="2" spans="1:11">
      <c r="J2" s="451" t="s">
        <v>12</v>
      </c>
      <c r="K2" s="451"/>
    </row>
    <row r="3" spans="1:11">
      <c r="D3" s="126"/>
      <c r="E3" s="127" t="s">
        <v>105</v>
      </c>
      <c r="F3" s="127" t="s">
        <v>8</v>
      </c>
      <c r="G3" s="127" t="s">
        <v>9</v>
      </c>
      <c r="H3" s="127" t="s">
        <v>106</v>
      </c>
      <c r="I3" s="127" t="s">
        <v>11</v>
      </c>
      <c r="J3" s="128" t="s">
        <v>53</v>
      </c>
      <c r="K3" s="129" t="s">
        <v>52</v>
      </c>
    </row>
    <row r="4" spans="1:11" ht="18">
      <c r="A4" s="452" t="s">
        <v>107</v>
      </c>
      <c r="B4" s="452"/>
      <c r="C4" s="452"/>
      <c r="D4" s="452"/>
      <c r="E4" s="452"/>
      <c r="F4" s="452"/>
      <c r="G4" s="452"/>
      <c r="H4" s="452"/>
      <c r="I4" s="452"/>
      <c r="J4" s="452"/>
      <c r="K4" s="453"/>
    </row>
    <row r="5" spans="1:11" ht="18">
      <c r="A5" s="338"/>
      <c r="B5" s="338"/>
      <c r="C5" s="338"/>
      <c r="D5" s="338"/>
      <c r="E5" s="338"/>
      <c r="F5" s="338"/>
      <c r="G5" s="338"/>
      <c r="H5" s="338"/>
      <c r="I5" s="338"/>
      <c r="J5" s="338"/>
      <c r="K5" s="338"/>
    </row>
    <row r="6" spans="1:11" ht="18">
      <c r="A6" s="338"/>
      <c r="B6" s="338"/>
      <c r="C6" s="338"/>
      <c r="D6" s="338"/>
      <c r="E6" s="338"/>
      <c r="F6" s="338"/>
      <c r="G6" s="338"/>
      <c r="H6" s="338"/>
      <c r="I6" s="338"/>
      <c r="J6" s="338"/>
      <c r="K6" s="338"/>
    </row>
    <row r="7" spans="1:11" ht="18">
      <c r="A7" s="454" t="s">
        <v>146</v>
      </c>
      <c r="B7" s="454"/>
      <c r="C7" s="454"/>
      <c r="D7" s="454"/>
      <c r="E7" s="454"/>
      <c r="F7" s="454"/>
      <c r="G7" s="454"/>
      <c r="H7" s="454"/>
      <c r="I7" s="454"/>
      <c r="J7" s="454"/>
      <c r="K7" s="454"/>
    </row>
    <row r="8" spans="1:11" ht="18">
      <c r="A8" s="443" t="s">
        <v>108</v>
      </c>
      <c r="B8" s="443"/>
      <c r="C8" s="443"/>
      <c r="D8" s="443"/>
      <c r="E8" s="443"/>
      <c r="F8" s="443"/>
      <c r="G8" s="443"/>
      <c r="H8" s="443"/>
      <c r="I8" s="443"/>
      <c r="J8" s="443"/>
      <c r="K8" s="446"/>
    </row>
    <row r="9" spans="1:11" ht="18">
      <c r="A9" s="445" t="s">
        <v>146</v>
      </c>
      <c r="B9" s="445"/>
      <c r="C9" s="445"/>
      <c r="D9" s="445"/>
      <c r="E9" s="445"/>
      <c r="F9" s="445"/>
      <c r="G9" s="445"/>
      <c r="H9" s="445"/>
      <c r="I9" s="445"/>
      <c r="J9" s="445"/>
      <c r="K9" s="445"/>
    </row>
    <row r="10" spans="1:11" ht="18">
      <c r="A10" s="442" t="s">
        <v>111</v>
      </c>
      <c r="B10" s="443"/>
      <c r="C10" s="443"/>
      <c r="D10" s="443"/>
      <c r="E10" s="443"/>
      <c r="F10" s="443"/>
      <c r="G10" s="443"/>
      <c r="H10" s="443"/>
      <c r="I10" s="443"/>
      <c r="J10" s="443"/>
      <c r="K10" s="444"/>
    </row>
    <row r="11" spans="1:11" s="50" customFormat="1">
      <c r="A11" s="447"/>
      <c r="B11" s="448"/>
      <c r="C11" s="448"/>
      <c r="D11" s="448"/>
      <c r="E11" s="448"/>
      <c r="F11" s="448"/>
      <c r="G11" s="448"/>
      <c r="H11" s="448"/>
      <c r="I11" s="448"/>
      <c r="J11" s="448"/>
      <c r="K11" s="449"/>
    </row>
    <row r="12" spans="1:11">
      <c r="A12" s="439" t="s">
        <v>118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</row>
    <row r="13" spans="1:11" ht="33" customHeight="1" thickBot="1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</row>
    <row r="14" spans="1:11" ht="13.5" hidden="1" thickTop="1">
      <c r="A14" s="430" t="s">
        <v>230</v>
      </c>
      <c r="B14" s="431"/>
      <c r="C14" s="431"/>
      <c r="D14" s="431"/>
      <c r="E14" s="144">
        <v>858</v>
      </c>
      <c r="F14" s="411"/>
      <c r="G14" s="411"/>
      <c r="H14" s="411"/>
      <c r="I14" s="411"/>
      <c r="J14" s="411"/>
      <c r="K14" s="411"/>
    </row>
    <row r="15" spans="1:11" ht="56.25" hidden="1" customHeight="1">
      <c r="A15" s="421" t="s">
        <v>110</v>
      </c>
      <c r="B15" s="422"/>
      <c r="C15" s="422"/>
      <c r="D15" s="423"/>
      <c r="E15" s="432">
        <v>0</v>
      </c>
      <c r="F15" s="412"/>
      <c r="G15" s="413"/>
      <c r="H15" s="413"/>
      <c r="I15" s="413"/>
      <c r="J15" s="413"/>
      <c r="K15" s="414"/>
    </row>
    <row r="16" spans="1:11" ht="83.25" customHeight="1" thickTop="1">
      <c r="A16" s="424"/>
      <c r="B16" s="425"/>
      <c r="C16" s="425"/>
      <c r="D16" s="426"/>
      <c r="E16" s="433"/>
      <c r="F16" s="415"/>
      <c r="G16" s="416"/>
      <c r="H16" s="416"/>
      <c r="I16" s="416"/>
      <c r="J16" s="416"/>
      <c r="K16" s="417"/>
    </row>
    <row r="17" spans="1:11">
      <c r="A17" s="424"/>
      <c r="B17" s="425"/>
      <c r="C17" s="425"/>
      <c r="D17" s="426"/>
      <c r="E17" s="433"/>
      <c r="F17" s="415"/>
      <c r="G17" s="416"/>
      <c r="H17" s="416"/>
      <c r="I17" s="416"/>
      <c r="J17" s="416"/>
      <c r="K17" s="417"/>
    </row>
    <row r="18" spans="1:11">
      <c r="A18" s="427"/>
      <c r="B18" s="428"/>
      <c r="C18" s="428"/>
      <c r="D18" s="429"/>
      <c r="E18" s="433"/>
      <c r="F18" s="418"/>
      <c r="G18" s="419"/>
      <c r="H18" s="419"/>
      <c r="I18" s="419"/>
      <c r="J18" s="419"/>
      <c r="K18" s="420"/>
    </row>
    <row r="19" spans="1:11" ht="81.75" customHeight="1">
      <c r="A19" s="405" t="s">
        <v>120</v>
      </c>
      <c r="B19" s="406"/>
      <c r="C19" s="406"/>
      <c r="D19" s="407"/>
      <c r="E19" s="146">
        <v>0</v>
      </c>
      <c r="F19" s="408" t="s">
        <v>233</v>
      </c>
      <c r="G19" s="409"/>
      <c r="H19" s="409"/>
      <c r="I19" s="409"/>
      <c r="J19" s="409"/>
      <c r="K19" s="410"/>
    </row>
    <row r="20" spans="1:11">
      <c r="A20" s="430" t="str">
        <f>"PIP as on "&amp; RIGHT(GSSA!A2,10)</f>
        <v>PIP as on 01.01.2018</v>
      </c>
      <c r="B20" s="431"/>
      <c r="C20" s="431"/>
      <c r="D20" s="431"/>
      <c r="E20" s="144">
        <v>858</v>
      </c>
      <c r="F20" s="438"/>
      <c r="G20" s="438"/>
      <c r="H20" s="438"/>
      <c r="I20" s="438"/>
      <c r="J20" s="438"/>
      <c r="K20" s="438"/>
    </row>
    <row r="21" spans="1:11">
      <c r="A21" s="435"/>
      <c r="B21" s="435"/>
      <c r="C21" s="435"/>
      <c r="D21" s="435"/>
    </row>
    <row r="22" spans="1:11">
      <c r="A22" s="131"/>
      <c r="B22" s="437"/>
      <c r="C22" s="437"/>
      <c r="D22" s="437"/>
      <c r="E22" s="437"/>
      <c r="F22" s="437"/>
      <c r="G22" s="437"/>
      <c r="H22" s="437"/>
      <c r="I22" s="437"/>
      <c r="J22" s="437"/>
      <c r="K22" s="437"/>
    </row>
    <row r="23" spans="1:11">
      <c r="A23" s="436"/>
      <c r="B23" s="436"/>
      <c r="C23" s="436"/>
      <c r="D23" s="436"/>
      <c r="E23" s="130"/>
      <c r="G23" s="125"/>
      <c r="H23" s="125"/>
      <c r="I23" s="125"/>
      <c r="J23" s="125"/>
      <c r="K23" s="125"/>
    </row>
    <row r="24" spans="1:11">
      <c r="A24" s="132"/>
      <c r="B24" s="434"/>
      <c r="C24" s="434"/>
      <c r="D24" s="124"/>
      <c r="E24" s="130"/>
    </row>
    <row r="41" ht="6" customHeight="1"/>
    <row r="42" ht="82.5" customHeight="1"/>
  </sheetData>
  <mergeCells count="22">
    <mergeCell ref="A1:K1"/>
    <mergeCell ref="J2:K2"/>
    <mergeCell ref="A4:K4"/>
    <mergeCell ref="A7:K7"/>
    <mergeCell ref="A12:K13"/>
    <mergeCell ref="A10:K10"/>
    <mergeCell ref="A9:K9"/>
    <mergeCell ref="A8:K8"/>
    <mergeCell ref="A11:K11"/>
    <mergeCell ref="B24:C24"/>
    <mergeCell ref="A21:D21"/>
    <mergeCell ref="A20:D20"/>
    <mergeCell ref="A23:D23"/>
    <mergeCell ref="B22:K22"/>
    <mergeCell ref="F20:K20"/>
    <mergeCell ref="A19:D19"/>
    <mergeCell ref="F19:K19"/>
    <mergeCell ref="F14:K14"/>
    <mergeCell ref="F15:K18"/>
    <mergeCell ref="A15:D18"/>
    <mergeCell ref="A14:D14"/>
    <mergeCell ref="E15:E18"/>
  </mergeCells>
  <phoneticPr fontId="0" type="noConversion"/>
  <pageMargins left="0.70866141732283505" right="0.70866141732283505" top="0.49803149600000002" bottom="0.44488189" header="0.31496062992126" footer="0.31496062992126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0" sqref="E30"/>
    </sheetView>
  </sheetViews>
  <sheetFormatPr defaultRowHeight="12.75"/>
  <sheetData/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GSSA</vt:lpstr>
      <vt:lpstr>ERSA</vt:lpstr>
      <vt:lpstr>Kochi</vt:lpstr>
      <vt:lpstr>Sheet1</vt:lpstr>
      <vt:lpstr>Abstract</vt:lpstr>
      <vt:lpstr>Events</vt:lpstr>
      <vt:lpstr>Sheet3</vt:lpstr>
      <vt:lpstr>Sheet4</vt:lpstr>
      <vt:lpstr>Sheet5</vt:lpstr>
      <vt:lpstr>RETURN I</vt:lpstr>
      <vt:lpstr>RETURN II</vt:lpstr>
      <vt:lpstr>cadreGroups</vt:lpstr>
      <vt:lpstr>Sheet2</vt:lpstr>
      <vt:lpstr>Sheet6</vt:lpstr>
      <vt:lpstr>ERSA!Print_Area</vt:lpstr>
      <vt:lpstr>Events!Print_Area</vt:lpstr>
      <vt:lpstr>GSSA!Print_Area</vt:lpstr>
      <vt:lpstr>Kochi!Print_Area</vt:lpstr>
      <vt:lpstr>'RETURN I'!Print_Area</vt:lpstr>
      <vt:lpstr>'RETURN II'!Print_Area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 CIVIL SECTION</dc:creator>
  <cp:lastModifiedBy>oeadmn</cp:lastModifiedBy>
  <cp:revision>1</cp:revision>
  <cp:lastPrinted>2018-01-02T09:50:45Z</cp:lastPrinted>
  <dcterms:created xsi:type="dcterms:W3CDTF">2001-08-09T04:57:53Z</dcterms:created>
  <dcterms:modified xsi:type="dcterms:W3CDTF">2018-01-15T04:56:53Z</dcterms:modified>
</cp:coreProperties>
</file>