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1" sheetId="1" r:id="rId3"/>
    <sheet state="visible" name="Model 2" sheetId="2" r:id="rId4"/>
    <sheet state="visible" name="Model 3" sheetId="3" r:id="rId5"/>
    <sheet state="visible" name="Comparison Charts" sheetId="4" r:id="rId6"/>
  </sheets>
  <definedNames/>
  <calcPr/>
</workbook>
</file>

<file path=xl/sharedStrings.xml><?xml version="1.0" encoding="utf-8"?>
<sst xmlns="http://schemas.openxmlformats.org/spreadsheetml/2006/main" count="213" uniqueCount="99">
  <si>
    <t>Bird Bikes business model</t>
  </si>
  <si>
    <t>Acquisition cost</t>
  </si>
  <si>
    <t>To use this worksheet, please copy it to your own organization. 
File → Make a Copy. 
You will then be able to edit it as you wish. Thanks! - @Haje</t>
  </si>
  <si>
    <t>MSRP</t>
  </si>
  <si>
    <t>Discounted</t>
  </si>
  <si>
    <t>Asset tracker</t>
  </si>
  <si>
    <t>Labor to assemble</t>
  </si>
  <si>
    <t>Total bike cost</t>
  </si>
  <si>
    <t>Variables</t>
  </si>
  <si>
    <t>Bike Usable Life</t>
  </si>
  <si>
    <t>rides</t>
  </si>
  <si>
    <t>Maintenance every...</t>
  </si>
  <si>
    <t>days</t>
  </si>
  <si>
    <t>Maintenance cost (avg)</t>
  </si>
  <si>
    <t>per maintenance interval</t>
  </si>
  <si>
    <t>Number of rides per day per scooter</t>
  </si>
  <si>
    <t>Rides</t>
  </si>
  <si>
    <t xml:space="preserve">Average ride length </t>
  </si>
  <si>
    <t>Minutes</t>
  </si>
  <si>
    <t>Card processing cost</t>
  </si>
  <si>
    <t>Scooters charged by users</t>
  </si>
  <si>
    <t>Cost to charge bike by user</t>
  </si>
  <si>
    <t>Cost to charge bike by Bird</t>
  </si>
  <si>
    <t>Unit economics</t>
  </si>
  <si>
    <t>Revenue</t>
  </si>
  <si>
    <t>Charge per ride</t>
  </si>
  <si>
    <t>Charge per minute</t>
  </si>
  <si>
    <t>Revenue per ride</t>
  </si>
  <si>
    <t>Per ride</t>
  </si>
  <si>
    <t>Costs</t>
  </si>
  <si>
    <t>Card Processing</t>
  </si>
  <si>
    <t xml:space="preserve">Maintenance cost </t>
  </si>
  <si>
    <t>Charging costs (user)</t>
  </si>
  <si>
    <t>Assuming charging every day</t>
  </si>
  <si>
    <t>Charging costs (Bird)</t>
  </si>
  <si>
    <t>Costs per ride</t>
  </si>
  <si>
    <t>Profit per ride</t>
  </si>
  <si>
    <t>Getting to break-even</t>
  </si>
  <si>
    <t>Days</t>
  </si>
  <si>
    <t>Profit</t>
  </si>
  <si>
    <t>Model 2 - Scooter lifetime P/L</t>
  </si>
  <si>
    <t>Model 3 - Scooter lifetime P/L</t>
  </si>
  <si>
    <t>Scooter usable life (rides)</t>
  </si>
  <si>
    <t>Cost of scooter</t>
  </si>
  <si>
    <t>Total operating cost (all rides)</t>
  </si>
  <si>
    <t>% of charges by users</t>
  </si>
  <si>
    <t>% of charges by Bird</t>
  </si>
  <si>
    <t>Cost per charge</t>
  </si>
  <si>
    <t>Avg ride duration</t>
  </si>
  <si>
    <t>Rides per day per scooter</t>
  </si>
  <si>
    <t>Total lifetime revenue per scooter</t>
  </si>
  <si>
    <t>P/L per scooter</t>
  </si>
  <si>
    <t>Gross margin</t>
  </si>
  <si>
    <t>Financial Models</t>
  </si>
  <si>
    <t>Model 1</t>
  </si>
  <si>
    <t>Model 2</t>
  </si>
  <si>
    <t>Scooter usable life (# of rides)</t>
  </si>
  <si>
    <t>Scooter cost</t>
  </si>
  <si>
    <t>Cost per ride</t>
  </si>
  <si>
    <t># of rides until break-even</t>
  </si>
  <si>
    <t>Total profit for scooter usable life</t>
  </si>
  <si>
    <t>Model 3</t>
  </si>
  <si>
    <t>Rides per scooter per day</t>
  </si>
  <si>
    <t xml:space="preserve">Revenue per ride </t>
  </si>
  <si>
    <t>(Minutes*Charge per minute) + Charge per ride</t>
  </si>
  <si>
    <t>(Card processing cost*Revenue per ride)</t>
  </si>
  <si>
    <t>Would take a little over 2 months for the single scooter to breakeven</t>
  </si>
  <si>
    <t>Maintenance cost per ride</t>
  </si>
  <si>
    <t>Average maintenance cost/(maintenance day interval*number of rides per scooter per day)</t>
  </si>
  <si>
    <t>(Scooters charged by users*cost to charge bike per user)/number of rides per day per scooter</t>
  </si>
  <si>
    <t>(Scooters charged by Bird*cost to charge bike by Bird)/number of rides per day per scooter</t>
  </si>
  <si>
    <t>One month to breakeven</t>
  </si>
  <si>
    <t>2 weeks to breakeven</t>
  </si>
  <si>
    <t>Variable: Ride Length</t>
  </si>
  <si>
    <t>Ride Length</t>
  </si>
  <si>
    <t>15 minutes</t>
  </si>
  <si>
    <t>Total bike cost/profit per ride</t>
  </si>
  <si>
    <t>20 minutes</t>
  </si>
  <si>
    <t>25 minutes</t>
  </si>
  <si>
    <t>Total scooter rides to get to breakeven/number of rides per day per scooter</t>
  </si>
  <si>
    <t>Model 1 - Scooter lifetime P/L</t>
  </si>
  <si>
    <t>Variable: Charging cost</t>
  </si>
  <si>
    <t>Who does the charging?</t>
  </si>
  <si>
    <t>10% by customers</t>
  </si>
  <si>
    <t>50% by customers</t>
  </si>
  <si>
    <t>90% by customers</t>
  </si>
  <si>
    <t>Variable: Scooter longevity</t>
  </si>
  <si>
    <t>Scooter usable life</t>
  </si>
  <si>
    <t>200 rides</t>
  </si>
  <si>
    <t>500 rides</t>
  </si>
  <si>
    <t>1,000 rides</t>
  </si>
  <si>
    <t>Assumptions</t>
  </si>
  <si>
    <t>Scooter acquisition cost</t>
  </si>
  <si>
    <t>Cost per service</t>
  </si>
  <si>
    <t>Services per week</t>
  </si>
  <si>
    <t>2</t>
  </si>
  <si>
    <t>Cost per customer charge</t>
  </si>
  <si>
    <t>Cost per Bird charge</t>
  </si>
  <si>
    <t>↓ Note additional tabs for alternate business models!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</si>
</sst>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0.0%"/>
  </numFmts>
  <fonts count="14">
    <font>
      <sz val="10.0"/>
      <color rgb="FF000000"/>
      <name val="Arial"/>
    </font>
    <font>
      <b/>
      <sz val="18.0"/>
      <name val="Comfortaa"/>
    </font>
    <font>
      <b/>
      <sz val="12.0"/>
      <color rgb="FFE69138"/>
      <name val="Comfortaa"/>
    </font>
    <font/>
    <font>
      <color rgb="FFE69138"/>
      <name val="Comfortaa"/>
    </font>
    <font>
      <b/>
    </font>
    <font>
      <b/>
      <name val="Comfortaa"/>
    </font>
    <font>
      <b/>
      <sz val="14.0"/>
      <name val="Comfortaa"/>
    </font>
    <font>
      <b/>
      <sz val="12.0"/>
      <color rgb="FFCC0000"/>
      <name val="Comfortaa"/>
    </font>
    <font>
      <name val="Comfortaa"/>
    </font>
    <font>
      <b/>
      <sz val="12.0"/>
      <color rgb="FFE69138"/>
      <name val="Arial"/>
    </font>
    <font>
      <color rgb="FFE69138"/>
      <name val="Arial"/>
    </font>
    <font>
      <color rgb="FF9900FF"/>
    </font>
    <font>
      <sz val="12.0"/>
      <color rgb="FFFF0000"/>
      <name val="Comfortaa"/>
    </font>
  </fonts>
  <fills count="1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10" xfId="0" applyAlignment="1" applyFont="1" applyNumberFormat="1">
      <alignment readingOrder="0" vertical="center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0" fontId="3" numFmtId="1" xfId="0" applyFont="1" applyNumberFormat="1"/>
    <xf borderId="0" fillId="2" fontId="6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0" fontId="3" numFmtId="10" xfId="0" applyFont="1" applyNumberFormat="1"/>
    <xf borderId="0" fillId="0" fontId="3" numFmtId="0" xfId="0" applyAlignment="1" applyFont="1">
      <alignment horizontal="right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10" xfId="0" applyFont="1" applyNumberFormat="1"/>
    <xf borderId="0" fillId="6" fontId="7" numFmtId="0" xfId="0" applyAlignment="1" applyFill="1" applyFont="1">
      <alignment horizontal="center" readingOrder="0"/>
    </xf>
    <xf borderId="0" fillId="7" fontId="6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1" fillId="8" fontId="8" numFmtId="0" xfId="0" applyAlignment="1" applyBorder="1" applyFill="1" applyFont="1">
      <alignment horizontal="center" readingOrder="0" shrinkToFit="0" vertical="center" wrapText="1"/>
    </xf>
    <xf borderId="0" fillId="9" fontId="6" numFmtId="0" xfId="0" applyAlignment="1" applyFill="1" applyFont="1">
      <alignment readingOrder="0"/>
    </xf>
    <xf borderId="0" fillId="7" fontId="9" numFmtId="0" xfId="0" applyAlignment="1" applyFont="1">
      <alignment horizontal="center"/>
    </xf>
    <xf borderId="0" fillId="4" fontId="3" numFmtId="10" xfId="0" applyFont="1" applyNumberFormat="1"/>
    <xf borderId="0" fillId="4" fontId="9" numFmtId="0" xfId="0" applyAlignment="1" applyFont="1">
      <alignment horizontal="center"/>
    </xf>
    <xf borderId="2" fillId="0" fontId="3" numFmtId="0" xfId="0" applyBorder="1" applyFont="1"/>
    <xf borderId="0" fillId="7" fontId="9" numFmtId="164" xfId="0" applyAlignment="1" applyFont="1" applyNumberFormat="1">
      <alignment horizontal="center"/>
    </xf>
    <xf borderId="0" fillId="4" fontId="9" numFmtId="164" xfId="0" applyAlignment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7" fontId="9" numFmtId="165" xfId="0" applyAlignment="1" applyFont="1" applyNumberFormat="1">
      <alignment horizontal="center" vertical="center"/>
    </xf>
    <xf borderId="6" fillId="0" fontId="3" numFmtId="0" xfId="0" applyBorder="1" applyFont="1"/>
    <xf borderId="0" fillId="4" fontId="9" numFmtId="165" xfId="0" applyAlignment="1" applyFont="1" applyNumberFormat="1">
      <alignment horizontal="center" vertical="center"/>
    </xf>
    <xf borderId="0" fillId="7" fontId="9" numFmtId="166" xfId="0" applyAlignment="1" applyFont="1" applyNumberFormat="1">
      <alignment horizontal="center"/>
    </xf>
    <xf borderId="0" fillId="4" fontId="9" numFmtId="166" xfId="0" applyAlignment="1" applyFont="1" applyNumberFormat="1">
      <alignment horizontal="center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0" fontId="3" numFmtId="164" xfId="0" applyFont="1" applyNumberFormat="1"/>
    <xf borderId="0" fillId="3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3" fontId="9" numFmtId="164" xfId="0" applyAlignment="1" applyFont="1" applyNumberFormat="1">
      <alignment horizontal="center"/>
    </xf>
    <xf borderId="0" fillId="0" fontId="3" numFmtId="0" xfId="0" applyAlignment="1" applyFont="1">
      <alignment readingOrder="0" shrinkToFit="0" wrapText="1"/>
    </xf>
    <xf borderId="0" fillId="0" fontId="11" numFmtId="0" xfId="0" applyAlignment="1" applyFont="1">
      <alignment horizontal="right" readingOrder="0"/>
    </xf>
    <xf borderId="7" fillId="0" fontId="12" numFmtId="0" xfId="0" applyAlignment="1" applyBorder="1" applyFont="1">
      <alignment readingOrder="0" shrinkToFit="0" wrapText="1"/>
    </xf>
    <xf borderId="0" fillId="3" fontId="9" numFmtId="165" xfId="0" applyAlignment="1" applyFont="1" applyNumberFormat="1">
      <alignment horizontal="center" vertical="center"/>
    </xf>
    <xf borderId="0" fillId="3" fontId="9" numFmtId="166" xfId="0" applyAlignment="1" applyFont="1" applyNumberFormat="1">
      <alignment horizontal="center"/>
    </xf>
    <xf borderId="0" fillId="9" fontId="6" numFmtId="0" xfId="0" applyAlignment="1" applyFont="1">
      <alignment horizontal="center" readingOrder="0"/>
    </xf>
    <xf borderId="0" fillId="11" fontId="9" numFmtId="9" xfId="0" applyAlignment="1" applyFill="1" applyFont="1" applyNumberFormat="1">
      <alignment horizontal="center" readingOrder="0"/>
    </xf>
    <xf borderId="0" fillId="12" fontId="6" numFmtId="0" xfId="0" applyAlignment="1" applyFill="1" applyFont="1">
      <alignment horizontal="center" readingOrder="0"/>
    </xf>
    <xf borderId="0" fillId="13" fontId="9" numFmtId="9" xfId="0" applyAlignment="1" applyFill="1" applyFont="1" applyNumberFormat="1">
      <alignment horizontal="center" readingOrder="0"/>
    </xf>
    <xf borderId="0" fillId="8" fontId="9" numFmtId="9" xfId="0" applyAlignment="1" applyFont="1" applyNumberFormat="1">
      <alignment horizontal="center" readingOrder="0"/>
    </xf>
    <xf borderId="0" fillId="9" fontId="6" numFmtId="0" xfId="0" applyAlignment="1" applyFont="1">
      <alignment horizontal="center" readingOrder="0" shrinkToFit="0" wrapText="1"/>
    </xf>
    <xf borderId="0" fillId="11" fontId="9" numFmtId="165" xfId="0" applyAlignment="1" applyFont="1" applyNumberFormat="1">
      <alignment horizontal="center"/>
    </xf>
    <xf borderId="0" fillId="11" fontId="9" numFmtId="49" xfId="0" applyAlignment="1" applyFont="1" applyNumberFormat="1">
      <alignment horizontal="center" readingOrder="0"/>
    </xf>
    <xf borderId="0" fillId="7" fontId="3" numFmtId="0" xfId="0" applyAlignment="1" applyFont="1">
      <alignment readingOrder="0"/>
    </xf>
    <xf borderId="0" fillId="7" fontId="3" numFmtId="10" xfId="0" applyFont="1" applyNumberFormat="1"/>
    <xf borderId="0" fillId="14" fontId="1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2.0"/>
    <col customWidth="1" min="2" max="2" width="28.43"/>
    <col customWidth="1" min="3" max="3" width="23.14"/>
    <col customWidth="1" min="4" max="4" width="52.14"/>
    <col customWidth="1" min="5" max="5" width="22.43"/>
    <col customWidth="1" min="6" max="6" width="15.86"/>
    <col customWidth="1" min="7" max="7" width="11.71"/>
    <col customWidth="1" min="8" max="8" width="36.0"/>
  </cols>
  <sheetData>
    <row r="1">
      <c r="A1" s="1"/>
      <c r="E1" s="1"/>
      <c r="F1" s="1"/>
      <c r="G1" s="1"/>
      <c r="H1" s="1"/>
    </row>
    <row r="2">
      <c r="B2" s="2"/>
      <c r="C2" s="2"/>
      <c r="D2" s="3"/>
    </row>
    <row r="3" ht="28.5" customHeight="1">
      <c r="B3" s="24" t="s">
        <v>2</v>
      </c>
      <c r="C3" s="29"/>
      <c r="D3" s="3"/>
    </row>
    <row r="4" ht="28.5" customHeight="1">
      <c r="B4" s="32"/>
      <c r="C4" s="33"/>
      <c r="D4" s="3"/>
    </row>
    <row r="5" ht="28.5" customHeight="1">
      <c r="B5" s="32"/>
      <c r="C5" s="33"/>
      <c r="D5" s="3"/>
    </row>
    <row r="6" ht="28.5" customHeight="1">
      <c r="B6" s="32"/>
      <c r="C6" s="33"/>
      <c r="D6" s="3"/>
    </row>
    <row r="7" ht="28.5" customHeight="1">
      <c r="B7" s="34"/>
      <c r="C7" s="36"/>
      <c r="D7" s="3"/>
    </row>
    <row r="8">
      <c r="B8" s="2"/>
      <c r="C8" s="2"/>
      <c r="D8" s="3"/>
    </row>
    <row r="9">
      <c r="B9" s="2"/>
      <c r="C9" s="2"/>
      <c r="D9" s="3"/>
    </row>
    <row r="10">
      <c r="B10" s="2" t="s">
        <v>1</v>
      </c>
      <c r="D10" s="3"/>
    </row>
    <row r="11">
      <c r="A11" s="4"/>
      <c r="B11" s="4" t="s">
        <v>3</v>
      </c>
      <c r="C11" s="5">
        <v>499.0</v>
      </c>
      <c r="D11" s="3"/>
    </row>
    <row r="12">
      <c r="B12" s="4" t="s">
        <v>4</v>
      </c>
      <c r="C12" s="6">
        <f>round(C11*60%,-1)</f>
        <v>300</v>
      </c>
      <c r="D12" s="3"/>
    </row>
    <row r="13">
      <c r="B13" s="4" t="s">
        <v>5</v>
      </c>
      <c r="C13" s="5">
        <v>80.0</v>
      </c>
      <c r="D13" s="3"/>
    </row>
    <row r="14">
      <c r="B14" s="4" t="s">
        <v>6</v>
      </c>
      <c r="C14" s="5">
        <v>20.0</v>
      </c>
      <c r="D14" s="3"/>
    </row>
    <row r="15">
      <c r="B15" s="40"/>
      <c r="C15" s="41"/>
      <c r="D15" s="3"/>
    </row>
    <row r="16">
      <c r="B16" s="40" t="s">
        <v>7</v>
      </c>
      <c r="C16" s="42">
        <f>C14+C13+C12</f>
        <v>400</v>
      </c>
      <c r="D16" s="3"/>
    </row>
    <row r="17">
      <c r="A17" s="4"/>
      <c r="B17" s="44" t="s">
        <v>8</v>
      </c>
      <c r="D17" s="7"/>
      <c r="E17" s="7"/>
      <c r="F17" s="7"/>
      <c r="G17" s="7"/>
      <c r="H17" s="7"/>
    </row>
    <row r="18">
      <c r="A18" s="4"/>
      <c r="B18" s="7" t="s">
        <v>9</v>
      </c>
      <c r="C18" s="8">
        <v>300.0</v>
      </c>
      <c r="D18" s="7" t="s">
        <v>10</v>
      </c>
      <c r="E18" s="7"/>
      <c r="F18" s="7"/>
      <c r="G18" s="7"/>
      <c r="H18" s="7"/>
    </row>
    <row r="19">
      <c r="B19" s="7" t="s">
        <v>11</v>
      </c>
      <c r="C19" s="8">
        <v>21.0</v>
      </c>
      <c r="D19" s="7" t="s">
        <v>12</v>
      </c>
      <c r="E19" s="7"/>
      <c r="F19" s="7"/>
      <c r="G19" s="7"/>
      <c r="H19" s="7"/>
    </row>
    <row r="20">
      <c r="B20" s="7" t="s">
        <v>13</v>
      </c>
      <c r="C20" s="5">
        <v>20.0</v>
      </c>
      <c r="D20" s="7" t="s">
        <v>14</v>
      </c>
      <c r="E20" s="7"/>
      <c r="F20" s="7"/>
      <c r="G20" s="7"/>
      <c r="H20" s="7"/>
    </row>
    <row r="21">
      <c r="A21" s="4"/>
      <c r="B21" s="7" t="s">
        <v>15</v>
      </c>
      <c r="C21" s="8">
        <v>7.0</v>
      </c>
      <c r="D21" s="7" t="s">
        <v>16</v>
      </c>
      <c r="E21" s="7"/>
      <c r="F21" s="7"/>
      <c r="G21" s="7"/>
      <c r="H21" s="7"/>
    </row>
    <row r="22">
      <c r="B22" s="7" t="s">
        <v>17</v>
      </c>
      <c r="C22" s="8">
        <v>15.0</v>
      </c>
      <c r="D22" s="7" t="s">
        <v>18</v>
      </c>
      <c r="E22" s="7"/>
      <c r="F22" s="7"/>
      <c r="G22" s="7"/>
      <c r="H22" s="7"/>
    </row>
    <row r="23">
      <c r="B23" s="7" t="s">
        <v>19</v>
      </c>
      <c r="C23" s="9">
        <v>0.03</v>
      </c>
      <c r="D23" s="7"/>
      <c r="E23" s="7"/>
      <c r="F23" s="7"/>
      <c r="G23" s="7"/>
      <c r="H23" s="7"/>
    </row>
    <row r="24">
      <c r="B24" s="7" t="s">
        <v>20</v>
      </c>
      <c r="C24" s="9">
        <v>0.9</v>
      </c>
      <c r="D24" s="7"/>
      <c r="E24" s="7"/>
      <c r="F24" s="7"/>
      <c r="G24" s="7"/>
      <c r="H24" s="7"/>
    </row>
    <row r="25">
      <c r="B25" s="7" t="s">
        <v>21</v>
      </c>
      <c r="C25" s="5">
        <v>5.0</v>
      </c>
      <c r="D25" s="7"/>
      <c r="E25" s="7"/>
      <c r="F25" s="7"/>
      <c r="G25" s="7"/>
      <c r="H25" s="7"/>
    </row>
    <row r="26">
      <c r="B26" s="7" t="s">
        <v>22</v>
      </c>
      <c r="C26" s="5">
        <v>18.0</v>
      </c>
      <c r="D26" s="7"/>
      <c r="E26" s="7"/>
      <c r="F26" s="7"/>
      <c r="G26" s="7"/>
      <c r="H26" s="7"/>
    </row>
    <row r="27">
      <c r="A27" s="4"/>
      <c r="B27" s="4"/>
      <c r="C27" s="5"/>
      <c r="D27" s="3"/>
    </row>
    <row r="28">
      <c r="A28" s="4"/>
      <c r="B28" s="44" t="s">
        <v>23</v>
      </c>
      <c r="D28" s="46"/>
      <c r="E28" s="4"/>
      <c r="F28" s="4"/>
      <c r="G28" s="4"/>
      <c r="H28" s="4"/>
    </row>
    <row r="29">
      <c r="A29" s="47" t="s">
        <v>24</v>
      </c>
      <c r="B29" s="4" t="s">
        <v>25</v>
      </c>
      <c r="C29" s="5">
        <v>1.0</v>
      </c>
      <c r="D29" s="46"/>
      <c r="E29" s="4" t="s">
        <v>62</v>
      </c>
      <c r="F29" s="4" t="s">
        <v>63</v>
      </c>
      <c r="G29" s="4" t="s">
        <v>58</v>
      </c>
    </row>
    <row r="30">
      <c r="B30" s="4" t="s">
        <v>26</v>
      </c>
      <c r="C30" s="5">
        <v>0.15</v>
      </c>
      <c r="D30" s="3"/>
      <c r="E30" s="4">
        <v>1.0</v>
      </c>
      <c r="F30" s="4">
        <v>3.25</v>
      </c>
      <c r="G30" s="4">
        <v>7.35</v>
      </c>
    </row>
    <row r="31">
      <c r="B31" s="11" t="s">
        <v>27</v>
      </c>
      <c r="C31" s="12">
        <f>(C29+C22*C30)</f>
        <v>3.25</v>
      </c>
      <c r="D31" s="48" t="s">
        <v>64</v>
      </c>
      <c r="E31" s="4">
        <v>2.0</v>
      </c>
      <c r="F31" s="4">
        <v>3.25</v>
      </c>
      <c r="G31" s="4">
        <v>3.72</v>
      </c>
      <c r="H31" s="4"/>
    </row>
    <row r="32">
      <c r="D32" s="3"/>
      <c r="E32" s="4">
        <v>3.0</v>
      </c>
      <c r="F32" s="4">
        <v>3.25</v>
      </c>
      <c r="G32" s="4">
        <v>2.51</v>
      </c>
    </row>
    <row r="33">
      <c r="A33" s="47" t="s">
        <v>29</v>
      </c>
      <c r="B33" s="4" t="s">
        <v>30</v>
      </c>
      <c r="C33" s="6">
        <f>C31*C23</f>
        <v>0.0975</v>
      </c>
      <c r="D33" s="48" t="s">
        <v>65</v>
      </c>
      <c r="E33" s="4">
        <v>4.0</v>
      </c>
      <c r="F33" s="4">
        <v>3.25</v>
      </c>
      <c r="G33" s="4">
        <v>1.91</v>
      </c>
      <c r="H33" s="4" t="s">
        <v>66</v>
      </c>
    </row>
    <row r="34">
      <c r="B34" s="4" t="s">
        <v>67</v>
      </c>
      <c r="C34" s="6">
        <f>C20/(C19*C21)</f>
        <v>0.1360544218</v>
      </c>
      <c r="D34" s="48" t="s">
        <v>68</v>
      </c>
      <c r="E34" s="4">
        <v>5.0</v>
      </c>
      <c r="F34" s="4">
        <v>3.25</v>
      </c>
      <c r="G34" s="4">
        <v>1.55</v>
      </c>
      <c r="H34" s="4"/>
    </row>
    <row r="35">
      <c r="B35" s="4" t="s">
        <v>32</v>
      </c>
      <c r="C35" s="6">
        <f>C24*C25/C21</f>
        <v>0.6428571429</v>
      </c>
      <c r="D35" s="48" t="s">
        <v>69</v>
      </c>
      <c r="E35" s="4">
        <v>6.0</v>
      </c>
      <c r="F35" s="4">
        <v>3.25</v>
      </c>
      <c r="G35" s="4">
        <v>1.31</v>
      </c>
      <c r="H35" s="4"/>
    </row>
    <row r="36">
      <c r="B36" s="4" t="s">
        <v>34</v>
      </c>
      <c r="C36" s="6">
        <f>(1-C24)*(C26)/C21</f>
        <v>0.2571428571</v>
      </c>
      <c r="D36" s="48" t="s">
        <v>70</v>
      </c>
      <c r="E36" s="4">
        <v>7.0</v>
      </c>
      <c r="F36" s="4">
        <v>3.25</v>
      </c>
      <c r="G36" s="4">
        <v>1.13</v>
      </c>
      <c r="H36" s="4" t="s">
        <v>71</v>
      </c>
    </row>
    <row r="37">
      <c r="B37" s="11" t="s">
        <v>35</v>
      </c>
      <c r="C37" s="12">
        <f>sum(C33:C36)</f>
        <v>1.133554422</v>
      </c>
      <c r="D37" s="3"/>
      <c r="E37" s="4">
        <v>8.0</v>
      </c>
      <c r="F37" s="4">
        <v>3.25</v>
      </c>
      <c r="G37" s="4">
        <v>1.0</v>
      </c>
    </row>
    <row r="38">
      <c r="B38" s="4"/>
      <c r="D38" s="3"/>
      <c r="E38" s="4">
        <v>9.0</v>
      </c>
      <c r="F38" s="4">
        <v>3.25</v>
      </c>
      <c r="G38" s="4">
        <v>0.9</v>
      </c>
    </row>
    <row r="39">
      <c r="A39" s="4"/>
      <c r="B39" s="11" t="s">
        <v>36</v>
      </c>
      <c r="C39" s="12">
        <f>C31-C37</f>
        <v>2.116445578</v>
      </c>
      <c r="D39" s="3"/>
      <c r="E39" s="4">
        <v>10.0</v>
      </c>
      <c r="F39" s="4">
        <v>3.25</v>
      </c>
      <c r="G39" s="4">
        <v>0.82</v>
      </c>
    </row>
    <row r="40">
      <c r="A40" s="4"/>
      <c r="B40" s="4"/>
      <c r="D40" s="3"/>
      <c r="E40" s="4">
        <v>11.0</v>
      </c>
      <c r="F40" s="4">
        <v>3.25</v>
      </c>
      <c r="G40" s="4">
        <v>0.76</v>
      </c>
      <c r="H40" s="4" t="s">
        <v>72</v>
      </c>
    </row>
    <row r="41">
      <c r="A41" s="4"/>
      <c r="B41" s="44" t="s">
        <v>37</v>
      </c>
      <c r="D41" s="3"/>
      <c r="E41" s="4">
        <v>12.0</v>
      </c>
      <c r="F41" s="4">
        <v>3.25</v>
      </c>
      <c r="G41" s="4">
        <v>0.7</v>
      </c>
    </row>
    <row r="42">
      <c r="A42" s="4"/>
      <c r="B42" s="4" t="s">
        <v>16</v>
      </c>
      <c r="C42">
        <f>CEILING(C16/C39)</f>
        <v>189</v>
      </c>
      <c r="D42" s="48" t="s">
        <v>76</v>
      </c>
    </row>
    <row r="43">
      <c r="B43" s="4" t="s">
        <v>38</v>
      </c>
      <c r="C43">
        <f>C42/C21</f>
        <v>27</v>
      </c>
      <c r="D43" s="48" t="s">
        <v>79</v>
      </c>
    </row>
    <row r="44">
      <c r="D44" s="3"/>
    </row>
    <row r="45">
      <c r="D45" s="3"/>
    </row>
    <row r="46">
      <c r="A46" s="4"/>
      <c r="B46" s="53" t="s">
        <v>80</v>
      </c>
      <c r="D46" s="46"/>
      <c r="E46" s="4"/>
      <c r="F46" s="4"/>
      <c r="G46" s="4"/>
      <c r="H46" s="4"/>
    </row>
    <row r="47">
      <c r="A47" s="4"/>
      <c r="B47" s="4" t="s">
        <v>42</v>
      </c>
      <c r="C47">
        <f>C18</f>
        <v>300</v>
      </c>
      <c r="D47" s="46"/>
      <c r="E47" s="4"/>
      <c r="F47" s="4"/>
      <c r="G47" s="4"/>
      <c r="H47" s="4"/>
    </row>
    <row r="48">
      <c r="B48" s="4" t="s">
        <v>43</v>
      </c>
      <c r="C48" s="6">
        <f>C16</f>
        <v>400</v>
      </c>
      <c r="D48" s="3"/>
    </row>
    <row r="49">
      <c r="B49" s="4" t="s">
        <v>44</v>
      </c>
      <c r="C49" s="6">
        <f>C37*C47</f>
        <v>340.0663265</v>
      </c>
      <c r="D49" s="3"/>
    </row>
    <row r="50">
      <c r="B50" s="4" t="s">
        <v>45</v>
      </c>
      <c r="C50" s="16">
        <f>C24</f>
        <v>0.9</v>
      </c>
      <c r="D50" s="3"/>
    </row>
    <row r="51">
      <c r="B51" s="4" t="s">
        <v>46</v>
      </c>
      <c r="C51" s="16">
        <f>1-C50</f>
        <v>0.1</v>
      </c>
      <c r="D51" s="3"/>
    </row>
    <row r="52">
      <c r="B52" s="4" t="s">
        <v>48</v>
      </c>
      <c r="C52" s="17" t="str">
        <f>concatenate(C22, " min")</f>
        <v>15 min</v>
      </c>
      <c r="D52" s="3"/>
    </row>
    <row r="53">
      <c r="B53" s="4" t="s">
        <v>49</v>
      </c>
      <c r="C53">
        <f>C21</f>
        <v>7</v>
      </c>
      <c r="D53" s="3"/>
    </row>
    <row r="54">
      <c r="B54" s="4" t="s">
        <v>50</v>
      </c>
      <c r="C54" s="6">
        <f>C31*C47</f>
        <v>975</v>
      </c>
      <c r="D54" s="3"/>
    </row>
    <row r="55">
      <c r="B55" s="4" t="s">
        <v>51</v>
      </c>
      <c r="C55" s="6">
        <f>C54-C49-C48</f>
        <v>234.9336735</v>
      </c>
      <c r="D55" s="3"/>
    </row>
    <row r="56">
      <c r="B56" s="59" t="s">
        <v>52</v>
      </c>
      <c r="C56" s="60">
        <f>C55/C54</f>
        <v>0.2409576138</v>
      </c>
      <c r="D56" s="3"/>
    </row>
    <row r="57">
      <c r="B57" s="4"/>
      <c r="D57" s="3"/>
    </row>
    <row r="58">
      <c r="A58" s="61" t="s">
        <v>98</v>
      </c>
      <c r="E58" s="61"/>
      <c r="F58" s="61"/>
      <c r="G58" s="61"/>
      <c r="H58" s="61"/>
    </row>
  </sheetData>
  <mergeCells count="8">
    <mergeCell ref="A1:D1"/>
    <mergeCell ref="B10:C10"/>
    <mergeCell ref="B17:C17"/>
    <mergeCell ref="B28:C28"/>
    <mergeCell ref="B41:C41"/>
    <mergeCell ref="B46:C46"/>
    <mergeCell ref="A58:D58"/>
    <mergeCell ref="B3:C7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9.86"/>
    <col customWidth="1" min="2" max="2" width="29.86"/>
    <col customWidth="1" min="4" max="4" width="36.0"/>
  </cols>
  <sheetData>
    <row r="1">
      <c r="A1" s="1" t="s">
        <v>0</v>
      </c>
    </row>
    <row r="2">
      <c r="B2" s="2" t="s">
        <v>1</v>
      </c>
    </row>
    <row r="3">
      <c r="A3" s="4"/>
      <c r="B3" s="4" t="s">
        <v>3</v>
      </c>
      <c r="C3" s="5">
        <v>499.0</v>
      </c>
    </row>
    <row r="4">
      <c r="B4" s="4" t="s">
        <v>4</v>
      </c>
      <c r="C4" s="6">
        <f>round(C3*60%,-1)</f>
        <v>300</v>
      </c>
    </row>
    <row r="5">
      <c r="B5" s="4" t="s">
        <v>5</v>
      </c>
      <c r="C5" s="5">
        <v>80.0</v>
      </c>
    </row>
    <row r="6">
      <c r="B6" s="4" t="s">
        <v>6</v>
      </c>
      <c r="C6" s="5">
        <v>20.0</v>
      </c>
    </row>
    <row r="7">
      <c r="B7" s="4" t="s">
        <v>7</v>
      </c>
      <c r="C7" s="6">
        <f>C6+C5+C4</f>
        <v>400</v>
      </c>
    </row>
    <row r="9">
      <c r="A9" s="4"/>
      <c r="B9" s="2" t="s">
        <v>8</v>
      </c>
      <c r="D9" s="7"/>
    </row>
    <row r="10">
      <c r="A10" s="4"/>
      <c r="B10" s="7" t="s">
        <v>9</v>
      </c>
      <c r="C10" s="8">
        <v>500.0</v>
      </c>
      <c r="D10" s="7" t="s">
        <v>10</v>
      </c>
    </row>
    <row r="11">
      <c r="B11" s="7" t="s">
        <v>11</v>
      </c>
      <c r="C11" s="8">
        <v>14.0</v>
      </c>
      <c r="D11" s="7" t="s">
        <v>12</v>
      </c>
    </row>
    <row r="12">
      <c r="B12" s="7" t="s">
        <v>13</v>
      </c>
      <c r="C12" s="5">
        <v>20.0</v>
      </c>
      <c r="D12" s="7" t="s">
        <v>14</v>
      </c>
    </row>
    <row r="13">
      <c r="A13" s="4"/>
      <c r="B13" s="7" t="s">
        <v>15</v>
      </c>
      <c r="C13" s="8">
        <v>7.0</v>
      </c>
      <c r="D13" s="7" t="s">
        <v>16</v>
      </c>
    </row>
    <row r="14">
      <c r="B14" s="7" t="s">
        <v>17</v>
      </c>
      <c r="C14" s="8">
        <v>20.0</v>
      </c>
      <c r="D14" s="7" t="s">
        <v>18</v>
      </c>
    </row>
    <row r="15">
      <c r="B15" s="7" t="s">
        <v>19</v>
      </c>
      <c r="C15" s="9">
        <v>0.03</v>
      </c>
      <c r="D15" s="7"/>
    </row>
    <row r="16">
      <c r="B16" s="7" t="s">
        <v>20</v>
      </c>
      <c r="C16" s="9">
        <v>0.75</v>
      </c>
      <c r="D16" s="7"/>
    </row>
    <row r="17">
      <c r="B17" s="7" t="s">
        <v>21</v>
      </c>
      <c r="C17" s="5">
        <v>5.0</v>
      </c>
      <c r="D17" s="7"/>
    </row>
    <row r="18">
      <c r="B18" s="7" t="s">
        <v>22</v>
      </c>
      <c r="C18" s="5">
        <v>20.0</v>
      </c>
      <c r="D18" s="7"/>
    </row>
    <row r="19">
      <c r="A19" s="4"/>
      <c r="B19" s="4"/>
      <c r="C19" s="5"/>
    </row>
    <row r="20">
      <c r="A20" s="4"/>
      <c r="B20" s="2" t="s">
        <v>23</v>
      </c>
      <c r="D20" s="4"/>
    </row>
    <row r="21">
      <c r="A21" s="10" t="s">
        <v>24</v>
      </c>
      <c r="B21" s="4" t="s">
        <v>25</v>
      </c>
      <c r="C21" s="5">
        <v>1.0</v>
      </c>
      <c r="D21" s="4"/>
    </row>
    <row r="22">
      <c r="B22" s="4" t="s">
        <v>26</v>
      </c>
      <c r="C22" s="5">
        <v>0.15</v>
      </c>
    </row>
    <row r="23">
      <c r="B23" s="11" t="s">
        <v>27</v>
      </c>
      <c r="C23" s="12">
        <f>(C21+(C14*C22))</f>
        <v>4</v>
      </c>
      <c r="D23" s="4" t="s">
        <v>28</v>
      </c>
    </row>
    <row r="25">
      <c r="A25" s="10" t="s">
        <v>29</v>
      </c>
      <c r="B25" s="4" t="s">
        <v>30</v>
      </c>
      <c r="C25" s="6">
        <f>C23*C15</f>
        <v>0.12</v>
      </c>
    </row>
    <row r="26">
      <c r="B26" s="4" t="s">
        <v>31</v>
      </c>
      <c r="C26" s="6">
        <f>C12/(C11*C13)</f>
        <v>0.2040816327</v>
      </c>
      <c r="D26" s="4" t="s">
        <v>28</v>
      </c>
    </row>
    <row r="27">
      <c r="B27" s="4" t="s">
        <v>32</v>
      </c>
      <c r="C27" s="6">
        <f>C16*C17/C13</f>
        <v>0.5357142857</v>
      </c>
      <c r="D27" s="4" t="s">
        <v>33</v>
      </c>
    </row>
    <row r="28">
      <c r="B28" s="4" t="s">
        <v>34</v>
      </c>
      <c r="C28" s="6">
        <f>(1-C16)*(C18)/C13</f>
        <v>0.7142857143</v>
      </c>
    </row>
    <row r="29">
      <c r="B29" s="11" t="s">
        <v>35</v>
      </c>
      <c r="C29" s="12">
        <f>sum(C25:C28)</f>
        <v>1.574081633</v>
      </c>
    </row>
    <row r="30">
      <c r="B30" s="4"/>
    </row>
    <row r="31">
      <c r="A31" s="4"/>
      <c r="B31" s="11" t="s">
        <v>36</v>
      </c>
      <c r="C31" s="12">
        <f>C23-C29</f>
        <v>2.425918367</v>
      </c>
    </row>
    <row r="32">
      <c r="A32" s="4"/>
      <c r="B32" s="4"/>
    </row>
    <row r="33">
      <c r="A33" s="4"/>
      <c r="B33" s="2" t="s">
        <v>37</v>
      </c>
    </row>
    <row r="34">
      <c r="A34" s="4"/>
      <c r="B34" s="4" t="s">
        <v>16</v>
      </c>
      <c r="C34">
        <f>CEILING(C7/C31)</f>
        <v>165</v>
      </c>
    </row>
    <row r="35">
      <c r="B35" s="4" t="s">
        <v>38</v>
      </c>
      <c r="C35" s="13">
        <f>C34/C13</f>
        <v>23.57142857</v>
      </c>
    </row>
    <row r="36">
      <c r="B36" s="4" t="s">
        <v>39</v>
      </c>
      <c r="C36" s="6">
        <f>C34*C31</f>
        <v>400.2765306</v>
      </c>
    </row>
    <row r="38">
      <c r="A38" s="4"/>
      <c r="B38" s="14" t="s">
        <v>40</v>
      </c>
      <c r="D38" s="4"/>
    </row>
    <row r="39">
      <c r="A39" s="4"/>
      <c r="B39" s="4" t="s">
        <v>42</v>
      </c>
      <c r="C39">
        <f>C10</f>
        <v>500</v>
      </c>
      <c r="D39" s="4"/>
    </row>
    <row r="40">
      <c r="B40" s="4" t="s">
        <v>43</v>
      </c>
      <c r="C40" s="6">
        <f>C7</f>
        <v>400</v>
      </c>
    </row>
    <row r="41">
      <c r="B41" s="4" t="s">
        <v>44</v>
      </c>
      <c r="C41" s="6">
        <f>C29*C39</f>
        <v>787.0408163</v>
      </c>
    </row>
    <row r="42">
      <c r="B42" s="4" t="s">
        <v>45</v>
      </c>
      <c r="C42" s="16">
        <f>C16</f>
        <v>0.75</v>
      </c>
    </row>
    <row r="43">
      <c r="B43" s="4" t="s">
        <v>46</v>
      </c>
      <c r="C43" s="16">
        <f>1-C42</f>
        <v>0.25</v>
      </c>
    </row>
    <row r="44">
      <c r="B44" s="4" t="s">
        <v>48</v>
      </c>
      <c r="C44" s="17" t="str">
        <f>concatenate(C14, " min")</f>
        <v>20 min</v>
      </c>
    </row>
    <row r="45">
      <c r="B45" s="4" t="s">
        <v>49</v>
      </c>
      <c r="C45">
        <f>C13</f>
        <v>7</v>
      </c>
    </row>
    <row r="46">
      <c r="B46" s="4" t="s">
        <v>50</v>
      </c>
      <c r="C46" s="6">
        <f>C23*C39</f>
        <v>2000</v>
      </c>
    </row>
    <row r="47">
      <c r="B47" s="4" t="s">
        <v>51</v>
      </c>
      <c r="C47" s="6">
        <f>C46-C41-C40</f>
        <v>812.9591837</v>
      </c>
    </row>
    <row r="48">
      <c r="B48" s="18" t="s">
        <v>52</v>
      </c>
      <c r="C48" s="27">
        <f>C47/C46</f>
        <v>0.4064795918</v>
      </c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</sheetData>
  <mergeCells count="6">
    <mergeCell ref="A1:D1"/>
    <mergeCell ref="B2:C2"/>
    <mergeCell ref="B9:C9"/>
    <mergeCell ref="B20:C20"/>
    <mergeCell ref="B33:C33"/>
    <mergeCell ref="B38:C3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9.86"/>
    <col customWidth="1" min="2" max="2" width="29.86"/>
    <col customWidth="1" min="4" max="4" width="36.0"/>
  </cols>
  <sheetData>
    <row r="1">
      <c r="A1" s="1" t="s">
        <v>0</v>
      </c>
    </row>
    <row r="2">
      <c r="B2" s="2" t="s">
        <v>1</v>
      </c>
    </row>
    <row r="3">
      <c r="A3" s="4"/>
      <c r="B3" s="4" t="s">
        <v>3</v>
      </c>
      <c r="C3" s="5">
        <v>1000.0</v>
      </c>
    </row>
    <row r="4">
      <c r="B4" s="4" t="s">
        <v>4</v>
      </c>
      <c r="C4" s="6">
        <f>round(C3*70%,-1)</f>
        <v>700</v>
      </c>
    </row>
    <row r="5">
      <c r="B5" s="4" t="s">
        <v>5</v>
      </c>
      <c r="C5" s="5">
        <v>80.0</v>
      </c>
    </row>
    <row r="6">
      <c r="B6" s="4" t="s">
        <v>6</v>
      </c>
      <c r="C6" s="5">
        <v>0.0</v>
      </c>
    </row>
    <row r="7">
      <c r="B7" s="4" t="s">
        <v>7</v>
      </c>
      <c r="C7" s="6">
        <f>C6+C5+C4</f>
        <v>780</v>
      </c>
    </row>
    <row r="9">
      <c r="A9" s="4"/>
      <c r="B9" s="2" t="s">
        <v>8</v>
      </c>
      <c r="D9" s="7"/>
    </row>
    <row r="10">
      <c r="A10" s="4"/>
      <c r="B10" s="7" t="s">
        <v>9</v>
      </c>
      <c r="C10" s="8">
        <v>1000.0</v>
      </c>
      <c r="D10" s="7" t="s">
        <v>10</v>
      </c>
    </row>
    <row r="11">
      <c r="B11" s="7" t="s">
        <v>11</v>
      </c>
      <c r="C11" s="8">
        <v>14.0</v>
      </c>
      <c r="D11" s="7" t="s">
        <v>12</v>
      </c>
    </row>
    <row r="12">
      <c r="B12" s="7" t="s">
        <v>13</v>
      </c>
      <c r="C12" s="5">
        <v>20.0</v>
      </c>
      <c r="D12" s="7" t="s">
        <v>14</v>
      </c>
    </row>
    <row r="13">
      <c r="A13" s="4"/>
      <c r="B13" s="7" t="s">
        <v>15</v>
      </c>
      <c r="C13" s="8">
        <v>7.0</v>
      </c>
      <c r="D13" s="7" t="s">
        <v>16</v>
      </c>
    </row>
    <row r="14">
      <c r="B14" s="7" t="s">
        <v>17</v>
      </c>
      <c r="C14" s="8">
        <v>20.0</v>
      </c>
      <c r="D14" s="7" t="s">
        <v>18</v>
      </c>
    </row>
    <row r="15">
      <c r="B15" s="7" t="s">
        <v>19</v>
      </c>
      <c r="C15" s="9">
        <v>0.03</v>
      </c>
      <c r="D15" s="7"/>
    </row>
    <row r="16">
      <c r="B16" s="7" t="s">
        <v>20</v>
      </c>
      <c r="C16" s="9">
        <v>0.0</v>
      </c>
      <c r="D16" s="7"/>
    </row>
    <row r="17">
      <c r="B17" s="7" t="s">
        <v>21</v>
      </c>
      <c r="C17" s="5">
        <v>5.0</v>
      </c>
      <c r="D17" s="7"/>
    </row>
    <row r="18">
      <c r="B18" s="7" t="s">
        <v>22</v>
      </c>
      <c r="C18" s="5">
        <v>3.0</v>
      </c>
      <c r="D18" s="7"/>
    </row>
    <row r="19">
      <c r="A19" s="4"/>
      <c r="B19" s="4"/>
      <c r="C19" s="5"/>
    </row>
    <row r="20">
      <c r="A20" s="4"/>
      <c r="B20" s="2" t="s">
        <v>23</v>
      </c>
      <c r="D20" s="4"/>
    </row>
    <row r="21">
      <c r="A21" s="10" t="s">
        <v>24</v>
      </c>
      <c r="B21" s="4" t="s">
        <v>25</v>
      </c>
      <c r="C21" s="5">
        <v>1.0</v>
      </c>
      <c r="D21" s="4"/>
    </row>
    <row r="22">
      <c r="B22" s="4" t="s">
        <v>26</v>
      </c>
      <c r="C22" s="5">
        <v>0.15</v>
      </c>
    </row>
    <row r="23">
      <c r="B23" s="11" t="s">
        <v>27</v>
      </c>
      <c r="C23" s="12">
        <f>(C21+(C14*C22))</f>
        <v>4</v>
      </c>
      <c r="D23" s="4" t="s">
        <v>28</v>
      </c>
    </row>
    <row r="25">
      <c r="A25" s="10" t="s">
        <v>29</v>
      </c>
      <c r="B25" s="4" t="s">
        <v>30</v>
      </c>
      <c r="C25" s="6">
        <f>C23*C15</f>
        <v>0.12</v>
      </c>
    </row>
    <row r="26">
      <c r="B26" s="4" t="s">
        <v>31</v>
      </c>
      <c r="C26" s="6">
        <f>C12/(C11*C13)</f>
        <v>0.2040816327</v>
      </c>
      <c r="D26" s="4" t="s">
        <v>28</v>
      </c>
    </row>
    <row r="27">
      <c r="B27" s="4" t="s">
        <v>32</v>
      </c>
      <c r="C27" s="6">
        <f>C16*C17/C13</f>
        <v>0</v>
      </c>
      <c r="D27" s="4" t="s">
        <v>33</v>
      </c>
    </row>
    <row r="28">
      <c r="B28" s="4" t="s">
        <v>34</v>
      </c>
      <c r="C28" s="6">
        <f>(1-C16)*(C18)/C13</f>
        <v>0.4285714286</v>
      </c>
    </row>
    <row r="29">
      <c r="B29" s="11" t="s">
        <v>35</v>
      </c>
      <c r="C29" s="12">
        <f>sum(C25:C28)</f>
        <v>0.7526530612</v>
      </c>
    </row>
    <row r="30">
      <c r="B30" s="4"/>
    </row>
    <row r="31">
      <c r="A31" s="4"/>
      <c r="B31" s="11" t="s">
        <v>36</v>
      </c>
      <c r="C31" s="12">
        <f>C23-C29</f>
        <v>3.247346939</v>
      </c>
    </row>
    <row r="32">
      <c r="A32" s="4"/>
      <c r="B32" s="4"/>
    </row>
    <row r="33">
      <c r="A33" s="4"/>
      <c r="B33" s="2" t="s">
        <v>37</v>
      </c>
    </row>
    <row r="34">
      <c r="A34" s="4"/>
      <c r="B34" s="4" t="s">
        <v>16</v>
      </c>
      <c r="C34">
        <f>CEILING(C7/C31)</f>
        <v>241</v>
      </c>
    </row>
    <row r="35">
      <c r="B35" s="4" t="s">
        <v>38</v>
      </c>
      <c r="C35" s="13">
        <f>C34/C13</f>
        <v>34.42857143</v>
      </c>
    </row>
    <row r="36">
      <c r="B36" s="4" t="s">
        <v>39</v>
      </c>
      <c r="C36" s="6">
        <f>C34*C31</f>
        <v>782.6106122</v>
      </c>
    </row>
    <row r="38">
      <c r="A38" s="4"/>
      <c r="B38" s="15" t="s">
        <v>41</v>
      </c>
      <c r="D38" s="4"/>
    </row>
    <row r="39">
      <c r="A39" s="4"/>
      <c r="B39" s="4" t="s">
        <v>42</v>
      </c>
      <c r="C39">
        <f>C10</f>
        <v>1000</v>
      </c>
      <c r="D39" s="4"/>
    </row>
    <row r="40">
      <c r="B40" s="4" t="s">
        <v>43</v>
      </c>
      <c r="C40" s="6">
        <f>C7</f>
        <v>780</v>
      </c>
    </row>
    <row r="41">
      <c r="B41" s="4" t="s">
        <v>44</v>
      </c>
      <c r="C41" s="6">
        <f>C29*C39</f>
        <v>752.6530612</v>
      </c>
    </row>
    <row r="42">
      <c r="B42" s="4" t="s">
        <v>47</v>
      </c>
      <c r="C42" s="6">
        <f>C18</f>
        <v>3</v>
      </c>
    </row>
    <row r="43">
      <c r="B43" s="4" t="s">
        <v>48</v>
      </c>
      <c r="C43" s="17" t="str">
        <f>concatenate(C14, " min")</f>
        <v>20 min</v>
      </c>
    </row>
    <row r="44">
      <c r="B44" s="4" t="s">
        <v>49</v>
      </c>
      <c r="C44">
        <f>C13</f>
        <v>7</v>
      </c>
    </row>
    <row r="45">
      <c r="B45" s="4" t="s">
        <v>50</v>
      </c>
      <c r="C45" s="6">
        <f>C23*C39</f>
        <v>4000</v>
      </c>
    </row>
    <row r="46">
      <c r="B46" s="4" t="s">
        <v>51</v>
      </c>
      <c r="C46" s="6">
        <f>C45-C41-C40</f>
        <v>2467.346939</v>
      </c>
    </row>
    <row r="47">
      <c r="B47" s="19" t="s">
        <v>52</v>
      </c>
      <c r="C47" s="20">
        <f>C46/C45</f>
        <v>0.6168367347</v>
      </c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</sheetData>
  <mergeCells count="6">
    <mergeCell ref="A1:D1"/>
    <mergeCell ref="B2:C2"/>
    <mergeCell ref="B9:C9"/>
    <mergeCell ref="B20:C20"/>
    <mergeCell ref="B33:C33"/>
    <mergeCell ref="B38:C3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3.57"/>
  </cols>
  <sheetData>
    <row r="1">
      <c r="A1" s="4"/>
      <c r="B1" s="4"/>
      <c r="C1" s="4"/>
      <c r="D1" s="4"/>
      <c r="E1" s="4"/>
      <c r="F1" s="4"/>
    </row>
    <row r="2">
      <c r="A2" s="4"/>
    </row>
    <row r="3">
      <c r="A3" s="4"/>
      <c r="C3" s="21" t="s">
        <v>53</v>
      </c>
    </row>
    <row r="4">
      <c r="A4" s="4"/>
      <c r="C4" s="22" t="s">
        <v>54</v>
      </c>
      <c r="D4" s="23" t="s">
        <v>55</v>
      </c>
    </row>
    <row r="5" ht="9.0" customHeight="1"/>
    <row r="6">
      <c r="A6" s="4"/>
      <c r="B6" s="25" t="s">
        <v>56</v>
      </c>
      <c r="C6" s="26">
        <v>300.0</v>
      </c>
      <c r="D6" s="28">
        <v>500.0</v>
      </c>
    </row>
    <row r="7">
      <c r="A7" s="4"/>
      <c r="B7" s="25" t="s">
        <v>57</v>
      </c>
      <c r="C7" s="30">
        <v>400.0</v>
      </c>
      <c r="D7" s="31">
        <v>400.0</v>
      </c>
    </row>
    <row r="8">
      <c r="A8" s="4"/>
      <c r="B8" s="25" t="s">
        <v>58</v>
      </c>
      <c r="C8" s="30">
        <v>2.9282142857142857</v>
      </c>
      <c r="D8" s="31">
        <v>1.5740816326530611</v>
      </c>
    </row>
    <row r="9">
      <c r="A9" s="4"/>
      <c r="B9" s="25" t="s">
        <v>27</v>
      </c>
      <c r="C9" s="30">
        <v>4.75</v>
      </c>
      <c r="D9" s="31">
        <v>4.0</v>
      </c>
    </row>
    <row r="10">
      <c r="A10" s="4"/>
      <c r="B10" s="25" t="s">
        <v>36</v>
      </c>
      <c r="C10" s="30">
        <v>1.8217857142857143</v>
      </c>
      <c r="D10" s="31">
        <v>2.425918367346939</v>
      </c>
    </row>
    <row r="11" ht="9.0" customHeight="1"/>
    <row r="12">
      <c r="A12" s="4"/>
      <c r="B12" s="25" t="s">
        <v>59</v>
      </c>
      <c r="C12" s="35">
        <v>220.0</v>
      </c>
      <c r="D12" s="37">
        <v>165.0</v>
      </c>
    </row>
    <row r="13">
      <c r="A13" s="4"/>
      <c r="B13" s="25" t="s">
        <v>60</v>
      </c>
      <c r="C13" s="35">
        <v>146.53571428571433</v>
      </c>
      <c r="D13" s="37">
        <v>812.9591836734694</v>
      </c>
    </row>
    <row r="14" ht="9.0" customHeight="1"/>
    <row r="15">
      <c r="A15" s="4"/>
      <c r="B15" s="25" t="s">
        <v>52</v>
      </c>
      <c r="C15" s="38">
        <v>0.10283208020050129</v>
      </c>
      <c r="D15" s="39">
        <v>0.4064795918367347</v>
      </c>
    </row>
    <row r="16">
      <c r="A16" s="4"/>
    </row>
    <row r="17">
      <c r="A17" s="4"/>
    </row>
    <row r="18">
      <c r="A18" s="4"/>
      <c r="C18" s="21" t="s">
        <v>53</v>
      </c>
    </row>
    <row r="19">
      <c r="C19" s="22" t="s">
        <v>54</v>
      </c>
      <c r="D19" s="23" t="s">
        <v>55</v>
      </c>
      <c r="E19" s="15" t="s">
        <v>61</v>
      </c>
    </row>
    <row r="20" ht="9.0" customHeight="1"/>
    <row r="21">
      <c r="B21" s="25" t="s">
        <v>56</v>
      </c>
      <c r="C21" s="26">
        <f>'Model 1'!C18</f>
        <v>300</v>
      </c>
      <c r="D21" s="28">
        <f>'Model 2'!C10</f>
        <v>500</v>
      </c>
      <c r="E21" s="43">
        <f>'Model 3'!C10</f>
        <v>1000</v>
      </c>
    </row>
    <row r="22">
      <c r="B22" s="25" t="s">
        <v>57</v>
      </c>
      <c r="C22" s="30">
        <f>'Model 1'!C16</f>
        <v>400</v>
      </c>
      <c r="D22" s="31">
        <f>'Model 2'!C7</f>
        <v>400</v>
      </c>
      <c r="E22" s="45">
        <f>'Model 3'!C7</f>
        <v>780</v>
      </c>
    </row>
    <row r="23">
      <c r="B23" s="25" t="s">
        <v>58</v>
      </c>
      <c r="C23" s="30">
        <f>'Model 1'!C37</f>
        <v>1.133554422</v>
      </c>
      <c r="D23" s="31">
        <f>'Model 2'!C29</f>
        <v>1.574081633</v>
      </c>
      <c r="E23" s="45">
        <f>'Model 3'!C29</f>
        <v>0.7526530612</v>
      </c>
    </row>
    <row r="24">
      <c r="B24" s="25" t="s">
        <v>27</v>
      </c>
      <c r="C24" s="30">
        <f>'Model 1'!C31</f>
        <v>3.25</v>
      </c>
      <c r="D24" s="31">
        <f>'Model 2'!C23</f>
        <v>4</v>
      </c>
      <c r="E24" s="45">
        <f>'Model 3'!C23</f>
        <v>4</v>
      </c>
    </row>
    <row r="25">
      <c r="B25" s="25" t="s">
        <v>36</v>
      </c>
      <c r="C25" s="30">
        <f t="shared" ref="C25:E25" si="1">C24-C23</f>
        <v>2.116445578</v>
      </c>
      <c r="D25" s="31">
        <f t="shared" si="1"/>
        <v>2.425918367</v>
      </c>
      <c r="E25" s="45">
        <f t="shared" si="1"/>
        <v>3.247346939</v>
      </c>
    </row>
    <row r="26" ht="9.0" customHeight="1"/>
    <row r="27">
      <c r="B27" s="25" t="s">
        <v>59</v>
      </c>
      <c r="C27" s="35">
        <f>'Model 1'!C42</f>
        <v>189</v>
      </c>
      <c r="D27" s="37">
        <f>'Model 2'!C34</f>
        <v>165</v>
      </c>
      <c r="E27" s="49">
        <f>'Model 3'!C34</f>
        <v>241</v>
      </c>
    </row>
    <row r="28">
      <c r="B28" s="25" t="s">
        <v>60</v>
      </c>
      <c r="C28" s="35">
        <f>'Model 1'!C55</f>
        <v>234.9336735</v>
      </c>
      <c r="D28" s="37">
        <f>'Model 2'!C43</f>
        <v>0.25</v>
      </c>
      <c r="E28" s="49" t="str">
        <f>#REF!</f>
        <v>#REF!</v>
      </c>
    </row>
    <row r="29" ht="9.0" customHeight="1"/>
    <row r="30">
      <c r="B30" s="25" t="s">
        <v>52</v>
      </c>
      <c r="C30" s="38">
        <f>'Model 1'!C56</f>
        <v>0.2409576138</v>
      </c>
      <c r="D30" s="39" t="str">
        <f>'Model 2'!C44</f>
        <v>20 min</v>
      </c>
      <c r="E30" s="50" t="str">
        <f>'Model 3'!C43</f>
        <v>20 min</v>
      </c>
    </row>
    <row r="32">
      <c r="B32" s="4"/>
      <c r="C32" s="21" t="s">
        <v>73</v>
      </c>
    </row>
    <row r="33">
      <c r="B33" s="25" t="s">
        <v>74</v>
      </c>
      <c r="C33" s="51" t="s">
        <v>75</v>
      </c>
      <c r="D33" s="51" t="s">
        <v>77</v>
      </c>
      <c r="E33" s="51" t="s">
        <v>78</v>
      </c>
    </row>
    <row r="34">
      <c r="B34" s="25" t="s">
        <v>52</v>
      </c>
      <c r="C34" s="52">
        <v>0.28</v>
      </c>
      <c r="D34" s="54">
        <v>0.41</v>
      </c>
      <c r="E34" s="55">
        <v>0.5</v>
      </c>
    </row>
    <row r="36">
      <c r="C36" s="21" t="s">
        <v>81</v>
      </c>
    </row>
    <row r="37">
      <c r="B37" s="25" t="s">
        <v>82</v>
      </c>
      <c r="C37" s="56" t="s">
        <v>83</v>
      </c>
      <c r="D37" s="56" t="s">
        <v>84</v>
      </c>
      <c r="E37" s="56" t="s">
        <v>85</v>
      </c>
    </row>
    <row r="38">
      <c r="B38" s="25" t="s">
        <v>52</v>
      </c>
      <c r="C38" s="52">
        <v>0.06</v>
      </c>
      <c r="D38" s="54">
        <v>0.27</v>
      </c>
      <c r="E38" s="55">
        <v>0.49</v>
      </c>
    </row>
    <row r="40">
      <c r="C40" s="21" t="s">
        <v>86</v>
      </c>
    </row>
    <row r="41">
      <c r="B41" s="25" t="s">
        <v>87</v>
      </c>
      <c r="C41" s="56" t="s">
        <v>88</v>
      </c>
      <c r="D41" s="56" t="s">
        <v>89</v>
      </c>
      <c r="E41" s="56" t="s">
        <v>90</v>
      </c>
    </row>
    <row r="42">
      <c r="B42" s="25" t="s">
        <v>52</v>
      </c>
      <c r="C42" s="52">
        <v>0.11</v>
      </c>
      <c r="D42" s="54">
        <v>0.41</v>
      </c>
      <c r="E42" s="55">
        <v>0.51</v>
      </c>
    </row>
    <row r="47">
      <c r="B47" s="21" t="s">
        <v>91</v>
      </c>
    </row>
    <row r="48">
      <c r="B48" s="25" t="s">
        <v>92</v>
      </c>
      <c r="C48" s="57">
        <v>400.0</v>
      </c>
    </row>
    <row r="49">
      <c r="B49" s="25" t="s">
        <v>93</v>
      </c>
      <c r="C49" s="57">
        <v>20.0</v>
      </c>
    </row>
    <row r="50">
      <c r="B50" s="25" t="s">
        <v>94</v>
      </c>
      <c r="C50" s="58" t="s">
        <v>95</v>
      </c>
    </row>
    <row r="51" ht="9.0" customHeight="1"/>
    <row r="52">
      <c r="B52" s="25" t="s">
        <v>96</v>
      </c>
      <c r="C52" s="57">
        <v>5.0</v>
      </c>
    </row>
    <row r="53">
      <c r="B53" s="25" t="s">
        <v>97</v>
      </c>
      <c r="C53" s="57">
        <v>20.0</v>
      </c>
    </row>
  </sheetData>
  <mergeCells count="6">
    <mergeCell ref="C32:E32"/>
    <mergeCell ref="C36:E36"/>
    <mergeCell ref="C40:E40"/>
    <mergeCell ref="C18:E18"/>
    <mergeCell ref="C3:D3"/>
    <mergeCell ref="B47:C47"/>
  </mergeCells>
  <drawing r:id="rId1"/>
</worksheet>
</file>