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9"/>
  <workbookPr date1904="1" showInkAnnotation="0" autoCompressPictures="0"/>
  <mc:AlternateContent xmlns:mc="http://schemas.openxmlformats.org/markup-compatibility/2006">
    <mc:Choice Requires="x15">
      <x15ac:absPath xmlns:x15ac="http://schemas.microsoft.com/office/spreadsheetml/2010/11/ac" url="/Users/racheleguia/Dropbox/Experimental Protocols/"/>
    </mc:Choice>
  </mc:AlternateContent>
  <xr:revisionPtr revIDLastSave="0" documentId="13_ncr:1_{523A4144-C16C-8041-94B5-2AE8F1E1096B}" xr6:coauthVersionLast="36" xr6:coauthVersionMax="36" xr10:uidLastSave="{00000000-0000-0000-0000-000000000000}"/>
  <bookViews>
    <workbookView xWindow="1800" yWindow="460" windowWidth="26400" windowHeight="16340" tabRatio="500" xr2:uid="{00000000-000D-0000-FFFF-FFFF00000000}"/>
  </bookViews>
  <sheets>
    <sheet name="Actual Example" sheetId="2" r:id="rId1"/>
    <sheet name="Template" sheetId="1" r:id="rId2"/>
  </sheets>
  <definedNames>
    <definedName name="_xlnm.Print_Area" localSheetId="0">'Actual Example'!$A$1:$I$17</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0" i="2" l="1"/>
  <c r="G40" i="2" s="1"/>
  <c r="F39" i="2"/>
  <c r="G39" i="2" s="1"/>
  <c r="F38" i="2"/>
  <c r="G38" i="2" s="1"/>
  <c r="F37" i="2"/>
  <c r="G37" i="2" s="1"/>
  <c r="F36" i="2"/>
  <c r="G36" i="2" s="1"/>
  <c r="F35" i="2"/>
  <c r="G35" i="2" s="1"/>
  <c r="F34" i="2"/>
  <c r="G34" i="2" s="1"/>
  <c r="F33" i="2"/>
  <c r="G33" i="2" s="1"/>
  <c r="F32" i="2"/>
  <c r="G32" i="2" s="1"/>
  <c r="F31" i="2"/>
  <c r="G31" i="2" s="1"/>
  <c r="F30" i="2"/>
  <c r="G30" i="2" s="1"/>
  <c r="B21" i="2"/>
  <c r="D20" i="2"/>
  <c r="G14" i="2" s="1"/>
  <c r="C20" i="2"/>
  <c r="D13" i="2"/>
  <c r="G13" i="2" s="1"/>
  <c r="D7" i="2"/>
  <c r="F7" i="2" s="1"/>
  <c r="F6" i="2"/>
  <c r="D6" i="2"/>
  <c r="D5" i="2"/>
  <c r="F5" i="2" s="1"/>
  <c r="F8" i="2" l="1"/>
  <c r="F9" i="2" s="1"/>
  <c r="G12" i="2" s="1"/>
  <c r="G15" i="2" s="1"/>
  <c r="G16" i="2" s="1"/>
  <c r="B23" i="1"/>
  <c r="D5" i="1"/>
  <c r="F5" i="1" s="1"/>
  <c r="D6" i="1"/>
  <c r="F6" i="1"/>
  <c r="D7" i="1"/>
  <c r="F7" i="1" s="1"/>
  <c r="D8" i="1"/>
  <c r="F8" i="1"/>
  <c r="D9" i="1"/>
  <c r="F9" i="1" s="1"/>
  <c r="D15" i="1"/>
  <c r="G15" i="1"/>
  <c r="G16" i="1"/>
  <c r="F10" i="1" l="1"/>
  <c r="F11" i="1"/>
  <c r="G14" i="1" s="1"/>
  <c r="G17" i="1" s="1"/>
  <c r="G1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Rachel Eguia</author>
  </authors>
  <commentList>
    <comment ref="E9" authorId="0" shapeId="0" xr:uid="{00000000-0006-0000-0000-000001000000}">
      <text>
        <r>
          <rPr>
            <b/>
            <sz val="10"/>
            <color rgb="FF000000"/>
            <rFont val="Tahoma"/>
            <family val="2"/>
          </rPr>
          <t>Rachel Eguia:</t>
        </r>
        <r>
          <rPr>
            <sz val="10"/>
            <color rgb="FF000000"/>
            <rFont val="Tahoma"/>
            <family val="2"/>
          </rPr>
          <t xml:space="preserve">
</t>
        </r>
        <r>
          <rPr>
            <sz val="10"/>
            <color rgb="FF000000"/>
            <rFont val="Tahoma"/>
            <family val="2"/>
          </rPr>
          <t xml:space="preserve">Don't remember the concentration of the 208 plasmid. So replace this number with the correct one
</t>
        </r>
      </text>
    </comment>
    <comment ref="E15" authorId="0" shapeId="0" xr:uid="{00000000-0006-0000-0000-000002000000}">
      <text>
        <r>
          <rPr>
            <b/>
            <sz val="10"/>
            <color rgb="FF000000"/>
            <rFont val="Tahoma"/>
            <family val="2"/>
          </rPr>
          <t>Rachel Eguia:</t>
        </r>
        <r>
          <rPr>
            <sz val="10"/>
            <color rgb="FF000000"/>
            <rFont val="Tahoma"/>
            <family val="2"/>
          </rPr>
          <t xml:space="preserve">
</t>
        </r>
        <r>
          <rPr>
            <sz val="10"/>
            <color rgb="FF000000"/>
            <rFont val="Tahoma"/>
            <family val="2"/>
          </rPr>
          <t>Since I split down the wells with a multi-channel to minimize pipetting, I want to add the same volume of the PB2 plasmids to each sample mastermix. So what I usually do is find the lowest concentration of PB2 from what I'm working with and dilute the rest of the samples down to that same concentration. This way I can just add the same volume of each PB2 plasmid and it makes pipetting much easier I think. So for instance if I find that the lowest conc. of my PB2 plasmids that I'm testing is 100, then I'll just use that in the calculation so I'll be adding 0.33 of each sample into the individual sample mastmixes.</t>
        </r>
      </text>
    </comment>
  </commentList>
</comments>
</file>

<file path=xl/sharedStrings.xml><?xml version="1.0" encoding="utf-8"?>
<sst xmlns="http://schemas.openxmlformats.org/spreadsheetml/2006/main" count="94" uniqueCount="64">
  <si>
    <t>---</t>
    <phoneticPr fontId="1" type="noConversion"/>
  </si>
  <si>
    <t>plasmid</t>
    <phoneticPr fontId="1" type="noConversion"/>
  </si>
  <si>
    <t>Sample master mix</t>
  </si>
  <si>
    <t xml:space="preserve">Influenza Minigenome Assay </t>
  </si>
  <si>
    <t>HDM_S009_PB1 (1564)</t>
  </si>
  <si>
    <t>HDM_S009_
PA (1565)</t>
  </si>
  <si>
    <t>Serum-free DMEM</t>
  </si>
  <si>
    <t>Total # of Samples</t>
  </si>
  <si>
    <t># of Replicates</t>
  </si>
  <si>
    <t>BioT per well (uL)</t>
  </si>
  <si>
    <t>ng/well</t>
  </si>
  <si>
    <t>pHH-PB1-EGFP (208)</t>
  </si>
  <si>
    <t>pcDNA3.1-BFP
(1842)</t>
  </si>
  <si>
    <t>total ng for n samples with r replicates</t>
  </si>
  <si>
    <t>stock conc.
(ng/uL)</t>
  </si>
  <si>
    <t>uL for Master Mix</t>
  </si>
  <si>
    <t>Master  Mix for each sample</t>
  </si>
  <si>
    <t>uL of PB2 per sample</t>
  </si>
  <si>
    <t>BioT</t>
  </si>
  <si>
    <t>Add to top row of 96-well plate</t>
  </si>
  <si>
    <t>Add different PB2 samples and BioT to MM in top row</t>
  </si>
  <si>
    <t>Volume to split down for r replicates</t>
  </si>
  <si>
    <t>Total volume in top row</t>
  </si>
  <si>
    <t>Total Master Mix volume</t>
  </si>
  <si>
    <t xml:space="preserve">HDM_S009_NP (not sure on  plasmid number) </t>
  </si>
  <si>
    <t>S009 PB2 pHDM Mutants</t>
  </si>
  <si>
    <t>Total ng of DNA per rxn</t>
  </si>
  <si>
    <t>HDM_S009_PB1/PA/NP (1564/5/6)</t>
  </si>
  <si>
    <t>pcDNA-mCherry (1505)</t>
  </si>
  <si>
    <t>Samples</t>
  </si>
  <si>
    <t xml:space="preserve"> Single color controls</t>
  </si>
  <si>
    <t>Reaction 2, but leave out mCherry</t>
  </si>
  <si>
    <t>1563/4/5/6</t>
  </si>
  <si>
    <t>120 ng</t>
  </si>
  <si>
    <t>0.45ul BioT</t>
  </si>
  <si>
    <t>15ul DMEM</t>
  </si>
  <si>
    <t>(replace mCherry with more 208)</t>
  </si>
  <si>
    <t>180 ng</t>
  </si>
  <si>
    <t>mCherry only</t>
  </si>
  <si>
    <t>S009 PB2 pHDM Variants</t>
  </si>
  <si>
    <t>Plasmid #</t>
  </si>
  <si>
    <t>stock conc. (ng/uL)</t>
  </si>
  <si>
    <t>target conc. (ng/uL)</t>
  </si>
  <si>
    <r>
      <t xml:space="preserve">amount stock needed for </t>
    </r>
    <r>
      <rPr>
        <b/>
        <sz val="11"/>
        <rFont val="Calibri"/>
        <family val="2"/>
      </rPr>
      <t>20 uL of 16.7 ng/uL</t>
    </r>
  </si>
  <si>
    <t>HDM-S009-PB2</t>
  </si>
  <si>
    <t>HDM_S009_PB2_E627K</t>
  </si>
  <si>
    <t>HDM-S009-PB2-E627E</t>
  </si>
  <si>
    <t>HDM-S009-PB2- D195K</t>
  </si>
  <si>
    <t>HDM-S009-PB2-A199S</t>
  </si>
  <si>
    <t>HDM-S009-PB2-G669S</t>
  </si>
  <si>
    <t>HDM-S009-PB2-D9K</t>
  </si>
  <si>
    <t>HDM-S009-PB2-I176E</t>
  </si>
  <si>
    <t>HDM-S009-PB2-R355G</t>
  </si>
  <si>
    <t>HDM-S009-PB2-Q522I</t>
  </si>
  <si>
    <t>HDM-S009-PB2-S532D</t>
  </si>
  <si>
    <t>Plate layout</t>
  </si>
  <si>
    <t>A</t>
  </si>
  <si>
    <t>B</t>
  </si>
  <si>
    <t>C</t>
  </si>
  <si>
    <t>D</t>
  </si>
  <si>
    <t>E</t>
  </si>
  <si>
    <t>F</t>
  </si>
  <si>
    <t>G</t>
  </si>
  <si>
    <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</si>
</sst>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23" x14ac:knownFonts="1">
    <font>
      <sz val="10"/>
      <name val="Arial"/>
    </font>
    <font>
      <sz val="8"/>
      <name val="Verdana"/>
      <family val="2"/>
    </font>
    <font>
      <u/>
      <sz val="10"/>
      <color theme="10"/>
      <name val="Arial"/>
      <family val="2"/>
    </font>
    <font>
      <u/>
      <sz val="10"/>
      <color theme="11"/>
      <name val="Arial"/>
      <family val="2"/>
    </font>
    <font>
      <sz val="10"/>
      <color rgb="FF000000"/>
      <name val="Tahoma"/>
      <family val="2"/>
    </font>
    <font>
      <b/>
      <sz val="10"/>
      <color rgb="FF000000"/>
      <name val="Tahoma"/>
      <family val="2"/>
    </font>
    <font>
      <sz val="12"/>
      <name val="Calibri"/>
      <family val="2"/>
    </font>
    <font>
      <i/>
      <sz val="12"/>
      <name val="Calibri"/>
      <family val="2"/>
    </font>
    <font>
      <b/>
      <sz val="12"/>
      <name val="Calibri"/>
      <family val="2"/>
    </font>
    <font>
      <sz val="12"/>
      <color indexed="48"/>
      <name val="Calibri"/>
      <family val="2"/>
    </font>
    <font>
      <sz val="10"/>
      <name val="Calibri"/>
      <family val="2"/>
    </font>
    <font>
      <sz val="8"/>
      <name val="Calibri"/>
      <family val="2"/>
    </font>
    <font>
      <b/>
      <sz val="14"/>
      <name val="Calibri"/>
      <family val="2"/>
    </font>
    <font>
      <b/>
      <sz val="12"/>
      <color theme="1"/>
      <name val="Calibri"/>
      <family val="2"/>
    </font>
    <font>
      <sz val="12"/>
      <color theme="1"/>
      <name val="Calibri"/>
      <family val="2"/>
    </font>
    <font>
      <sz val="10"/>
      <name val="Arial"/>
      <family val="2"/>
    </font>
    <font>
      <sz val="11"/>
      <name val="Calibri"/>
      <family val="2"/>
    </font>
    <font>
      <i/>
      <sz val="11"/>
      <name val="Calibri"/>
      <family val="2"/>
    </font>
    <font>
      <b/>
      <sz val="11"/>
      <name val="Calibri"/>
      <family val="2"/>
    </font>
    <font>
      <b/>
      <sz val="11"/>
      <color theme="1"/>
      <name val="Calibri"/>
      <family val="2"/>
    </font>
    <font>
      <sz val="11"/>
      <color theme="1"/>
      <name val="Calibri"/>
      <family val="2"/>
    </font>
    <font>
      <sz val="11"/>
      <color rgb="FF00B050"/>
      <name val="Calibri"/>
      <family val="2"/>
    </font>
    <font>
      <sz val="11"/>
      <color rgb="FFFF0000"/>
      <name val="Calibri"/>
      <family val="2"/>
    </font>
  </fonts>
  <fills count="2">
    <fill>
      <patternFill patternType="none"/>
    </fill>
    <fill>
      <patternFill patternType="gray125"/>
    </fill>
  </fills>
  <borders count="4">
    <border>
      <left/>
      <right/>
      <top/>
      <bottom/>
      <diagonal/>
    </border>
    <border>
      <left/>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s>
  <cellStyleXfs count="21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5" fillId="0" borderId="0"/>
  </cellStyleXfs>
  <cellXfs count="104">
    <xf numFmtId="0" fontId="0" fillId="0" borderId="0" xfId="0"/>
    <xf numFmtId="0" fontId="6" fillId="0" borderId="0" xfId="0" applyFont="1" applyAlignment="1">
      <alignment horizontal="left"/>
    </xf>
    <xf numFmtId="0" fontId="6" fillId="0" borderId="0" xfId="0" applyFont="1" applyAlignment="1">
      <alignment horizontal="center"/>
    </xf>
    <xf numFmtId="0" fontId="6" fillId="0" borderId="0" xfId="0" applyFont="1" applyFill="1" applyAlignment="1">
      <alignment horizontal="center"/>
    </xf>
    <xf numFmtId="15" fontId="6" fillId="0" borderId="0" xfId="0" applyNumberFormat="1" applyFont="1" applyAlignment="1">
      <alignment horizontal="left"/>
    </xf>
    <xf numFmtId="0" fontId="7" fillId="0" borderId="0" xfId="0" applyFont="1" applyAlignment="1">
      <alignment horizontal="left"/>
    </xf>
    <xf numFmtId="0" fontId="7" fillId="0" borderId="0" xfId="0" applyFont="1" applyBorder="1" applyAlignment="1">
      <alignment horizontal="center"/>
    </xf>
    <xf numFmtId="0" fontId="7" fillId="0" borderId="0" xfId="0" applyFont="1" applyAlignment="1">
      <alignment horizontal="center" wrapText="1"/>
    </xf>
    <xf numFmtId="0" fontId="6" fillId="0" borderId="0" xfId="0" applyFont="1" applyBorder="1" applyAlignment="1">
      <alignment horizontal="center"/>
    </xf>
    <xf numFmtId="0" fontId="6" fillId="0" borderId="2" xfId="0" applyFont="1" applyBorder="1" applyAlignment="1">
      <alignment horizontal="center"/>
    </xf>
    <xf numFmtId="0" fontId="8" fillId="0" borderId="2" xfId="0" applyFont="1" applyBorder="1" applyAlignment="1">
      <alignment horizontal="center"/>
    </xf>
    <xf numFmtId="0" fontId="8" fillId="0" borderId="2" xfId="0" applyFont="1" applyBorder="1" applyAlignment="1">
      <alignment horizontal="center" wrapText="1"/>
    </xf>
    <xf numFmtId="0" fontId="8" fillId="0" borderId="2" xfId="0" applyFont="1" applyFill="1" applyBorder="1" applyAlignment="1">
      <alignment horizontal="center"/>
    </xf>
    <xf numFmtId="0" fontId="6" fillId="0" borderId="0" xfId="0" applyFont="1" applyAlignment="1">
      <alignment horizontal="right"/>
    </xf>
    <xf numFmtId="164" fontId="8" fillId="0" borderId="0" xfId="0" applyNumberFormat="1" applyFont="1" applyFill="1" applyBorder="1" applyAlignment="1">
      <alignment horizontal="center"/>
    </xf>
    <xf numFmtId="0" fontId="9" fillId="0" borderId="0" xfId="0" applyFont="1" applyAlignment="1">
      <alignment horizontal="center"/>
    </xf>
    <xf numFmtId="0" fontId="6" fillId="0" borderId="0" xfId="0" applyFont="1" applyAlignment="1">
      <alignment horizontal="right" wrapText="1"/>
    </xf>
    <xf numFmtId="0" fontId="6" fillId="0" borderId="1" xfId="0" applyFont="1" applyBorder="1" applyAlignment="1">
      <alignment horizontal="center"/>
    </xf>
    <xf numFmtId="0" fontId="6" fillId="0" borderId="1" xfId="0" quotePrefix="1" applyFont="1" applyBorder="1" applyAlignment="1">
      <alignment horizontal="center"/>
    </xf>
    <xf numFmtId="164" fontId="8" fillId="0" borderId="1" xfId="0" applyNumberFormat="1" applyFont="1" applyFill="1" applyBorder="1" applyAlignment="1">
      <alignment horizontal="center"/>
    </xf>
    <xf numFmtId="164" fontId="6" fillId="0" borderId="1" xfId="0" quotePrefix="1" applyNumberFormat="1" applyFont="1" applyFill="1" applyBorder="1" applyAlignment="1">
      <alignment horizontal="center"/>
    </xf>
    <xf numFmtId="164" fontId="6" fillId="0" borderId="0" xfId="0" quotePrefix="1" applyNumberFormat="1" applyFont="1" applyFill="1" applyBorder="1" applyAlignment="1">
      <alignment horizontal="center"/>
    </xf>
    <xf numFmtId="164" fontId="6" fillId="0" borderId="0" xfId="0" applyNumberFormat="1" applyFont="1" applyFill="1" applyBorder="1" applyAlignment="1">
      <alignment horizontal="center"/>
    </xf>
    <xf numFmtId="164" fontId="6" fillId="0" borderId="2" xfId="0" applyNumberFormat="1" applyFont="1" applyFill="1" applyBorder="1" applyAlignment="1">
      <alignment horizontal="center"/>
    </xf>
    <xf numFmtId="0" fontId="6" fillId="0" borderId="0" xfId="0" applyFont="1" applyFill="1" applyBorder="1" applyAlignment="1">
      <alignment horizontal="center" vertical="center" wrapText="1"/>
    </xf>
    <xf numFmtId="0" fontId="10" fillId="0" borderId="0" xfId="0" applyFont="1" applyBorder="1" applyAlignment="1">
      <alignment horizontal="left"/>
    </xf>
    <xf numFmtId="0" fontId="6" fillId="0" borderId="0" xfId="0" applyFont="1" applyFill="1" applyBorder="1" applyAlignment="1">
      <alignment horizontal="center" wrapText="1"/>
    </xf>
    <xf numFmtId="0" fontId="8" fillId="0" borderId="0" xfId="0" applyFont="1" applyBorder="1" applyAlignment="1">
      <alignment horizontal="center"/>
    </xf>
    <xf numFmtId="0" fontId="6" fillId="0" borderId="1" xfId="0" applyFont="1" applyFill="1" applyBorder="1" applyAlignment="1">
      <alignment horizontal="right"/>
    </xf>
    <xf numFmtId="2" fontId="6" fillId="0" borderId="0" xfId="0" applyNumberFormat="1" applyFont="1" applyBorder="1" applyAlignment="1">
      <alignment horizontal="center"/>
    </xf>
    <xf numFmtId="164" fontId="6" fillId="0" borderId="0" xfId="0" applyNumberFormat="1" applyFont="1" applyBorder="1" applyAlignment="1">
      <alignment horizontal="center"/>
    </xf>
    <xf numFmtId="164" fontId="11" fillId="0" borderId="0" xfId="0" applyNumberFormat="1" applyFont="1" applyBorder="1" applyAlignment="1">
      <alignment horizontal="center"/>
    </xf>
    <xf numFmtId="0" fontId="12" fillId="0" borderId="0" xfId="0" applyFont="1" applyBorder="1" applyAlignment="1">
      <alignment horizontal="center"/>
    </xf>
    <xf numFmtId="0" fontId="11" fillId="0" borderId="0" xfId="0" applyFont="1" applyAlignment="1">
      <alignment horizontal="left"/>
    </xf>
    <xf numFmtId="0" fontId="13" fillId="0" borderId="0" xfId="0" applyFont="1" applyBorder="1" applyAlignment="1">
      <alignment horizontal="center" vertical="center" wrapText="1"/>
    </xf>
    <xf numFmtId="0" fontId="10" fillId="0" borderId="0" xfId="0" applyFont="1" applyBorder="1" applyAlignment="1">
      <alignment horizontal="center" vertical="center" wrapText="1"/>
    </xf>
    <xf numFmtId="0" fontId="14" fillId="0" borderId="0" xfId="0" applyFont="1" applyAlignment="1">
      <alignment horizontal="center"/>
    </xf>
    <xf numFmtId="0" fontId="14" fillId="0" borderId="0" xfId="0" applyFont="1" applyAlignment="1">
      <alignment horizontal="left"/>
    </xf>
    <xf numFmtId="0" fontId="13" fillId="0" borderId="0" xfId="0" applyFont="1" applyAlignment="1">
      <alignment horizontal="center" vertical="center" wrapText="1"/>
    </xf>
    <xf numFmtId="0" fontId="10" fillId="0" borderId="0" xfId="0" applyFont="1" applyAlignment="1">
      <alignment horizontal="center" vertical="center" wrapText="1"/>
    </xf>
    <xf numFmtId="0" fontId="10" fillId="0" borderId="0" xfId="0" applyFont="1" applyAlignment="1">
      <alignment horizontal="center" vertical="center"/>
    </xf>
    <xf numFmtId="164" fontId="6" fillId="0" borderId="0" xfId="0" applyNumberFormat="1" applyFont="1" applyFill="1" applyBorder="1" applyAlignment="1">
      <alignment horizontal="center" wrapText="1"/>
    </xf>
    <xf numFmtId="0" fontId="8" fillId="0" borderId="0" xfId="0" applyFont="1" applyAlignment="1">
      <alignment horizontal="center" wrapText="1"/>
    </xf>
    <xf numFmtId="0" fontId="6" fillId="0" borderId="1" xfId="0" applyFont="1" applyBorder="1" applyAlignment="1">
      <alignment horizontal="right"/>
    </xf>
    <xf numFmtId="0" fontId="10" fillId="0" borderId="0" xfId="0" applyFont="1" applyBorder="1" applyAlignment="1">
      <alignment horizontal="center" vertical="center" wrapText="1"/>
    </xf>
    <xf numFmtId="0" fontId="10" fillId="0" borderId="1" xfId="0" applyFont="1" applyBorder="1" applyAlignment="1">
      <alignment horizontal="center" vertical="center" wrapText="1"/>
    </xf>
    <xf numFmtId="0" fontId="16" fillId="0" borderId="0" xfId="213" applyFont="1" applyAlignment="1">
      <alignment horizontal="left"/>
    </xf>
    <xf numFmtId="0" fontId="16" fillId="0" borderId="0" xfId="213" applyFont="1" applyAlignment="1">
      <alignment horizontal="center"/>
    </xf>
    <xf numFmtId="0" fontId="16" fillId="0" borderId="0" xfId="213" applyFont="1" applyFill="1" applyAlignment="1">
      <alignment horizontal="center"/>
    </xf>
    <xf numFmtId="15" fontId="16" fillId="0" borderId="0" xfId="213" applyNumberFormat="1" applyFont="1" applyAlignment="1">
      <alignment horizontal="left"/>
    </xf>
    <xf numFmtId="0" fontId="17" fillId="0" borderId="0" xfId="213" applyFont="1" applyAlignment="1">
      <alignment horizontal="left"/>
    </xf>
    <xf numFmtId="0" fontId="17" fillId="0" borderId="0" xfId="213" applyFont="1" applyBorder="1" applyAlignment="1">
      <alignment horizontal="center"/>
    </xf>
    <xf numFmtId="0" fontId="17" fillId="0" borderId="0" xfId="213" applyFont="1" applyAlignment="1">
      <alignment horizontal="center" wrapText="1"/>
    </xf>
    <xf numFmtId="0" fontId="16" fillId="0" borderId="0" xfId="213" applyFont="1" applyBorder="1" applyAlignment="1">
      <alignment horizontal="center"/>
    </xf>
    <xf numFmtId="0" fontId="16" fillId="0" borderId="2" xfId="213" applyFont="1" applyBorder="1" applyAlignment="1">
      <alignment horizontal="center"/>
    </xf>
    <xf numFmtId="0" fontId="18" fillId="0" borderId="2" xfId="213" applyFont="1" applyBorder="1" applyAlignment="1">
      <alignment horizontal="center"/>
    </xf>
    <xf numFmtId="0" fontId="18" fillId="0" borderId="2" xfId="213" applyFont="1" applyBorder="1" applyAlignment="1">
      <alignment horizontal="center" wrapText="1"/>
    </xf>
    <xf numFmtId="0" fontId="18" fillId="0" borderId="2" xfId="213" applyFont="1" applyFill="1" applyBorder="1" applyAlignment="1">
      <alignment horizontal="center"/>
    </xf>
    <xf numFmtId="0" fontId="16" fillId="0" borderId="0" xfId="213" applyFont="1" applyAlignment="1">
      <alignment horizontal="right"/>
    </xf>
    <xf numFmtId="164" fontId="18" fillId="0" borderId="0" xfId="213" applyNumberFormat="1" applyFont="1" applyFill="1" applyBorder="1" applyAlignment="1">
      <alignment horizontal="center"/>
    </xf>
    <xf numFmtId="0" fontId="16" fillId="0" borderId="0" xfId="213" applyFont="1" applyAlignment="1">
      <alignment horizontal="right" wrapText="1"/>
    </xf>
    <xf numFmtId="0" fontId="16" fillId="0" borderId="1" xfId="213" applyFont="1" applyBorder="1" applyAlignment="1">
      <alignment horizontal="center"/>
    </xf>
    <xf numFmtId="0" fontId="16" fillId="0" borderId="1" xfId="213" applyFont="1" applyBorder="1" applyAlignment="1">
      <alignment horizontal="right"/>
    </xf>
    <xf numFmtId="0" fontId="16" fillId="0" borderId="1" xfId="213" quotePrefix="1" applyFont="1" applyBorder="1" applyAlignment="1">
      <alignment horizontal="center"/>
    </xf>
    <xf numFmtId="164" fontId="18" fillId="0" borderId="1" xfId="213" applyNumberFormat="1" applyFont="1" applyFill="1" applyBorder="1" applyAlignment="1">
      <alignment horizontal="center"/>
    </xf>
    <xf numFmtId="164" fontId="16" fillId="0" borderId="1" xfId="213" quotePrefix="1" applyNumberFormat="1" applyFont="1" applyFill="1" applyBorder="1" applyAlignment="1">
      <alignment horizontal="center"/>
    </xf>
    <xf numFmtId="164" fontId="16" fillId="0" borderId="0" xfId="213" quotePrefix="1" applyNumberFormat="1" applyFont="1" applyFill="1" applyBorder="1" applyAlignment="1">
      <alignment horizontal="center"/>
    </xf>
    <xf numFmtId="164" fontId="16" fillId="0" borderId="0" xfId="213" applyNumberFormat="1" applyFont="1" applyFill="1" applyBorder="1" applyAlignment="1">
      <alignment horizontal="center" wrapText="1"/>
    </xf>
    <xf numFmtId="164" fontId="16" fillId="0" borderId="0" xfId="213" applyNumberFormat="1" applyFont="1" applyFill="1" applyBorder="1" applyAlignment="1">
      <alignment horizontal="center"/>
    </xf>
    <xf numFmtId="164" fontId="16" fillId="0" borderId="2" xfId="213" applyNumberFormat="1" applyFont="1" applyFill="1" applyBorder="1" applyAlignment="1">
      <alignment horizontal="center"/>
    </xf>
    <xf numFmtId="0" fontId="16" fillId="0" borderId="0" xfId="213" applyFont="1" applyFill="1" applyBorder="1" applyAlignment="1">
      <alignment horizontal="center" vertical="center" wrapText="1"/>
    </xf>
    <xf numFmtId="0" fontId="16" fillId="0" borderId="0" xfId="213" applyFont="1" applyBorder="1" applyAlignment="1">
      <alignment horizontal="left"/>
    </xf>
    <xf numFmtId="0" fontId="16" fillId="0" borderId="0" xfId="213" applyFont="1" applyFill="1" applyBorder="1" applyAlignment="1">
      <alignment horizontal="center" wrapText="1"/>
    </xf>
    <xf numFmtId="2" fontId="18" fillId="0" borderId="0" xfId="213" applyNumberFormat="1" applyFont="1" applyBorder="1" applyAlignment="1">
      <alignment horizontal="center"/>
    </xf>
    <xf numFmtId="0" fontId="16" fillId="0" borderId="0" xfId="213" applyFont="1" applyBorder="1" applyAlignment="1">
      <alignment horizontal="center" vertical="center" wrapText="1"/>
    </xf>
    <xf numFmtId="0" fontId="16" fillId="0" borderId="1" xfId="213" applyFont="1" applyFill="1" applyBorder="1" applyAlignment="1">
      <alignment horizontal="right"/>
    </xf>
    <xf numFmtId="0" fontId="16" fillId="0" borderId="1" xfId="213" applyFont="1" applyBorder="1" applyAlignment="1">
      <alignment horizontal="center" vertical="center" wrapText="1"/>
    </xf>
    <xf numFmtId="2" fontId="16" fillId="0" borderId="0" xfId="213" applyNumberFormat="1" applyFont="1" applyBorder="1" applyAlignment="1">
      <alignment horizontal="center"/>
    </xf>
    <xf numFmtId="164" fontId="16" fillId="0" borderId="0" xfId="213" applyNumberFormat="1" applyFont="1" applyBorder="1" applyAlignment="1">
      <alignment horizontal="center"/>
    </xf>
    <xf numFmtId="165" fontId="18" fillId="0" borderId="0" xfId="213" applyNumberFormat="1" applyFont="1" applyBorder="1" applyAlignment="1">
      <alignment horizontal="center"/>
    </xf>
    <xf numFmtId="0" fontId="19" fillId="0" borderId="0" xfId="213" applyFont="1" applyBorder="1" applyAlignment="1">
      <alignment horizontal="center" vertical="center" wrapText="1"/>
    </xf>
    <xf numFmtId="0" fontId="16" fillId="0" borderId="0" xfId="213" applyFont="1" applyBorder="1" applyAlignment="1">
      <alignment horizontal="center" vertical="center" wrapText="1"/>
    </xf>
    <xf numFmtId="0" fontId="20" fillId="0" borderId="0" xfId="213" applyFont="1" applyAlignment="1">
      <alignment horizontal="center"/>
    </xf>
    <xf numFmtId="0" fontId="20" fillId="0" borderId="0" xfId="213" applyFont="1" applyAlignment="1">
      <alignment horizontal="left"/>
    </xf>
    <xf numFmtId="0" fontId="19" fillId="0" borderId="0" xfId="213" applyFont="1" applyAlignment="1">
      <alignment horizontal="center" vertical="center" wrapText="1"/>
    </xf>
    <xf numFmtId="0" fontId="16" fillId="0" borderId="0" xfId="213" applyFont="1" applyAlignment="1">
      <alignment horizontal="center" vertical="center" wrapText="1"/>
    </xf>
    <xf numFmtId="0" fontId="16" fillId="0" borderId="0" xfId="213" applyFont="1" applyAlignment="1">
      <alignment horizontal="center" vertical="center"/>
    </xf>
    <xf numFmtId="2" fontId="16" fillId="0" borderId="0" xfId="213" applyNumberFormat="1" applyFont="1" applyAlignment="1">
      <alignment horizontal="center" vertical="center"/>
    </xf>
    <xf numFmtId="164" fontId="16" fillId="0" borderId="0" xfId="213" applyNumberFormat="1" applyFont="1" applyAlignment="1">
      <alignment horizontal="center" vertical="center"/>
    </xf>
    <xf numFmtId="0" fontId="18" fillId="0" borderId="0" xfId="213" applyFont="1" applyAlignment="1">
      <alignment horizontal="center" wrapText="1"/>
    </xf>
    <xf numFmtId="0" fontId="18" fillId="0" borderId="3" xfId="213" applyFont="1" applyBorder="1" applyAlignment="1">
      <alignment horizontal="center"/>
    </xf>
    <xf numFmtId="0" fontId="16" fillId="0" borderId="3" xfId="213" applyFont="1" applyBorder="1" applyAlignment="1">
      <alignment horizontal="center"/>
    </xf>
    <xf numFmtId="0" fontId="21" fillId="0" borderId="3" xfId="213" applyFont="1" applyBorder="1" applyAlignment="1">
      <alignment horizontal="center" vertical="center"/>
    </xf>
    <xf numFmtId="0" fontId="16" fillId="0" borderId="3" xfId="213" applyFont="1" applyBorder="1" applyAlignment="1">
      <alignment horizontal="center" vertical="center"/>
    </xf>
    <xf numFmtId="0" fontId="22" fillId="0" borderId="3" xfId="213" applyFont="1" applyBorder="1" applyAlignment="1">
      <alignment horizontal="center"/>
    </xf>
    <xf numFmtId="0" fontId="16" fillId="0" borderId="3" xfId="213" applyFont="1" applyBorder="1" applyAlignment="1">
      <alignment horizontal="center" wrapText="1"/>
    </xf>
    <xf numFmtId="166" fontId="16" fillId="0" borderId="3" xfId="213" applyNumberFormat="1" applyFont="1" applyBorder="1" applyAlignment="1">
      <alignment horizontal="center"/>
    </xf>
    <xf numFmtId="0" fontId="16" fillId="0" borderId="3" xfId="213" applyFont="1" applyFill="1" applyBorder="1" applyAlignment="1">
      <alignment horizontal="center"/>
    </xf>
    <xf numFmtId="166" fontId="16" fillId="0" borderId="0" xfId="213" applyNumberFormat="1" applyFont="1" applyBorder="1" applyAlignment="1">
      <alignment horizontal="center"/>
    </xf>
    <xf numFmtId="0" fontId="18" fillId="0" borderId="0" xfId="213" applyFont="1" applyAlignment="1">
      <alignment horizontal="center"/>
    </xf>
    <xf numFmtId="0" fontId="18" fillId="0" borderId="0" xfId="213" applyFont="1" applyAlignment="1">
      <alignment horizontal="center"/>
    </xf>
    <xf numFmtId="0" fontId="18" fillId="0" borderId="0" xfId="213" applyFont="1" applyFill="1" applyAlignment="1">
      <alignment horizontal="center"/>
    </xf>
    <xf numFmtId="0" fontId="21" fillId="0" borderId="3" xfId="213" applyFont="1" applyBorder="1" applyAlignment="1">
      <alignment horizontal="center"/>
    </xf>
    <xf numFmtId="0" fontId="16" fillId="0" borderId="0" xfId="213" applyNumberFormat="1" applyFont="1" applyAlignment="1">
      <alignment horizontal="center"/>
    </xf>
  </cellXfs>
  <cellStyles count="21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Normal" xfId="0" builtinId="0"/>
    <cellStyle name="Normal 2" xfId="213" xr:uid="{EA438882-013F-7F44-87BA-3596B404A36F}"/>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740C4-0C0B-E949-9B15-E6942A39423B}">
  <sheetPr>
    <pageSetUpPr fitToPage="1"/>
  </sheetPr>
  <dimension ref="A1:O56"/>
  <sheetViews>
    <sheetView tabSelected="1" workbookViewId="0">
      <selection activeCell="G14" sqref="G14"/>
    </sheetView>
  </sheetViews>
  <sheetFormatPr baseColWidth="10" defaultColWidth="9.5" defaultRowHeight="15" x14ac:dyDescent="0.2"/>
  <cols>
    <col min="1" max="1" width="10" style="47" bestFit="1" customWidth="1"/>
    <col min="2" max="2" width="31.1640625" style="47" customWidth="1"/>
    <col min="3" max="3" width="10.83203125" style="47" bestFit="1" customWidth="1"/>
    <col min="4" max="4" width="17.5" style="47" customWidth="1"/>
    <col min="5" max="5" width="19.5" style="47" bestFit="1" customWidth="1"/>
    <col min="6" max="6" width="20.5" style="47" bestFit="1" customWidth="1"/>
    <col min="7" max="7" width="18.5" style="47" bestFit="1" customWidth="1"/>
    <col min="8" max="8" width="20.5" style="47" bestFit="1" customWidth="1"/>
    <col min="9" max="9" width="16.5" style="47" bestFit="1" customWidth="1"/>
    <col min="10" max="10" width="9" style="47" bestFit="1" customWidth="1"/>
    <col min="11" max="11" width="16.33203125" style="48" bestFit="1" customWidth="1"/>
    <col min="12" max="12" width="13.1640625" style="47" bestFit="1" customWidth="1"/>
    <col min="13" max="13" width="13.5" style="47" bestFit="1" customWidth="1"/>
    <col min="14" max="14" width="11.83203125" style="47" bestFit="1" customWidth="1"/>
    <col min="15" max="15" width="15.83203125" style="47" bestFit="1" customWidth="1"/>
    <col min="16" max="16384" width="9.5" style="47"/>
  </cols>
  <sheetData>
    <row r="1" spans="1:11" x14ac:dyDescent="0.2">
      <c r="A1" s="46" t="s">
        <v>3</v>
      </c>
      <c r="D1" s="46"/>
    </row>
    <row r="2" spans="1:11" x14ac:dyDescent="0.2">
      <c r="A2" s="49">
        <v>41780</v>
      </c>
      <c r="B2" s="50"/>
    </row>
    <row r="3" spans="1:11" x14ac:dyDescent="0.2">
      <c r="D3" s="51"/>
      <c r="E3" s="52"/>
      <c r="F3" s="53"/>
      <c r="G3" s="51"/>
      <c r="H3" s="51"/>
      <c r="I3" s="51"/>
      <c r="J3" s="51"/>
    </row>
    <row r="4" spans="1:11" ht="32" x14ac:dyDescent="0.2">
      <c r="A4" s="54"/>
      <c r="B4" s="55" t="s">
        <v>1</v>
      </c>
      <c r="C4" s="55" t="s">
        <v>10</v>
      </c>
      <c r="D4" s="56" t="s">
        <v>13</v>
      </c>
      <c r="E4" s="56" t="s">
        <v>14</v>
      </c>
      <c r="F4" s="57" t="s">
        <v>15</v>
      </c>
      <c r="G4" s="55"/>
      <c r="K4" s="47"/>
    </row>
    <row r="5" spans="1:11" ht="15" customHeight="1" x14ac:dyDescent="0.2">
      <c r="B5" s="58" t="s">
        <v>27</v>
      </c>
      <c r="C5" s="53">
        <v>30</v>
      </c>
      <c r="D5" s="53">
        <f>C5*($B$18+1)*($B$19*1.1)</f>
        <v>1188</v>
      </c>
      <c r="E5" s="47">
        <v>390.5</v>
      </c>
      <c r="F5" s="59">
        <f>(D5/E5)</f>
        <v>3.0422535211267605</v>
      </c>
    </row>
    <row r="6" spans="1:11" ht="16" x14ac:dyDescent="0.2">
      <c r="B6" s="60" t="s">
        <v>28</v>
      </c>
      <c r="C6" s="47">
        <v>30</v>
      </c>
      <c r="D6" s="53">
        <f>C6*($B$18+1)*($B$19*1.1)</f>
        <v>1188</v>
      </c>
      <c r="E6" s="47">
        <v>493</v>
      </c>
      <c r="F6" s="59">
        <f t="shared" ref="F6:F7" si="0">(D6/E6)</f>
        <v>2.4097363083164298</v>
      </c>
    </row>
    <row r="7" spans="1:11" x14ac:dyDescent="0.2">
      <c r="B7" s="58" t="s">
        <v>11</v>
      </c>
      <c r="C7" s="47">
        <v>30</v>
      </c>
      <c r="D7" s="53">
        <f>C7*($B$18+1)*($B$19*1.1)</f>
        <v>1188</v>
      </c>
      <c r="E7" s="47">
        <v>68.599999999999994</v>
      </c>
      <c r="F7" s="59">
        <f t="shared" si="0"/>
        <v>17.317784256559769</v>
      </c>
    </row>
    <row r="8" spans="1:11" x14ac:dyDescent="0.2">
      <c r="A8" s="61"/>
      <c r="B8" s="62" t="s">
        <v>6</v>
      </c>
      <c r="C8" s="63" t="s">
        <v>0</v>
      </c>
      <c r="D8" s="63" t="s">
        <v>0</v>
      </c>
      <c r="E8" s="63" t="s">
        <v>0</v>
      </c>
      <c r="F8" s="64">
        <f>5*(B18+1)*B19*1.1-SUM(F5:F7)</f>
        <v>175.23022591399706</v>
      </c>
      <c r="G8" s="65"/>
      <c r="H8" s="66"/>
      <c r="I8" s="66"/>
      <c r="J8" s="66"/>
    </row>
    <row r="9" spans="1:11" ht="32" x14ac:dyDescent="0.2">
      <c r="C9" s="53"/>
      <c r="D9" s="53"/>
      <c r="F9" s="59">
        <f>SUM(F5:F8)</f>
        <v>198.00000000000003</v>
      </c>
      <c r="G9" s="67" t="s">
        <v>23</v>
      </c>
      <c r="H9" s="68"/>
      <c r="I9" s="68"/>
      <c r="J9" s="68"/>
    </row>
    <row r="10" spans="1:11" x14ac:dyDescent="0.2">
      <c r="C10" s="53"/>
      <c r="D10" s="53"/>
      <c r="F10" s="68"/>
      <c r="G10" s="68"/>
      <c r="H10" s="68"/>
      <c r="I10" s="68"/>
      <c r="J10" s="68"/>
    </row>
    <row r="11" spans="1:11" x14ac:dyDescent="0.2">
      <c r="C11" s="53"/>
      <c r="D11" s="53"/>
      <c r="F11" s="54"/>
      <c r="G11" s="55" t="s">
        <v>2</v>
      </c>
      <c r="H11" s="69"/>
      <c r="I11" s="68"/>
      <c r="J11" s="68"/>
    </row>
    <row r="12" spans="1:11" ht="32" x14ac:dyDescent="0.2">
      <c r="C12" s="53"/>
      <c r="D12" s="53"/>
      <c r="F12" s="70" t="s">
        <v>16</v>
      </c>
      <c r="G12" s="59">
        <f>F9/($B$18+1)</f>
        <v>16.500000000000004</v>
      </c>
      <c r="H12" s="71" t="s">
        <v>19</v>
      </c>
      <c r="I12" s="68"/>
      <c r="J12" s="68"/>
    </row>
    <row r="13" spans="1:11" ht="16" x14ac:dyDescent="0.2">
      <c r="B13" s="47" t="s">
        <v>25</v>
      </c>
      <c r="C13" s="53">
        <v>10</v>
      </c>
      <c r="D13" s="53">
        <f>C13*B19*1.1</f>
        <v>33</v>
      </c>
      <c r="E13" s="47">
        <v>16.7</v>
      </c>
      <c r="F13" s="72" t="s">
        <v>17</v>
      </c>
      <c r="G13" s="73">
        <f>D13/E13</f>
        <v>1.9760479041916168</v>
      </c>
      <c r="H13" s="74" t="s">
        <v>20</v>
      </c>
      <c r="I13" s="68"/>
      <c r="J13" s="68"/>
    </row>
    <row r="14" spans="1:11" x14ac:dyDescent="0.2">
      <c r="C14" s="53"/>
      <c r="D14" s="53"/>
      <c r="F14" s="75" t="s">
        <v>18</v>
      </c>
      <c r="G14" s="64">
        <f>D20</f>
        <v>0.99</v>
      </c>
      <c r="H14" s="76"/>
      <c r="I14" s="68"/>
      <c r="J14" s="68"/>
    </row>
    <row r="15" spans="1:11" s="48" customFormat="1" x14ac:dyDescent="0.2">
      <c r="A15" s="47"/>
      <c r="B15" s="47"/>
      <c r="C15" s="53"/>
      <c r="D15" s="53"/>
      <c r="E15" s="47"/>
      <c r="F15" s="77"/>
      <c r="G15" s="78">
        <f>SUM(G12:G14)</f>
        <v>19.466047904191619</v>
      </c>
      <c r="H15" s="71" t="s">
        <v>22</v>
      </c>
      <c r="I15" s="68"/>
      <c r="J15" s="68"/>
    </row>
    <row r="16" spans="1:11" s="48" customFormat="1" x14ac:dyDescent="0.2">
      <c r="A16" s="47"/>
      <c r="B16" s="47"/>
      <c r="C16" s="53"/>
      <c r="D16" s="53"/>
      <c r="E16" s="47"/>
      <c r="F16" s="78"/>
      <c r="G16" s="79">
        <f>G15/(B19*1.1)</f>
        <v>5.8988023952095814</v>
      </c>
      <c r="H16" s="71" t="s">
        <v>21</v>
      </c>
      <c r="I16" s="68"/>
      <c r="J16" s="68"/>
    </row>
    <row r="17" spans="1:15" s="48" customFormat="1" x14ac:dyDescent="0.2">
      <c r="A17" s="47"/>
      <c r="B17" s="46"/>
      <c r="C17" s="53"/>
      <c r="D17" s="53"/>
      <c r="E17" s="47"/>
      <c r="F17" s="68"/>
      <c r="G17" s="68"/>
      <c r="H17" s="68"/>
      <c r="I17" s="68"/>
      <c r="J17" s="68"/>
    </row>
    <row r="18" spans="1:15" s="48" customFormat="1" ht="32" x14ac:dyDescent="0.2">
      <c r="A18" s="80" t="s">
        <v>7</v>
      </c>
      <c r="B18" s="81">
        <v>11</v>
      </c>
      <c r="C18" s="82"/>
      <c r="D18" s="83"/>
      <c r="E18" s="82"/>
      <c r="F18" s="47"/>
      <c r="G18" s="47"/>
      <c r="H18" s="47"/>
      <c r="I18" s="47"/>
      <c r="J18" s="47"/>
    </row>
    <row r="19" spans="1:15" s="48" customFormat="1" ht="32" x14ac:dyDescent="0.2">
      <c r="A19" s="84" t="s">
        <v>8</v>
      </c>
      <c r="B19" s="85">
        <v>3</v>
      </c>
      <c r="C19" s="47"/>
      <c r="D19" s="47"/>
      <c r="E19" s="47"/>
      <c r="F19" s="47"/>
      <c r="G19" s="47"/>
      <c r="H19" s="47"/>
      <c r="I19" s="47"/>
      <c r="J19" s="47"/>
    </row>
    <row r="20" spans="1:15" s="48" customFormat="1" ht="32" x14ac:dyDescent="0.2">
      <c r="A20" s="84" t="s">
        <v>9</v>
      </c>
      <c r="B20" s="86">
        <v>0.15</v>
      </c>
      <c r="C20" s="87">
        <f>B20*B19*1.1</f>
        <v>0.495</v>
      </c>
      <c r="D20" s="88">
        <f>C20*2</f>
        <v>0.99</v>
      </c>
      <c r="E20" s="47"/>
      <c r="F20" s="47"/>
      <c r="G20" s="47"/>
      <c r="H20" s="47"/>
      <c r="I20" s="47"/>
      <c r="J20" s="47"/>
    </row>
    <row r="21" spans="1:15" s="48" customFormat="1" ht="48" x14ac:dyDescent="0.2">
      <c r="A21" s="89" t="s">
        <v>26</v>
      </c>
      <c r="B21" s="47">
        <f>SUM(C5:C7,C13)</f>
        <v>100</v>
      </c>
      <c r="C21" s="47"/>
      <c r="D21" s="47"/>
      <c r="E21" s="47"/>
      <c r="F21" s="47"/>
      <c r="G21" s="47"/>
      <c r="H21" s="47"/>
      <c r="I21" s="47"/>
      <c r="J21" s="47"/>
    </row>
    <row r="24" spans="1:15" x14ac:dyDescent="0.2">
      <c r="A24" s="90" t="s">
        <v>29</v>
      </c>
      <c r="B24" s="90" t="s">
        <v>30</v>
      </c>
      <c r="C24" s="91"/>
      <c r="D24" s="91"/>
      <c r="E24" s="91"/>
      <c r="F24" s="91"/>
    </row>
    <row r="25" spans="1:15" x14ac:dyDescent="0.2">
      <c r="A25" s="92">
        <v>12</v>
      </c>
      <c r="B25" s="91" t="s">
        <v>31</v>
      </c>
      <c r="C25" s="91" t="s">
        <v>32</v>
      </c>
      <c r="D25" s="91" t="s">
        <v>33</v>
      </c>
      <c r="E25" s="93" t="s">
        <v>34</v>
      </c>
      <c r="F25" s="93" t="s">
        <v>35</v>
      </c>
    </row>
    <row r="26" spans="1:15" x14ac:dyDescent="0.2">
      <c r="A26" s="92"/>
      <c r="B26" s="91" t="s">
        <v>36</v>
      </c>
      <c r="C26" s="91">
        <v>208</v>
      </c>
      <c r="D26" s="91" t="s">
        <v>37</v>
      </c>
      <c r="E26" s="93"/>
      <c r="F26" s="93"/>
    </row>
    <row r="27" spans="1:15" x14ac:dyDescent="0.2">
      <c r="A27" s="94">
        <v>13</v>
      </c>
      <c r="B27" s="91" t="s">
        <v>38</v>
      </c>
      <c r="C27" s="91">
        <v>1505</v>
      </c>
      <c r="D27" s="91" t="s">
        <v>37</v>
      </c>
      <c r="E27" s="91" t="s">
        <v>34</v>
      </c>
      <c r="F27" s="91" t="s">
        <v>35</v>
      </c>
    </row>
    <row r="29" spans="1:15" ht="32" x14ac:dyDescent="0.2">
      <c r="A29" s="91"/>
      <c r="B29" s="90" t="s">
        <v>39</v>
      </c>
      <c r="C29" s="90" t="s">
        <v>40</v>
      </c>
      <c r="D29" s="90" t="s">
        <v>41</v>
      </c>
      <c r="E29" s="90" t="s">
        <v>42</v>
      </c>
      <c r="F29" s="95" t="s">
        <v>43</v>
      </c>
      <c r="G29" s="91"/>
    </row>
    <row r="30" spans="1:15" s="48" customFormat="1" x14ac:dyDescent="0.2">
      <c r="A30" s="91">
        <v>1</v>
      </c>
      <c r="B30" s="91" t="s">
        <v>44</v>
      </c>
      <c r="C30" s="91">
        <v>2150</v>
      </c>
      <c r="D30" s="91">
        <v>33</v>
      </c>
      <c r="E30" s="91">
        <v>16.7</v>
      </c>
      <c r="F30" s="96">
        <f>(E30*20)/D30</f>
        <v>10.121212121212121</v>
      </c>
      <c r="G30" s="96">
        <f>20-F30</f>
        <v>9.8787878787878789</v>
      </c>
      <c r="H30" s="47"/>
      <c r="I30" s="47"/>
      <c r="J30" s="47"/>
      <c r="L30" s="47"/>
      <c r="M30" s="47"/>
      <c r="N30" s="47"/>
      <c r="O30" s="47"/>
    </row>
    <row r="31" spans="1:15" s="48" customFormat="1" x14ac:dyDescent="0.2">
      <c r="A31" s="91">
        <v>2</v>
      </c>
      <c r="B31" s="91" t="s">
        <v>45</v>
      </c>
      <c r="C31" s="91">
        <v>1563</v>
      </c>
      <c r="D31" s="91">
        <v>33</v>
      </c>
      <c r="E31" s="91">
        <v>16.7</v>
      </c>
      <c r="F31" s="96">
        <f t="shared" ref="F31:F35" si="1">(E31*20)/D31</f>
        <v>10.121212121212121</v>
      </c>
      <c r="G31" s="96">
        <f t="shared" ref="G31:G36" si="2">20-F31</f>
        <v>9.8787878787878789</v>
      </c>
      <c r="H31" s="47"/>
      <c r="I31" s="47"/>
      <c r="J31" s="47"/>
      <c r="L31" s="47"/>
      <c r="M31" s="47"/>
      <c r="N31" s="47"/>
      <c r="O31" s="47"/>
    </row>
    <row r="32" spans="1:15" s="48" customFormat="1" x14ac:dyDescent="0.2">
      <c r="A32" s="91">
        <v>3</v>
      </c>
      <c r="B32" s="91" t="s">
        <v>46</v>
      </c>
      <c r="C32" s="91">
        <v>2165</v>
      </c>
      <c r="D32" s="91">
        <v>310.60000000000002</v>
      </c>
      <c r="E32" s="91">
        <v>16.7</v>
      </c>
      <c r="F32" s="96">
        <f t="shared" si="1"/>
        <v>1.0753380553766902</v>
      </c>
      <c r="G32" s="96">
        <f t="shared" si="2"/>
        <v>18.92466194462331</v>
      </c>
      <c r="H32" s="47"/>
      <c r="I32" s="47"/>
      <c r="J32" s="47"/>
      <c r="L32" s="47"/>
      <c r="M32" s="47"/>
      <c r="N32" s="47"/>
      <c r="O32" s="47"/>
    </row>
    <row r="33" spans="1:15" s="48" customFormat="1" x14ac:dyDescent="0.2">
      <c r="A33" s="91">
        <v>4</v>
      </c>
      <c r="B33" s="91" t="s">
        <v>47</v>
      </c>
      <c r="C33" s="97">
        <v>2156</v>
      </c>
      <c r="D33" s="91">
        <v>258.39999999999998</v>
      </c>
      <c r="E33" s="91">
        <v>16.7</v>
      </c>
      <c r="F33" s="96">
        <f t="shared" si="1"/>
        <v>1.2925696594427245</v>
      </c>
      <c r="G33" s="96">
        <f t="shared" si="2"/>
        <v>18.707430340557277</v>
      </c>
      <c r="H33" s="47"/>
      <c r="I33" s="47"/>
      <c r="J33" s="47"/>
      <c r="L33" s="47"/>
      <c r="M33" s="47"/>
      <c r="N33" s="47"/>
      <c r="O33" s="47"/>
    </row>
    <row r="34" spans="1:15" s="48" customFormat="1" x14ac:dyDescent="0.2">
      <c r="A34" s="91">
        <v>5</v>
      </c>
      <c r="B34" s="91" t="s">
        <v>48</v>
      </c>
      <c r="C34" s="97">
        <v>2157</v>
      </c>
      <c r="D34" s="91">
        <v>155</v>
      </c>
      <c r="E34" s="91">
        <v>16.7</v>
      </c>
      <c r="F34" s="96">
        <f>(E34*20)/D34</f>
        <v>2.1548387096774193</v>
      </c>
      <c r="G34" s="96">
        <f t="shared" si="2"/>
        <v>17.845161290322579</v>
      </c>
      <c r="H34" s="47"/>
      <c r="I34" s="47"/>
      <c r="J34" s="47"/>
      <c r="L34" s="47"/>
      <c r="M34" s="47"/>
      <c r="N34" s="47"/>
      <c r="O34" s="47"/>
    </row>
    <row r="35" spans="1:15" x14ac:dyDescent="0.2">
      <c r="A35" s="91">
        <v>6</v>
      </c>
      <c r="B35" s="91" t="s">
        <v>49</v>
      </c>
      <c r="C35" s="97">
        <v>2166</v>
      </c>
      <c r="D35" s="91">
        <v>159.1</v>
      </c>
      <c r="E35" s="91">
        <v>16.7</v>
      </c>
      <c r="F35" s="96">
        <f t="shared" si="1"/>
        <v>2.099308610936518</v>
      </c>
      <c r="G35" s="96">
        <f t="shared" si="2"/>
        <v>17.900691389063482</v>
      </c>
    </row>
    <row r="36" spans="1:15" x14ac:dyDescent="0.2">
      <c r="A36" s="91">
        <v>7</v>
      </c>
      <c r="B36" s="91" t="s">
        <v>50</v>
      </c>
      <c r="C36" s="97">
        <v>2191</v>
      </c>
      <c r="D36" s="91">
        <v>152</v>
      </c>
      <c r="E36" s="91">
        <v>16.7</v>
      </c>
      <c r="F36" s="96">
        <f>(E36*20)/D36</f>
        <v>2.1973684210526314</v>
      </c>
      <c r="G36" s="96">
        <f t="shared" si="2"/>
        <v>17.80263157894737</v>
      </c>
    </row>
    <row r="37" spans="1:15" x14ac:dyDescent="0.2">
      <c r="A37" s="91">
        <v>8</v>
      </c>
      <c r="B37" s="91" t="s">
        <v>51</v>
      </c>
      <c r="C37" s="97">
        <v>2193</v>
      </c>
      <c r="D37" s="91">
        <v>80.7</v>
      </c>
      <c r="E37" s="91">
        <v>16.7</v>
      </c>
      <c r="F37" s="96">
        <f>(E37*20)/D37</f>
        <v>4.1387856257744735</v>
      </c>
      <c r="G37" s="96">
        <f>20-F37</f>
        <v>15.861214374225526</v>
      </c>
    </row>
    <row r="38" spans="1:15" x14ac:dyDescent="0.2">
      <c r="A38" s="91">
        <v>9</v>
      </c>
      <c r="B38" s="91" t="s">
        <v>52</v>
      </c>
      <c r="C38" s="97">
        <v>2194</v>
      </c>
      <c r="D38" s="91">
        <v>169.2</v>
      </c>
      <c r="E38" s="91">
        <v>16.7</v>
      </c>
      <c r="F38" s="96">
        <f>(E38*20)/D38</f>
        <v>1.9739952718676124</v>
      </c>
      <c r="G38" s="96">
        <f>20-F38</f>
        <v>18.026004728132389</v>
      </c>
    </row>
    <row r="39" spans="1:15" x14ac:dyDescent="0.2">
      <c r="A39" s="91">
        <v>10</v>
      </c>
      <c r="B39" s="91" t="s">
        <v>53</v>
      </c>
      <c r="C39" s="97">
        <v>2195</v>
      </c>
      <c r="D39" s="91">
        <v>238.6</v>
      </c>
      <c r="E39" s="91">
        <v>16.7</v>
      </c>
      <c r="F39" s="96">
        <f>(E39*20)/D39</f>
        <v>1.3998323554065382</v>
      </c>
      <c r="G39" s="96">
        <f>20-F39</f>
        <v>18.600167644593462</v>
      </c>
    </row>
    <row r="40" spans="1:15" x14ac:dyDescent="0.2">
      <c r="A40" s="91">
        <v>11</v>
      </c>
      <c r="B40" s="91" t="s">
        <v>54</v>
      </c>
      <c r="C40" s="97">
        <v>2196</v>
      </c>
      <c r="D40" s="91">
        <v>269.2</v>
      </c>
      <c r="E40" s="91">
        <v>16.7</v>
      </c>
      <c r="F40" s="96">
        <f>(E40*20)/D40</f>
        <v>1.2407132243684993</v>
      </c>
      <c r="G40" s="96">
        <f>20-F40</f>
        <v>18.759286775631502</v>
      </c>
    </row>
    <row r="41" spans="1:15" x14ac:dyDescent="0.2">
      <c r="A41" s="53"/>
    </row>
    <row r="42" spans="1:15" x14ac:dyDescent="0.2">
      <c r="A42" s="53"/>
      <c r="B42" s="53"/>
      <c r="C42" s="53"/>
      <c r="D42" s="53"/>
      <c r="E42" s="53"/>
      <c r="F42" s="98"/>
      <c r="G42" s="98"/>
      <c r="H42" s="53"/>
    </row>
    <row r="43" spans="1:15" x14ac:dyDescent="0.2">
      <c r="A43" s="53"/>
      <c r="B43" s="53"/>
      <c r="C43" s="53"/>
      <c r="D43" s="53"/>
      <c r="E43" s="53"/>
      <c r="F43" s="98"/>
      <c r="G43" s="98"/>
      <c r="H43" s="53"/>
    </row>
    <row r="44" spans="1:15" x14ac:dyDescent="0.2">
      <c r="A44" s="53"/>
      <c r="B44" s="53"/>
      <c r="C44" s="53"/>
      <c r="D44" s="53"/>
      <c r="E44" s="53"/>
      <c r="F44" s="53"/>
      <c r="G44" s="53"/>
      <c r="H44" s="53"/>
    </row>
    <row r="47" spans="1:15" x14ac:dyDescent="0.2">
      <c r="A47" s="99" t="s">
        <v>55</v>
      </c>
      <c r="B47" s="99"/>
    </row>
    <row r="48" spans="1:15" x14ac:dyDescent="0.2">
      <c r="B48" s="100">
        <v>1</v>
      </c>
      <c r="C48" s="100">
        <v>2</v>
      </c>
      <c r="D48" s="100">
        <v>3</v>
      </c>
      <c r="E48" s="100">
        <v>4</v>
      </c>
      <c r="F48" s="100">
        <v>5</v>
      </c>
      <c r="G48" s="100">
        <v>6</v>
      </c>
      <c r="H48" s="100">
        <v>7</v>
      </c>
      <c r="I48" s="100">
        <v>8</v>
      </c>
      <c r="J48" s="100">
        <v>9</v>
      </c>
      <c r="K48" s="101">
        <v>10</v>
      </c>
      <c r="L48" s="100">
        <v>11</v>
      </c>
      <c r="M48" s="100">
        <v>12</v>
      </c>
    </row>
    <row r="49" spans="1:13" x14ac:dyDescent="0.2">
      <c r="A49" s="47" t="s">
        <v>56</v>
      </c>
      <c r="B49" s="91"/>
      <c r="C49" s="91"/>
      <c r="D49" s="91"/>
      <c r="E49" s="91"/>
      <c r="F49" s="91"/>
      <c r="G49" s="91"/>
      <c r="H49" s="91"/>
      <c r="I49" s="91"/>
      <c r="J49" s="91"/>
      <c r="K49" s="97"/>
      <c r="L49" s="91"/>
      <c r="M49" s="91"/>
    </row>
    <row r="50" spans="1:13" x14ac:dyDescent="0.2">
      <c r="A50" s="47" t="s">
        <v>57</v>
      </c>
      <c r="B50" s="91"/>
      <c r="C50" s="91">
        <v>1</v>
      </c>
      <c r="D50" s="91">
        <v>2</v>
      </c>
      <c r="E50" s="91">
        <v>3</v>
      </c>
      <c r="F50" s="91">
        <v>4</v>
      </c>
      <c r="G50" s="91">
        <v>5</v>
      </c>
      <c r="H50" s="91">
        <v>6</v>
      </c>
      <c r="I50" s="91">
        <v>7</v>
      </c>
      <c r="J50" s="91">
        <v>8</v>
      </c>
      <c r="K50" s="97">
        <v>9</v>
      </c>
      <c r="L50" s="91">
        <v>10</v>
      </c>
      <c r="M50" s="91"/>
    </row>
    <row r="51" spans="1:13" x14ac:dyDescent="0.2">
      <c r="A51" s="47" t="s">
        <v>58</v>
      </c>
      <c r="B51" s="91"/>
      <c r="C51" s="91">
        <v>1</v>
      </c>
      <c r="D51" s="91">
        <v>2</v>
      </c>
      <c r="E51" s="91">
        <v>3</v>
      </c>
      <c r="F51" s="91">
        <v>4</v>
      </c>
      <c r="G51" s="91">
        <v>5</v>
      </c>
      <c r="H51" s="91">
        <v>6</v>
      </c>
      <c r="I51" s="91">
        <v>7</v>
      </c>
      <c r="J51" s="91">
        <v>8</v>
      </c>
      <c r="K51" s="97">
        <v>9</v>
      </c>
      <c r="L51" s="91">
        <v>10</v>
      </c>
      <c r="M51" s="91"/>
    </row>
    <row r="52" spans="1:13" x14ac:dyDescent="0.2">
      <c r="A52" s="47" t="s">
        <v>59</v>
      </c>
      <c r="B52" s="91"/>
      <c r="C52" s="91">
        <v>1</v>
      </c>
      <c r="D52" s="91">
        <v>2</v>
      </c>
      <c r="E52" s="91">
        <v>3</v>
      </c>
      <c r="F52" s="91">
        <v>4</v>
      </c>
      <c r="G52" s="91">
        <v>5</v>
      </c>
      <c r="H52" s="91">
        <v>6</v>
      </c>
      <c r="I52" s="91">
        <v>7</v>
      </c>
      <c r="J52" s="91">
        <v>8</v>
      </c>
      <c r="K52" s="97">
        <v>9</v>
      </c>
      <c r="L52" s="91">
        <v>10</v>
      </c>
      <c r="M52" s="91"/>
    </row>
    <row r="53" spans="1:13" x14ac:dyDescent="0.2">
      <c r="A53" s="47" t="s">
        <v>60</v>
      </c>
      <c r="B53" s="91"/>
      <c r="C53" s="91">
        <v>11</v>
      </c>
      <c r="D53" s="102">
        <v>12</v>
      </c>
      <c r="E53" s="94">
        <v>13</v>
      </c>
      <c r="F53" s="91"/>
      <c r="G53" s="91"/>
      <c r="H53" s="91"/>
      <c r="I53" s="91"/>
      <c r="J53" s="91"/>
      <c r="K53" s="97"/>
      <c r="L53" s="91"/>
      <c r="M53" s="91"/>
    </row>
    <row r="54" spans="1:13" x14ac:dyDescent="0.2">
      <c r="A54" s="47" t="s">
        <v>61</v>
      </c>
      <c r="B54" s="91"/>
      <c r="C54" s="91">
        <v>11</v>
      </c>
      <c r="D54" s="102">
        <v>12</v>
      </c>
      <c r="E54" s="94">
        <v>13</v>
      </c>
      <c r="F54" s="91"/>
      <c r="G54" s="91"/>
      <c r="H54" s="91"/>
      <c r="I54" s="91"/>
      <c r="J54" s="91"/>
      <c r="K54" s="97"/>
      <c r="L54" s="91"/>
      <c r="M54" s="91"/>
    </row>
    <row r="55" spans="1:13" x14ac:dyDescent="0.2">
      <c r="A55" s="103" t="s">
        <v>62</v>
      </c>
      <c r="B55" s="91"/>
      <c r="C55" s="91">
        <v>11</v>
      </c>
      <c r="D55" s="91"/>
      <c r="E55" s="91"/>
      <c r="F55" s="91"/>
      <c r="G55" s="91"/>
      <c r="H55" s="91"/>
      <c r="I55" s="91"/>
      <c r="J55" s="91"/>
      <c r="K55" s="97"/>
      <c r="L55" s="91"/>
      <c r="M55" s="91"/>
    </row>
    <row r="56" spans="1:13" x14ac:dyDescent="0.2">
      <c r="A56" s="47" t="s">
        <v>63</v>
      </c>
      <c r="B56" s="91"/>
      <c r="C56" s="91"/>
      <c r="D56" s="91"/>
      <c r="E56" s="91"/>
      <c r="F56" s="91"/>
      <c r="G56" s="91"/>
      <c r="H56" s="91"/>
      <c r="I56" s="91"/>
      <c r="J56" s="91"/>
      <c r="K56" s="97"/>
      <c r="L56" s="91"/>
      <c r="M56" s="91"/>
    </row>
  </sheetData>
  <mergeCells count="5">
    <mergeCell ref="H13:H14"/>
    <mergeCell ref="A25:A26"/>
    <mergeCell ref="E25:E26"/>
    <mergeCell ref="F25:F26"/>
    <mergeCell ref="A47:B47"/>
  </mergeCells>
  <pageMargins left="0.75" right="0.75" top="1" bottom="1" header="0.5" footer="0.5"/>
  <pageSetup scale="69" orientation="landscape"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3"/>
  <sheetViews>
    <sheetView workbookViewId="0">
      <selection activeCell="E9" sqref="E9"/>
    </sheetView>
  </sheetViews>
  <sheetFormatPr baseColWidth="10" defaultColWidth="9.5" defaultRowHeight="16" x14ac:dyDescent="0.2"/>
  <cols>
    <col min="1" max="1" width="9.83203125" style="2" bestFit="1" customWidth="1"/>
    <col min="2" max="2" width="27.33203125" style="2" customWidth="1"/>
    <col min="3" max="3" width="10.83203125" style="2" bestFit="1" customWidth="1"/>
    <col min="4" max="4" width="17.5" style="2" customWidth="1"/>
    <col min="5" max="5" width="19.5" style="2" bestFit="1" customWidth="1"/>
    <col min="6" max="6" width="20.5" style="2" bestFit="1" customWidth="1"/>
    <col min="7" max="7" width="18.5" style="2" bestFit="1" customWidth="1"/>
    <col min="8" max="8" width="20.5" style="2" bestFit="1" customWidth="1"/>
    <col min="9" max="9" width="16.5" style="2" bestFit="1" customWidth="1"/>
    <col min="10" max="10" width="9" style="2" bestFit="1" customWidth="1"/>
    <col min="11" max="11" width="16.33203125" style="3" bestFit="1" customWidth="1"/>
    <col min="12" max="12" width="13.1640625" style="2" bestFit="1" customWidth="1"/>
    <col min="13" max="13" width="13.5" style="2" bestFit="1" customWidth="1"/>
    <col min="14" max="14" width="11.83203125" style="2" bestFit="1" customWidth="1"/>
    <col min="15" max="15" width="15.83203125" style="2" bestFit="1" customWidth="1"/>
    <col min="16" max="16384" width="9.5" style="2"/>
  </cols>
  <sheetData>
    <row r="1" spans="1:11" x14ac:dyDescent="0.2">
      <c r="A1" s="1" t="s">
        <v>3</v>
      </c>
      <c r="D1" s="1"/>
    </row>
    <row r="2" spans="1:11" x14ac:dyDescent="0.2">
      <c r="A2" s="4">
        <v>41760</v>
      </c>
      <c r="B2" s="5"/>
    </row>
    <row r="3" spans="1:11" x14ac:dyDescent="0.2">
      <c r="D3" s="6"/>
      <c r="E3" s="7"/>
      <c r="F3" s="8"/>
      <c r="G3" s="6"/>
      <c r="H3" s="6"/>
      <c r="I3" s="6"/>
      <c r="J3" s="6"/>
    </row>
    <row r="4" spans="1:11" ht="51" x14ac:dyDescent="0.2">
      <c r="A4" s="9"/>
      <c r="B4" s="10" t="s">
        <v>1</v>
      </c>
      <c r="C4" s="10" t="s">
        <v>10</v>
      </c>
      <c r="D4" s="11" t="s">
        <v>13</v>
      </c>
      <c r="E4" s="11" t="s">
        <v>14</v>
      </c>
      <c r="F4" s="12" t="s">
        <v>15</v>
      </c>
      <c r="G4" s="10"/>
      <c r="K4" s="2"/>
    </row>
    <row r="5" spans="1:11" ht="15" customHeight="1" x14ac:dyDescent="0.2">
      <c r="B5" s="13" t="s">
        <v>4</v>
      </c>
      <c r="C5" s="8">
        <v>10</v>
      </c>
      <c r="D5" s="8">
        <f>C5*($B$20+1)*($B$21*1.1)</f>
        <v>165</v>
      </c>
      <c r="E5" s="2">
        <v>313.7</v>
      </c>
      <c r="F5" s="14">
        <f>(D5/E5)</f>
        <v>0.52598023589416643</v>
      </c>
    </row>
    <row r="6" spans="1:11" x14ac:dyDescent="0.2">
      <c r="B6" s="13" t="s">
        <v>5</v>
      </c>
      <c r="C6" s="8">
        <v>10</v>
      </c>
      <c r="D6" s="8">
        <f>C6*($B$20+1)*($B$21*1.1)</f>
        <v>165</v>
      </c>
      <c r="E6" s="2">
        <v>410</v>
      </c>
      <c r="F6" s="14">
        <f t="shared" ref="F6:F9" si="0">(D6/E6)</f>
        <v>0.40243902439024393</v>
      </c>
    </row>
    <row r="7" spans="1:11" x14ac:dyDescent="0.2">
      <c r="B7" s="13" t="s">
        <v>24</v>
      </c>
      <c r="C7" s="8">
        <v>10</v>
      </c>
      <c r="D7" s="8">
        <f>C7*($B$20+1)*($B$21*1.1)</f>
        <v>165</v>
      </c>
      <c r="E7" s="2">
        <v>300</v>
      </c>
      <c r="F7" s="14">
        <f t="shared" si="0"/>
        <v>0.55000000000000004</v>
      </c>
      <c r="G7" s="15"/>
    </row>
    <row r="8" spans="1:11" ht="34" x14ac:dyDescent="0.2">
      <c r="B8" s="16" t="s">
        <v>12</v>
      </c>
      <c r="C8" s="2">
        <v>30</v>
      </c>
      <c r="D8" s="8">
        <f>C8*($B$20+1)*($B$21*1.1)</f>
        <v>495.00000000000006</v>
      </c>
      <c r="E8" s="2">
        <v>98.6</v>
      </c>
      <c r="F8" s="14">
        <f t="shared" si="0"/>
        <v>5.0202839756592299</v>
      </c>
    </row>
    <row r="9" spans="1:11" x14ac:dyDescent="0.2">
      <c r="B9" s="13" t="s">
        <v>11</v>
      </c>
      <c r="C9" s="2">
        <v>30</v>
      </c>
      <c r="D9" s="8">
        <f>C9*($B$20+1)*($B$21*1.1)</f>
        <v>495.00000000000006</v>
      </c>
      <c r="E9" s="2">
        <v>208</v>
      </c>
      <c r="F9" s="14">
        <f t="shared" si="0"/>
        <v>2.3798076923076925</v>
      </c>
    </row>
    <row r="10" spans="1:11" x14ac:dyDescent="0.2">
      <c r="A10" s="17"/>
      <c r="B10" s="43" t="s">
        <v>6</v>
      </c>
      <c r="C10" s="18" t="s">
        <v>0</v>
      </c>
      <c r="D10" s="18" t="s">
        <v>0</v>
      </c>
      <c r="E10" s="18" t="s">
        <v>0</v>
      </c>
      <c r="F10" s="19">
        <f>5*(B20+1)*B21*1.1-SUM(F5:F9)</f>
        <v>73.62148907174867</v>
      </c>
      <c r="G10" s="20"/>
      <c r="H10" s="21"/>
      <c r="I10" s="21"/>
      <c r="J10" s="21"/>
    </row>
    <row r="11" spans="1:11" ht="34" x14ac:dyDescent="0.2">
      <c r="C11" s="8"/>
      <c r="D11" s="8"/>
      <c r="F11" s="14">
        <f>SUM(F5:F10)</f>
        <v>82.5</v>
      </c>
      <c r="G11" s="41" t="s">
        <v>23</v>
      </c>
      <c r="H11" s="22"/>
      <c r="I11" s="22"/>
      <c r="J11" s="22"/>
    </row>
    <row r="12" spans="1:11" x14ac:dyDescent="0.2">
      <c r="C12" s="8"/>
      <c r="D12" s="8"/>
      <c r="F12" s="22"/>
      <c r="G12" s="22"/>
      <c r="H12" s="22"/>
      <c r="I12" s="22"/>
      <c r="J12" s="22"/>
    </row>
    <row r="13" spans="1:11" x14ac:dyDescent="0.2">
      <c r="C13" s="8"/>
      <c r="D13" s="8"/>
      <c r="F13" s="9"/>
      <c r="G13" s="10" t="s">
        <v>2</v>
      </c>
      <c r="H13" s="23"/>
      <c r="I13" s="22"/>
      <c r="J13" s="22"/>
    </row>
    <row r="14" spans="1:11" ht="34" x14ac:dyDescent="0.2">
      <c r="C14" s="8"/>
      <c r="D14" s="8"/>
      <c r="F14" s="24" t="s">
        <v>16</v>
      </c>
      <c r="G14" s="14">
        <f>F11/($B$20+1)</f>
        <v>16.5</v>
      </c>
      <c r="H14" s="25" t="s">
        <v>19</v>
      </c>
      <c r="I14" s="22"/>
      <c r="J14" s="22"/>
    </row>
    <row r="15" spans="1:11" ht="17" x14ac:dyDescent="0.2">
      <c r="B15" s="2" t="s">
        <v>25</v>
      </c>
      <c r="C15" s="8">
        <v>10</v>
      </c>
      <c r="D15" s="8">
        <f>C15*B21*1.1</f>
        <v>33</v>
      </c>
      <c r="E15" s="2">
        <v>100</v>
      </c>
      <c r="F15" s="26" t="s">
        <v>17</v>
      </c>
      <c r="G15" s="27">
        <f>D15/E15</f>
        <v>0.33</v>
      </c>
      <c r="H15" s="44" t="s">
        <v>20</v>
      </c>
      <c r="I15" s="22"/>
      <c r="J15" s="22"/>
    </row>
    <row r="16" spans="1:11" x14ac:dyDescent="0.2">
      <c r="C16" s="8"/>
      <c r="D16" s="8"/>
      <c r="F16" s="28" t="s">
        <v>18</v>
      </c>
      <c r="G16" s="19">
        <f>B22*B21*1.1</f>
        <v>0.495</v>
      </c>
      <c r="H16" s="45"/>
      <c r="I16" s="22"/>
      <c r="J16" s="22"/>
    </row>
    <row r="17" spans="1:10" x14ac:dyDescent="0.2">
      <c r="C17" s="8"/>
      <c r="D17" s="8"/>
      <c r="F17" s="29"/>
      <c r="G17" s="30">
        <f>SUM(G14:G16)</f>
        <v>17.324999999999999</v>
      </c>
      <c r="H17" s="25" t="s">
        <v>22</v>
      </c>
      <c r="I17" s="22"/>
      <c r="J17" s="22"/>
    </row>
    <row r="18" spans="1:10" ht="19" x14ac:dyDescent="0.25">
      <c r="C18" s="8"/>
      <c r="D18" s="8"/>
      <c r="F18" s="31"/>
      <c r="G18" s="32">
        <f>G17/(B21*1.1)</f>
        <v>5.2499999999999991</v>
      </c>
      <c r="H18" s="25" t="s">
        <v>21</v>
      </c>
      <c r="I18" s="22"/>
      <c r="J18" s="22"/>
    </row>
    <row r="19" spans="1:10" x14ac:dyDescent="0.2">
      <c r="B19" s="33"/>
      <c r="C19" s="8"/>
      <c r="D19" s="8"/>
      <c r="F19" s="22"/>
      <c r="G19" s="22"/>
      <c r="H19" s="22"/>
      <c r="I19" s="22"/>
      <c r="J19" s="22"/>
    </row>
    <row r="20" spans="1:10" ht="34" x14ac:dyDescent="0.2">
      <c r="A20" s="34" t="s">
        <v>7</v>
      </c>
      <c r="B20" s="35">
        <v>4</v>
      </c>
      <c r="C20" s="36"/>
      <c r="D20" s="37"/>
      <c r="E20" s="36"/>
    </row>
    <row r="21" spans="1:10" ht="34" x14ac:dyDescent="0.2">
      <c r="A21" s="38" t="s">
        <v>8</v>
      </c>
      <c r="B21" s="39">
        <v>3</v>
      </c>
    </row>
    <row r="22" spans="1:10" ht="34" x14ac:dyDescent="0.2">
      <c r="A22" s="38" t="s">
        <v>9</v>
      </c>
      <c r="B22" s="40">
        <v>0.15</v>
      </c>
    </row>
    <row r="23" spans="1:10" ht="51" x14ac:dyDescent="0.2">
      <c r="A23" s="42" t="s">
        <v>26</v>
      </c>
      <c r="B23" s="2">
        <f>SUM(C5:C9,C15)</f>
        <v>100</v>
      </c>
    </row>
  </sheetData>
  <mergeCells count="1">
    <mergeCell ref="H15:H16"/>
  </mergeCells>
  <phoneticPr fontId="1" type="noConversion"/>
  <pageMargins left="0.75" right="0.75" top="1" bottom="1" header="0.5" footer="0.5"/>
  <pageSetup scale="42" orientation="portrait" horizontalDpi="4294967292" verticalDpi="4294967292"/>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Actual Example</vt:lpstr>
      <vt:lpstr>Template</vt:lpstr>
      <vt:lpstr>'Actual Example'!Print_Area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S. Mitchell</dc:creator>
  <cp:lastModifiedBy>Rachel Eguia</cp:lastModifiedBy>
  <cp:lastPrinted>2014-11-04T05:03:07Z</cp:lastPrinted>
  <dcterms:created xsi:type="dcterms:W3CDTF">2009-10-01T18:29:59Z</dcterms:created>
  <dcterms:modified xsi:type="dcterms:W3CDTF">2020-04-01T18:39:22Z</dcterms:modified>
</cp:coreProperties>
</file>