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6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29"/>
  <workbookPr defaultThemeVersion="124226"/>
  <mc:AlternateContent xmlns:mc="http://schemas.openxmlformats.org/markup-compatibility/2006">
    <mc:Choice Requires="x15">
      <x15ac:absPath xmlns:x15ac="http://schemas.microsoft.com/office/spreadsheetml/2010/11/ac" url="F:\Users\parents\Documents\Making\Shapeoko\Lithophane\ContrastInvestigation\"/>
    </mc:Choice>
  </mc:AlternateContent>
  <xr:revisionPtr revIDLastSave="0" documentId="13_ncr:1_{25103ED1-888E-49C2-92D6-19F26FDED71A}" xr6:coauthVersionLast="47" xr6:coauthVersionMax="47" xr10:uidLastSave="{00000000-0000-0000-0000-000000000000}"/>
  <bookViews>
    <workbookView xWindow="12500" yWindow="610" windowWidth="26050" windowHeight="19830" activeTab="1" xr2:uid="{00000000-000D-0000-FFFF-FFFF00000000}"/>
  </bookViews>
  <sheets>
    <sheet name="Raw Data" sheetId="1" r:id="rId1"/>
    <sheet name="analysis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" i="1"/>
  <c r="F2" i="2"/>
  <c r="O25" i="2"/>
  <c r="A35" i="2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C42" i="2" s="1"/>
  <c r="A3" i="2"/>
  <c r="B3" i="2" s="1"/>
  <c r="E2" i="2"/>
  <c r="B2" i="2"/>
  <c r="E2" i="1"/>
  <c r="F2" i="1" s="1"/>
  <c r="C39" i="2" l="1"/>
  <c r="C40" i="2"/>
  <c r="B65" i="2"/>
  <c r="C65" i="2"/>
  <c r="C41" i="2"/>
  <c r="B56" i="2"/>
  <c r="C64" i="2"/>
  <c r="C56" i="2"/>
  <c r="B39" i="2"/>
  <c r="C47" i="2"/>
  <c r="B62" i="2"/>
  <c r="B54" i="2"/>
  <c r="B46" i="2"/>
  <c r="B38" i="2"/>
  <c r="C62" i="2"/>
  <c r="C54" i="2"/>
  <c r="C46" i="2"/>
  <c r="C38" i="2"/>
  <c r="B61" i="2"/>
  <c r="B53" i="2"/>
  <c r="B45" i="2"/>
  <c r="B37" i="2"/>
  <c r="C61" i="2"/>
  <c r="C53" i="2"/>
  <c r="C45" i="2"/>
  <c r="C37" i="2"/>
  <c r="C36" i="2"/>
  <c r="B49" i="2"/>
  <c r="B41" i="2"/>
  <c r="C49" i="2"/>
  <c r="B64" i="2"/>
  <c r="B48" i="2"/>
  <c r="B40" i="2"/>
  <c r="C48" i="2"/>
  <c r="B63" i="2"/>
  <c r="B47" i="2"/>
  <c r="C55" i="2"/>
  <c r="B60" i="2"/>
  <c r="B52" i="2"/>
  <c r="B44" i="2"/>
  <c r="B36" i="2"/>
  <c r="C60" i="2"/>
  <c r="C52" i="2"/>
  <c r="C44" i="2"/>
  <c r="B59" i="2"/>
  <c r="B51" i="2"/>
  <c r="B43" i="2"/>
  <c r="B35" i="2"/>
  <c r="C59" i="2"/>
  <c r="C51" i="2"/>
  <c r="C43" i="2"/>
  <c r="C35" i="2"/>
  <c r="B57" i="2"/>
  <c r="C57" i="2"/>
  <c r="B55" i="2"/>
  <c r="C63" i="2"/>
  <c r="B34" i="2"/>
  <c r="B58" i="2"/>
  <c r="B50" i="2"/>
  <c r="B42" i="2"/>
  <c r="C34" i="2"/>
  <c r="C58" i="2"/>
  <c r="C50" i="2"/>
  <c r="F3" i="2"/>
  <c r="E3" i="2"/>
  <c r="A4" i="2"/>
  <c r="F4" i="2" s="1"/>
  <c r="D4" i="1"/>
  <c r="B4" i="2" l="1"/>
  <c r="A5" i="2"/>
  <c r="F5" i="2" s="1"/>
  <c r="E4" i="2"/>
  <c r="B2" i="1"/>
  <c r="D3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" i="1"/>
  <c r="A3" i="1"/>
  <c r="A6" i="2" l="1"/>
  <c r="F6" i="2" s="1"/>
  <c r="E5" i="2"/>
  <c r="B5" i="2"/>
  <c r="B3" i="1"/>
  <c r="E3" i="1"/>
  <c r="F3" i="1" s="1"/>
  <c r="A4" i="1"/>
  <c r="E4" i="1" s="1"/>
  <c r="F4" i="1" s="1"/>
  <c r="B6" i="2" l="1"/>
  <c r="A7" i="2"/>
  <c r="F7" i="2" s="1"/>
  <c r="E6" i="2"/>
  <c r="A5" i="1"/>
  <c r="E5" i="1" s="1"/>
  <c r="F5" i="1" s="1"/>
  <c r="B4" i="1"/>
  <c r="E7" i="2" l="1"/>
  <c r="B7" i="2"/>
  <c r="A8" i="2"/>
  <c r="F8" i="2" s="1"/>
  <c r="A6" i="1"/>
  <c r="E6" i="1" s="1"/>
  <c r="F6" i="1" s="1"/>
  <c r="B5" i="1"/>
  <c r="B8" i="2" l="1"/>
  <c r="A9" i="2"/>
  <c r="F9" i="2" s="1"/>
  <c r="E8" i="2"/>
  <c r="A7" i="1"/>
  <c r="E7" i="1" s="1"/>
  <c r="F7" i="1" s="1"/>
  <c r="B6" i="1"/>
  <c r="B9" i="2" l="1"/>
  <c r="E9" i="2"/>
  <c r="A10" i="2"/>
  <c r="F10" i="2" s="1"/>
  <c r="A8" i="1"/>
  <c r="E8" i="1" s="1"/>
  <c r="F8" i="1" s="1"/>
  <c r="B7" i="1"/>
  <c r="E10" i="2" l="1"/>
  <c r="B10" i="2"/>
  <c r="A11" i="2"/>
  <c r="F11" i="2" s="1"/>
  <c r="A9" i="1"/>
  <c r="E9" i="1" s="1"/>
  <c r="F9" i="1" s="1"/>
  <c r="B8" i="1"/>
  <c r="B11" i="2" l="1"/>
  <c r="A12" i="2"/>
  <c r="F12" i="2" s="1"/>
  <c r="E11" i="2"/>
  <c r="A10" i="1"/>
  <c r="E10" i="1" s="1"/>
  <c r="F10" i="1" s="1"/>
  <c r="B9" i="1"/>
  <c r="B12" i="2" l="1"/>
  <c r="E12" i="2"/>
  <c r="A13" i="2"/>
  <c r="F13" i="2" s="1"/>
  <c r="A11" i="1"/>
  <c r="E11" i="1" s="1"/>
  <c r="F11" i="1" s="1"/>
  <c r="B10" i="1"/>
  <c r="A14" i="2" l="1"/>
  <c r="F14" i="2" s="1"/>
  <c r="E13" i="2"/>
  <c r="B13" i="2"/>
  <c r="A12" i="1"/>
  <c r="E12" i="1" s="1"/>
  <c r="F12" i="1" s="1"/>
  <c r="B11" i="1"/>
  <c r="A15" i="2" l="1"/>
  <c r="F15" i="2" s="1"/>
  <c r="E14" i="2"/>
  <c r="B14" i="2"/>
  <c r="A13" i="1"/>
  <c r="E13" i="1" s="1"/>
  <c r="F13" i="1" s="1"/>
  <c r="B12" i="1"/>
  <c r="E15" i="2" l="1"/>
  <c r="B15" i="2"/>
  <c r="A16" i="2"/>
  <c r="F16" i="2" s="1"/>
  <c r="A14" i="1"/>
  <c r="E14" i="1" s="1"/>
  <c r="F14" i="1" s="1"/>
  <c r="B13" i="1"/>
  <c r="A17" i="2" l="1"/>
  <c r="F17" i="2" s="1"/>
  <c r="E16" i="2"/>
  <c r="B16" i="2"/>
  <c r="A15" i="1"/>
  <c r="E15" i="1" s="1"/>
  <c r="F15" i="1" s="1"/>
  <c r="B14" i="1"/>
  <c r="B17" i="2" l="1"/>
  <c r="A18" i="2"/>
  <c r="F18" i="2" s="1"/>
  <c r="E17" i="2"/>
  <c r="A16" i="1"/>
  <c r="E16" i="1" s="1"/>
  <c r="F16" i="1" s="1"/>
  <c r="B15" i="1"/>
  <c r="E18" i="2" l="1"/>
  <c r="B18" i="2"/>
  <c r="A19" i="2"/>
  <c r="F19" i="2" s="1"/>
  <c r="A17" i="1"/>
  <c r="E17" i="1" s="1"/>
  <c r="F17" i="1" s="1"/>
  <c r="B16" i="1"/>
  <c r="B19" i="2" l="1"/>
  <c r="A20" i="2"/>
  <c r="F20" i="2" s="1"/>
  <c r="E19" i="2"/>
  <c r="A18" i="1"/>
  <c r="E18" i="1" s="1"/>
  <c r="F18" i="1" s="1"/>
  <c r="B17" i="1"/>
  <c r="B20" i="2" l="1"/>
  <c r="A21" i="2"/>
  <c r="F21" i="2" s="1"/>
  <c r="E20" i="2"/>
  <c r="A19" i="1"/>
  <c r="E19" i="1" s="1"/>
  <c r="F19" i="1" s="1"/>
  <c r="B18" i="1"/>
  <c r="A22" i="2" l="1"/>
  <c r="F22" i="2" s="1"/>
  <c r="E21" i="2"/>
  <c r="B21" i="2"/>
  <c r="A20" i="1"/>
  <c r="E20" i="1" s="1"/>
  <c r="F20" i="1" s="1"/>
  <c r="B19" i="1"/>
  <c r="B22" i="2" l="1"/>
  <c r="A23" i="2"/>
  <c r="F23" i="2" s="1"/>
  <c r="E22" i="2"/>
  <c r="A21" i="1"/>
  <c r="E21" i="1" s="1"/>
  <c r="F21" i="1" s="1"/>
  <c r="B20" i="1"/>
  <c r="E23" i="2" l="1"/>
  <c r="B23" i="2"/>
  <c r="A24" i="2"/>
  <c r="F24" i="2" s="1"/>
  <c r="A22" i="1"/>
  <c r="E22" i="1" s="1"/>
  <c r="F22" i="1" s="1"/>
  <c r="B21" i="1"/>
  <c r="A25" i="2" l="1"/>
  <c r="F25" i="2" s="1"/>
  <c r="E24" i="2"/>
  <c r="B24" i="2"/>
  <c r="A23" i="1"/>
  <c r="E23" i="1" s="1"/>
  <c r="F23" i="1" s="1"/>
  <c r="B22" i="1"/>
  <c r="B25" i="2" l="1"/>
  <c r="E25" i="2"/>
  <c r="A26" i="2"/>
  <c r="F26" i="2" s="1"/>
  <c r="A24" i="1"/>
  <c r="E24" i="1" s="1"/>
  <c r="F24" i="1" s="1"/>
  <c r="B23" i="1"/>
  <c r="E26" i="2" l="1"/>
  <c r="B26" i="2"/>
  <c r="A25" i="1"/>
  <c r="E25" i="1" s="1"/>
  <c r="F25" i="1" s="1"/>
  <c r="B24" i="1"/>
  <c r="A26" i="1" l="1"/>
  <c r="B25" i="1"/>
  <c r="B26" i="1" l="1"/>
  <c r="E26" i="1"/>
  <c r="F26" i="1" s="1"/>
  <c r="E44" i="2" l="1"/>
  <c r="D44" i="2"/>
  <c r="D42" i="2"/>
  <c r="E42" i="2"/>
  <c r="E53" i="2"/>
  <c r="D53" i="2"/>
  <c r="E51" i="2"/>
  <c r="D51" i="2"/>
  <c r="E65" i="2"/>
  <c r="D65" i="2"/>
  <c r="E40" i="2"/>
  <c r="D40" i="2"/>
  <c r="E38" i="2"/>
  <c r="D38" i="2"/>
  <c r="E36" i="2"/>
  <c r="D36" i="2"/>
  <c r="E62" i="2"/>
  <c r="D62" i="2"/>
  <c r="E43" i="2"/>
  <c r="D43" i="2"/>
  <c r="E63" i="2"/>
  <c r="D63" i="2"/>
  <c r="E61" i="2"/>
  <c r="D61" i="2"/>
  <c r="E59" i="2"/>
  <c r="D59" i="2"/>
  <c r="E35" i="2"/>
  <c r="D35" i="2"/>
  <c r="E55" i="2"/>
  <c r="D55" i="2"/>
  <c r="E64" i="2"/>
  <c r="D64" i="2"/>
  <c r="E48" i="2"/>
  <c r="D48" i="2"/>
  <c r="E37" i="2"/>
  <c r="D37" i="2"/>
  <c r="E46" i="2"/>
  <c r="D46" i="2"/>
  <c r="D34" i="2"/>
  <c r="E34" i="2"/>
  <c r="E47" i="2"/>
  <c r="D47" i="2"/>
  <c r="D50" i="2"/>
  <c r="E50" i="2"/>
  <c r="E56" i="2"/>
  <c r="D56" i="2"/>
  <c r="E45" i="2"/>
  <c r="D45" i="2"/>
  <c r="E57" i="2"/>
  <c r="D57" i="2"/>
  <c r="E49" i="2"/>
  <c r="D49" i="2"/>
  <c r="E60" i="2"/>
  <c r="D60" i="2"/>
  <c r="E41" i="2"/>
  <c r="D41" i="2"/>
  <c r="E52" i="2"/>
  <c r="D52" i="2"/>
  <c r="E58" i="2"/>
  <c r="D58" i="2"/>
  <c r="E54" i="2"/>
  <c r="D54" i="2"/>
  <c r="D39" i="2"/>
  <c r="E39" i="2"/>
  <c r="N34" i="2" l="1"/>
  <c r="N35" i="2" l="1"/>
  <c r="F34" i="2" s="1"/>
  <c r="H34" i="2" l="1"/>
  <c r="I34" i="2" s="1"/>
  <c r="G34" i="2"/>
  <c r="F36" i="2"/>
  <c r="G36" i="2" s="1"/>
  <c r="F44" i="2"/>
  <c r="G44" i="2" s="1"/>
  <c r="F40" i="2"/>
  <c r="G40" i="2" s="1"/>
  <c r="F57" i="2"/>
  <c r="H57" i="2" s="1"/>
  <c r="I57" i="2" s="1"/>
  <c r="J57" i="2" s="1"/>
  <c r="K57" i="2" s="1"/>
  <c r="F37" i="2"/>
  <c r="H37" i="2" s="1"/>
  <c r="I37" i="2" s="1"/>
  <c r="J37" i="2" s="1"/>
  <c r="K37" i="2" s="1"/>
  <c r="F65" i="2"/>
  <c r="G65" i="2" s="1"/>
  <c r="F41" i="2"/>
  <c r="G41" i="2" s="1"/>
  <c r="F51" i="2"/>
  <c r="H51" i="2" s="1"/>
  <c r="I51" i="2" s="1"/>
  <c r="J51" i="2" s="1"/>
  <c r="K51" i="2" s="1"/>
  <c r="F62" i="2"/>
  <c r="H62" i="2" s="1"/>
  <c r="I62" i="2" s="1"/>
  <c r="J62" i="2" s="1"/>
  <c r="K62" i="2" s="1"/>
  <c r="F42" i="2"/>
  <c r="G42" i="2" s="1"/>
  <c r="F59" i="2"/>
  <c r="G59" i="2" s="1"/>
  <c r="F60" i="2"/>
  <c r="H60" i="2" s="1"/>
  <c r="I60" i="2" s="1"/>
  <c r="J60" i="2" s="1"/>
  <c r="K60" i="2" s="1"/>
  <c r="F45" i="2"/>
  <c r="G45" i="2" s="1"/>
  <c r="F61" i="2"/>
  <c r="H61" i="2" s="1"/>
  <c r="I61" i="2" s="1"/>
  <c r="J61" i="2" s="1"/>
  <c r="K61" i="2" s="1"/>
  <c r="F52" i="2"/>
  <c r="G52" i="2" s="1"/>
  <c r="F64" i="2"/>
  <c r="H64" i="2" s="1"/>
  <c r="I64" i="2" s="1"/>
  <c r="J64" i="2" s="1"/>
  <c r="K64" i="2" s="1"/>
  <c r="F35" i="2"/>
  <c r="G35" i="2" s="1"/>
  <c r="F53" i="2"/>
  <c r="G53" i="2" s="1"/>
  <c r="F63" i="2"/>
  <c r="F58" i="2"/>
  <c r="H58" i="2" s="1"/>
  <c r="I58" i="2" s="1"/>
  <c r="J58" i="2" s="1"/>
  <c r="K58" i="2" s="1"/>
  <c r="F43" i="2"/>
  <c r="G43" i="2" s="1"/>
  <c r="F38" i="2"/>
  <c r="G38" i="2" s="1"/>
  <c r="F54" i="2"/>
  <c r="H54" i="2" s="1"/>
  <c r="I54" i="2" s="1"/>
  <c r="J54" i="2" s="1"/>
  <c r="K54" i="2" s="1"/>
  <c r="F39" i="2"/>
  <c r="G39" i="2" s="1"/>
  <c r="F55" i="2"/>
  <c r="H55" i="2" s="1"/>
  <c r="I55" i="2" s="1"/>
  <c r="J55" i="2" s="1"/>
  <c r="K55" i="2" s="1"/>
  <c r="F46" i="2"/>
  <c r="G46" i="2" s="1"/>
  <c r="H40" i="2"/>
  <c r="I40" i="2" s="1"/>
  <c r="J40" i="2" s="1"/>
  <c r="K40" i="2" s="1"/>
  <c r="J34" i="2"/>
  <c r="K34" i="2" s="1"/>
  <c r="F56" i="2"/>
  <c r="H41" i="2"/>
  <c r="I41" i="2" s="1"/>
  <c r="J41" i="2" s="1"/>
  <c r="K41" i="2" s="1"/>
  <c r="F50" i="2"/>
  <c r="F48" i="2"/>
  <c r="G48" i="2" s="1"/>
  <c r="F49" i="2"/>
  <c r="H49" i="2" s="1"/>
  <c r="I49" i="2" s="1"/>
  <c r="J49" i="2" s="1"/>
  <c r="K49" i="2" s="1"/>
  <c r="F47" i="2"/>
  <c r="G47" i="2" s="1"/>
  <c r="H35" i="2"/>
  <c r="I35" i="2" s="1"/>
  <c r="J35" i="2" s="1"/>
  <c r="K35" i="2" s="1"/>
  <c r="G37" i="2"/>
  <c r="G63" i="2"/>
  <c r="H44" i="2"/>
  <c r="I44" i="2" s="1"/>
  <c r="J44" i="2" s="1"/>
  <c r="K44" i="2" s="1"/>
  <c r="H63" i="2"/>
  <c r="I63" i="2" s="1"/>
  <c r="J63" i="2" s="1"/>
  <c r="K63" i="2" s="1"/>
  <c r="H43" i="2" l="1"/>
  <c r="I43" i="2" s="1"/>
  <c r="J43" i="2" s="1"/>
  <c r="K43" i="2" s="1"/>
  <c r="G60" i="2"/>
  <c r="H45" i="2"/>
  <c r="I45" i="2" s="1"/>
  <c r="J45" i="2" s="1"/>
  <c r="K45" i="2" s="1"/>
  <c r="G49" i="2"/>
  <c r="H36" i="2"/>
  <c r="I36" i="2" s="1"/>
  <c r="J36" i="2" s="1"/>
  <c r="K36" i="2" s="1"/>
  <c r="G55" i="2"/>
  <c r="G54" i="2"/>
  <c r="G58" i="2"/>
  <c r="G62" i="2"/>
  <c r="H65" i="2"/>
  <c r="I65" i="2" s="1"/>
  <c r="J65" i="2" s="1"/>
  <c r="K65" i="2" s="1"/>
  <c r="H59" i="2"/>
  <c r="I59" i="2" s="1"/>
  <c r="J59" i="2" s="1"/>
  <c r="K59" i="2" s="1"/>
  <c r="G57" i="2"/>
  <c r="H48" i="2"/>
  <c r="I48" i="2" s="1"/>
  <c r="J48" i="2" s="1"/>
  <c r="K48" i="2" s="1"/>
  <c r="G51" i="2"/>
  <c r="H39" i="2"/>
  <c r="I39" i="2" s="1"/>
  <c r="J39" i="2" s="1"/>
  <c r="K39" i="2" s="1"/>
  <c r="G61" i="2"/>
  <c r="H42" i="2"/>
  <c r="I42" i="2" s="1"/>
  <c r="J42" i="2" s="1"/>
  <c r="K42" i="2" s="1"/>
  <c r="H46" i="2"/>
  <c r="I46" i="2" s="1"/>
  <c r="J46" i="2" s="1"/>
  <c r="K46" i="2" s="1"/>
  <c r="H38" i="2"/>
  <c r="I38" i="2" s="1"/>
  <c r="J38" i="2" s="1"/>
  <c r="K38" i="2" s="1"/>
  <c r="H53" i="2"/>
  <c r="I53" i="2" s="1"/>
  <c r="J53" i="2" s="1"/>
  <c r="K53" i="2" s="1"/>
  <c r="G64" i="2"/>
  <c r="H52" i="2"/>
  <c r="I52" i="2" s="1"/>
  <c r="J52" i="2" s="1"/>
  <c r="K52" i="2" s="1"/>
  <c r="H47" i="2"/>
  <c r="I47" i="2" s="1"/>
  <c r="J47" i="2" s="1"/>
  <c r="K47" i="2" s="1"/>
  <c r="G50" i="2"/>
  <c r="H50" i="2"/>
  <c r="I50" i="2" s="1"/>
  <c r="J50" i="2" s="1"/>
  <c r="K50" i="2" s="1"/>
  <c r="G56" i="2"/>
  <c r="H56" i="2"/>
  <c r="I56" i="2" s="1"/>
  <c r="J56" i="2" s="1"/>
  <c r="K56" i="2" s="1"/>
  <c r="K66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parents</author>
  </authors>
  <commentList>
    <comment ref="D33" authorId="0" shapeId="0" xr:uid="{94887BD9-1C3D-400C-BE93-57334E03A4FC}">
      <text>
        <r>
          <rPr>
            <b/>
            <sz val="9"/>
            <color indexed="81"/>
            <rFont val="Tahoma"/>
            <family val="2"/>
          </rPr>
          <t>parents:</t>
        </r>
        <r>
          <rPr>
            <sz val="9"/>
            <color indexed="81"/>
            <rFont val="Tahoma"/>
            <family val="2"/>
          </rPr>
          <t xml:space="preserve">
Set maximum depth of cut = C32
</t>
        </r>
      </text>
    </comment>
    <comment ref="G33" authorId="0" shapeId="0" xr:uid="{38F034AC-5964-4223-8AE3-CCA8BCE2DCD0}">
      <text>
        <r>
          <rPr>
            <b/>
            <sz val="9"/>
            <color indexed="81"/>
            <rFont val="Tahoma"/>
            <family val="2"/>
          </rPr>
          <t>parents:</t>
        </r>
        <r>
          <rPr>
            <sz val="9"/>
            <color indexed="81"/>
            <rFont val="Tahoma"/>
            <family val="2"/>
          </rPr>
          <t xml:space="preserve">
Set maximum depth of cut = C32</t>
        </r>
      </text>
    </comment>
    <comment ref="H33" authorId="0" shapeId="0" xr:uid="{E9F9D6A0-FFB2-45C3-A501-74A082A58D24}">
      <text>
        <r>
          <rPr>
            <b/>
            <sz val="9"/>
            <color indexed="81"/>
            <rFont val="Tahoma"/>
            <family val="2"/>
          </rPr>
          <t>parents:</t>
        </r>
        <r>
          <rPr>
            <sz val="9"/>
            <color indexed="81"/>
            <rFont val="Tahoma"/>
            <family val="2"/>
          </rPr>
          <t xml:space="preserve">
Modeled output of the linearized "virtual thickness" after applying the correction
</t>
        </r>
      </text>
    </comment>
    <comment ref="I33" authorId="0" shapeId="0" xr:uid="{4105358B-C4D7-443A-8763-5E6CFD1EBA56}">
      <text>
        <r>
          <rPr>
            <b/>
            <sz val="9"/>
            <color indexed="81"/>
            <rFont val="Tahoma"/>
            <family val="2"/>
          </rPr>
          <t>parents:</t>
        </r>
        <r>
          <rPr>
            <sz val="9"/>
            <color indexed="81"/>
            <rFont val="Tahoma"/>
            <family val="2"/>
          </rPr>
          <t xml:space="preserve">
Set maximum depth of cut = C32</t>
        </r>
      </text>
    </comment>
  </commentList>
</comments>
</file>

<file path=xl/sharedStrings.xml><?xml version="1.0" encoding="utf-8"?>
<sst xmlns="http://schemas.openxmlformats.org/spreadsheetml/2006/main" count="33" uniqueCount="27">
  <si>
    <t>Thickness</t>
  </si>
  <si>
    <t>Reading</t>
  </si>
  <si>
    <t>Log10</t>
  </si>
  <si>
    <t>Cut</t>
  </si>
  <si>
    <t>Input</t>
  </si>
  <si>
    <t>Output</t>
  </si>
  <si>
    <t>a</t>
  </si>
  <si>
    <t>b</t>
  </si>
  <si>
    <t>Model</t>
  </si>
  <si>
    <t>Error</t>
  </si>
  <si>
    <t>lux</t>
  </si>
  <si>
    <t>step</t>
  </si>
  <si>
    <t>Min</t>
  </si>
  <si>
    <t>Max</t>
  </si>
  <si>
    <t>scale</t>
  </si>
  <si>
    <t>Scaled</t>
  </si>
  <si>
    <t>Check</t>
  </si>
  <si>
    <t>Ideal</t>
  </si>
  <si>
    <t>Fitted Exp</t>
  </si>
  <si>
    <t>Fitted Scale</t>
  </si>
  <si>
    <t>Squared
Error</t>
  </si>
  <si>
    <t>RMS Error</t>
  </si>
  <si>
    <t>Desired
Thickness</t>
  </si>
  <si>
    <t>Partial
Correction</t>
  </si>
  <si>
    <t>Corrected Modeled</t>
  </si>
  <si>
    <t>Corrected
Output</t>
  </si>
  <si>
    <t>Corrected
Cut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</si>
</sst>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0.0000"/>
    <numFmt numFmtId="166" formatCode="0.000"/>
  </numFmts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" fontId="0" fillId="0" borderId="0" xfId="0" applyNumberFormat="1"/>
    <xf numFmtId="0" fontId="0" fillId="0" borderId="0" xfId="0" applyAlignment="1">
      <alignment wrapText="1"/>
    </xf>
    <xf numFmtId="2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Thickness vs Reading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'Raw Data'!$C$1</c:f>
              <c:strCache>
                <c:ptCount val="1"/>
                <c:pt idx="0">
                  <c:v>Reading</c:v>
                </c:pt>
              </c:strCache>
            </c:strRef>
          </c:tx>
          <c:trendline>
            <c:trendlineType val="exp"/>
            <c:dispRSqr val="0"/>
            <c:dispEq val="1"/>
            <c:trendlineLbl>
              <c:layout>
                <c:manualLayout>
                  <c:x val="0.3515686789151356"/>
                  <c:y val="-0.56336213181685624"/>
                </c:manualLayout>
              </c:layout>
              <c:numFmt formatCode="General" sourceLinked="0"/>
            </c:trendlineLbl>
          </c:trendline>
          <c:xVal>
            <c:numRef>
              <c:f>'Raw Data'!$A$2:$A$26</c:f>
              <c:numCache>
                <c:formatCode>General</c:formatCode>
                <c:ptCount val="25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6.0000000000000005E-2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9.9999999999999992E-2</c:v>
                </c:pt>
                <c:pt idx="10">
                  <c:v>0.10999999999999999</c:v>
                </c:pt>
                <c:pt idx="11">
                  <c:v>0.11999999999999998</c:v>
                </c:pt>
                <c:pt idx="12">
                  <c:v>0.12999999999999998</c:v>
                </c:pt>
                <c:pt idx="13">
                  <c:v>0.13999999999999999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0.18000000000000002</c:v>
                </c:pt>
                <c:pt idx="18">
                  <c:v>0.19000000000000003</c:v>
                </c:pt>
                <c:pt idx="19">
                  <c:v>0.20000000000000004</c:v>
                </c:pt>
                <c:pt idx="20">
                  <c:v>0.21000000000000005</c:v>
                </c:pt>
                <c:pt idx="21">
                  <c:v>0.22000000000000006</c:v>
                </c:pt>
                <c:pt idx="22">
                  <c:v>0.23000000000000007</c:v>
                </c:pt>
                <c:pt idx="23">
                  <c:v>0.24000000000000007</c:v>
                </c:pt>
                <c:pt idx="24">
                  <c:v>0.25000000000000006</c:v>
                </c:pt>
              </c:numCache>
            </c:numRef>
          </c:xVal>
          <c:yVal>
            <c:numRef>
              <c:f>'Raw Data'!$C$2:$C$26</c:f>
              <c:numCache>
                <c:formatCode>General</c:formatCode>
                <c:ptCount val="25"/>
                <c:pt idx="0">
                  <c:v>1508</c:v>
                </c:pt>
                <c:pt idx="1">
                  <c:v>1467</c:v>
                </c:pt>
                <c:pt idx="2">
                  <c:v>1312</c:v>
                </c:pt>
                <c:pt idx="3">
                  <c:v>1014</c:v>
                </c:pt>
                <c:pt idx="4">
                  <c:v>929</c:v>
                </c:pt>
                <c:pt idx="5">
                  <c:v>842</c:v>
                </c:pt>
                <c:pt idx="6">
                  <c:v>803</c:v>
                </c:pt>
                <c:pt idx="7">
                  <c:v>727</c:v>
                </c:pt>
                <c:pt idx="8">
                  <c:v>611</c:v>
                </c:pt>
                <c:pt idx="9">
                  <c:v>532</c:v>
                </c:pt>
                <c:pt idx="10">
                  <c:v>477</c:v>
                </c:pt>
                <c:pt idx="11">
                  <c:v>445</c:v>
                </c:pt>
                <c:pt idx="12">
                  <c:v>423</c:v>
                </c:pt>
                <c:pt idx="13">
                  <c:v>368</c:v>
                </c:pt>
                <c:pt idx="14">
                  <c:v>338</c:v>
                </c:pt>
                <c:pt idx="15">
                  <c:v>310</c:v>
                </c:pt>
                <c:pt idx="16">
                  <c:v>279</c:v>
                </c:pt>
                <c:pt idx="17">
                  <c:v>246</c:v>
                </c:pt>
                <c:pt idx="18">
                  <c:v>227</c:v>
                </c:pt>
                <c:pt idx="19">
                  <c:v>206</c:v>
                </c:pt>
                <c:pt idx="20">
                  <c:v>184</c:v>
                </c:pt>
                <c:pt idx="21">
                  <c:v>158</c:v>
                </c:pt>
                <c:pt idx="22">
                  <c:v>141</c:v>
                </c:pt>
                <c:pt idx="23">
                  <c:v>130</c:v>
                </c:pt>
                <c:pt idx="24">
                  <c:v>104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F92-46CE-ADA2-E46A26F834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585088"/>
        <c:axId val="144586624"/>
      </c:scatterChart>
      <c:valAx>
        <c:axId val="144585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4586624"/>
        <c:crosses val="autoZero"/>
        <c:crossBetween val="midCat"/>
      </c:valAx>
      <c:valAx>
        <c:axId val="144586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458508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Thickness vs Reading</a:t>
            </a:r>
          </a:p>
          <a:p>
            <a:pPr>
              <a:defRPr/>
            </a:pPr>
            <a:r>
              <a:rPr lang="en-US"/>
              <a:t>(excl</a:t>
            </a:r>
            <a:r>
              <a:rPr lang="en-US" baseline="0"/>
              <a:t> 0.01)</a:t>
            </a:r>
            <a:endParaRPr lang="en-US"/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'Raw Data'!$C$1</c:f>
              <c:strCache>
                <c:ptCount val="1"/>
                <c:pt idx="0">
                  <c:v>Reading</c:v>
                </c:pt>
              </c:strCache>
            </c:strRef>
          </c:tx>
          <c:trendline>
            <c:trendlineType val="exp"/>
            <c:dispRSqr val="0"/>
            <c:dispEq val="1"/>
            <c:trendlineLbl>
              <c:layout>
                <c:manualLayout>
                  <c:x val="0.36717979002624673"/>
                  <c:y val="-0.51703703703703707"/>
                </c:manualLayout>
              </c:layout>
              <c:numFmt formatCode="General" sourceLinked="0"/>
            </c:trendlineLbl>
          </c:trendline>
          <c:xVal>
            <c:numRef>
              <c:f>'Raw Data'!$A$3:$A$26</c:f>
              <c:numCache>
                <c:formatCode>General</c:formatCode>
                <c:ptCount val="24"/>
                <c:pt idx="0">
                  <c:v>0.02</c:v>
                </c:pt>
                <c:pt idx="1">
                  <c:v>0.03</c:v>
                </c:pt>
                <c:pt idx="2">
                  <c:v>0.04</c:v>
                </c:pt>
                <c:pt idx="3">
                  <c:v>0.05</c:v>
                </c:pt>
                <c:pt idx="4">
                  <c:v>6.0000000000000005E-2</c:v>
                </c:pt>
                <c:pt idx="5">
                  <c:v>7.0000000000000007E-2</c:v>
                </c:pt>
                <c:pt idx="6">
                  <c:v>0.08</c:v>
                </c:pt>
                <c:pt idx="7">
                  <c:v>0.09</c:v>
                </c:pt>
                <c:pt idx="8">
                  <c:v>9.9999999999999992E-2</c:v>
                </c:pt>
                <c:pt idx="9">
                  <c:v>0.10999999999999999</c:v>
                </c:pt>
                <c:pt idx="10">
                  <c:v>0.11999999999999998</c:v>
                </c:pt>
                <c:pt idx="11">
                  <c:v>0.12999999999999998</c:v>
                </c:pt>
                <c:pt idx="12">
                  <c:v>0.13999999999999999</c:v>
                </c:pt>
                <c:pt idx="13">
                  <c:v>0.15</c:v>
                </c:pt>
                <c:pt idx="14">
                  <c:v>0.16</c:v>
                </c:pt>
                <c:pt idx="15">
                  <c:v>0.17</c:v>
                </c:pt>
                <c:pt idx="16">
                  <c:v>0.18000000000000002</c:v>
                </c:pt>
                <c:pt idx="17">
                  <c:v>0.19000000000000003</c:v>
                </c:pt>
                <c:pt idx="18">
                  <c:v>0.20000000000000004</c:v>
                </c:pt>
                <c:pt idx="19">
                  <c:v>0.21000000000000005</c:v>
                </c:pt>
                <c:pt idx="20">
                  <c:v>0.22000000000000006</c:v>
                </c:pt>
                <c:pt idx="21">
                  <c:v>0.23000000000000007</c:v>
                </c:pt>
                <c:pt idx="22">
                  <c:v>0.24000000000000007</c:v>
                </c:pt>
                <c:pt idx="23">
                  <c:v>0.25000000000000006</c:v>
                </c:pt>
              </c:numCache>
            </c:numRef>
          </c:xVal>
          <c:yVal>
            <c:numRef>
              <c:f>'Raw Data'!$C$3:$C$26</c:f>
              <c:numCache>
                <c:formatCode>General</c:formatCode>
                <c:ptCount val="24"/>
                <c:pt idx="0">
                  <c:v>1467</c:v>
                </c:pt>
                <c:pt idx="1">
                  <c:v>1312</c:v>
                </c:pt>
                <c:pt idx="2">
                  <c:v>1014</c:v>
                </c:pt>
                <c:pt idx="3">
                  <c:v>929</c:v>
                </c:pt>
                <c:pt idx="4">
                  <c:v>842</c:v>
                </c:pt>
                <c:pt idx="5">
                  <c:v>803</c:v>
                </c:pt>
                <c:pt idx="6">
                  <c:v>727</c:v>
                </c:pt>
                <c:pt idx="7">
                  <c:v>611</c:v>
                </c:pt>
                <c:pt idx="8">
                  <c:v>532</c:v>
                </c:pt>
                <c:pt idx="9">
                  <c:v>477</c:v>
                </c:pt>
                <c:pt idx="10">
                  <c:v>445</c:v>
                </c:pt>
                <c:pt idx="11">
                  <c:v>423</c:v>
                </c:pt>
                <c:pt idx="12">
                  <c:v>368</c:v>
                </c:pt>
                <c:pt idx="13">
                  <c:v>338</c:v>
                </c:pt>
                <c:pt idx="14">
                  <c:v>310</c:v>
                </c:pt>
                <c:pt idx="15">
                  <c:v>279</c:v>
                </c:pt>
                <c:pt idx="16">
                  <c:v>246</c:v>
                </c:pt>
                <c:pt idx="17">
                  <c:v>227</c:v>
                </c:pt>
                <c:pt idx="18">
                  <c:v>206</c:v>
                </c:pt>
                <c:pt idx="19">
                  <c:v>184</c:v>
                </c:pt>
                <c:pt idx="20">
                  <c:v>158</c:v>
                </c:pt>
                <c:pt idx="21">
                  <c:v>141</c:v>
                </c:pt>
                <c:pt idx="22">
                  <c:v>130</c:v>
                </c:pt>
                <c:pt idx="23">
                  <c:v>104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0FF-4A5A-BE28-3E202C489A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604544"/>
        <c:axId val="144606336"/>
      </c:scatterChart>
      <c:valAx>
        <c:axId val="144604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4606336"/>
        <c:crosses val="autoZero"/>
        <c:crossBetween val="midCat"/>
      </c:valAx>
      <c:valAx>
        <c:axId val="144606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46045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Thickness vs Log10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'Raw Data'!$D$1</c:f>
              <c:strCache>
                <c:ptCount val="1"/>
                <c:pt idx="0">
                  <c:v>Log10</c:v>
                </c:pt>
              </c:strCache>
            </c:strRef>
          </c:tx>
          <c:trendline>
            <c:trendlineType val="linear"/>
            <c:dispRSqr val="0"/>
            <c:dispEq val="1"/>
            <c:trendlineLbl>
              <c:layout>
                <c:manualLayout>
                  <c:x val="0.2844737532808399"/>
                  <c:y val="-0.22576443569553806"/>
                </c:manualLayout>
              </c:layout>
              <c:numFmt formatCode="General" sourceLinked="0"/>
            </c:trendlineLbl>
          </c:trendline>
          <c:xVal>
            <c:numRef>
              <c:f>'Raw Data'!$A$2:$A$26</c:f>
              <c:numCache>
                <c:formatCode>General</c:formatCode>
                <c:ptCount val="25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6.0000000000000005E-2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9.9999999999999992E-2</c:v>
                </c:pt>
                <c:pt idx="10">
                  <c:v>0.10999999999999999</c:v>
                </c:pt>
                <c:pt idx="11">
                  <c:v>0.11999999999999998</c:v>
                </c:pt>
                <c:pt idx="12">
                  <c:v>0.12999999999999998</c:v>
                </c:pt>
                <c:pt idx="13">
                  <c:v>0.13999999999999999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0.18000000000000002</c:v>
                </c:pt>
                <c:pt idx="18">
                  <c:v>0.19000000000000003</c:v>
                </c:pt>
                <c:pt idx="19">
                  <c:v>0.20000000000000004</c:v>
                </c:pt>
                <c:pt idx="20">
                  <c:v>0.21000000000000005</c:v>
                </c:pt>
                <c:pt idx="21">
                  <c:v>0.22000000000000006</c:v>
                </c:pt>
                <c:pt idx="22">
                  <c:v>0.23000000000000007</c:v>
                </c:pt>
                <c:pt idx="23">
                  <c:v>0.24000000000000007</c:v>
                </c:pt>
                <c:pt idx="24">
                  <c:v>0.25000000000000006</c:v>
                </c:pt>
              </c:numCache>
            </c:numRef>
          </c:xVal>
          <c:yVal>
            <c:numRef>
              <c:f>'Raw Data'!$D$2:$D$26</c:f>
              <c:numCache>
                <c:formatCode>General</c:formatCode>
                <c:ptCount val="25"/>
                <c:pt idx="0">
                  <c:v>3.1784013415337551</c:v>
                </c:pt>
                <c:pt idx="1">
                  <c:v>3.1664301138432829</c:v>
                </c:pt>
                <c:pt idx="2">
                  <c:v>3.1179338350396413</c:v>
                </c:pt>
                <c:pt idx="3">
                  <c:v>3.0060379549973173</c:v>
                </c:pt>
                <c:pt idx="4">
                  <c:v>2.9680157139936418</c:v>
                </c:pt>
                <c:pt idx="5">
                  <c:v>2.9253120914996495</c:v>
                </c:pt>
                <c:pt idx="6">
                  <c:v>2.9047155452786808</c:v>
                </c:pt>
                <c:pt idx="7">
                  <c:v>2.8615344108590377</c:v>
                </c:pt>
                <c:pt idx="8">
                  <c:v>2.786041210242554</c:v>
                </c:pt>
                <c:pt idx="9">
                  <c:v>2.7259116322950483</c:v>
                </c:pt>
                <c:pt idx="10">
                  <c:v>2.6785183790401139</c:v>
                </c:pt>
                <c:pt idx="11">
                  <c:v>2.6483600109809315</c:v>
                </c:pt>
                <c:pt idx="12">
                  <c:v>2.6263403673750423</c:v>
                </c:pt>
                <c:pt idx="13">
                  <c:v>2.5658478186735176</c:v>
                </c:pt>
                <c:pt idx="14">
                  <c:v>2.5289167002776547</c:v>
                </c:pt>
                <c:pt idx="15">
                  <c:v>2.4913616938342726</c:v>
                </c:pt>
                <c:pt idx="16">
                  <c:v>2.4456042032735974</c:v>
                </c:pt>
                <c:pt idx="17">
                  <c:v>2.3909351071033793</c:v>
                </c:pt>
                <c:pt idx="18">
                  <c:v>2.3560258571931225</c:v>
                </c:pt>
                <c:pt idx="19">
                  <c:v>2.3138672203691533</c:v>
                </c:pt>
                <c:pt idx="20">
                  <c:v>2.2648178230095364</c:v>
                </c:pt>
                <c:pt idx="21">
                  <c:v>2.1986570869544226</c:v>
                </c:pt>
                <c:pt idx="22">
                  <c:v>2.1492191126553797</c:v>
                </c:pt>
                <c:pt idx="23">
                  <c:v>2.1139433523068369</c:v>
                </c:pt>
                <c:pt idx="24">
                  <c:v>2.0170333392987803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937-4224-A94E-F6541539E9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634624"/>
        <c:axId val="144636160"/>
      </c:scatterChart>
      <c:valAx>
        <c:axId val="144634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4636160"/>
        <c:crosses val="autoZero"/>
        <c:crossBetween val="midCat"/>
      </c:valAx>
      <c:valAx>
        <c:axId val="144636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46346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Cut</a:t>
            </a:r>
            <a:r>
              <a:rPr lang="en-US" baseline="0"/>
              <a:t> vs </a:t>
            </a:r>
            <a:r>
              <a:rPr lang="en-US"/>
              <a:t>Reading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'Raw Data'!$C$1</c:f>
              <c:strCache>
                <c:ptCount val="1"/>
                <c:pt idx="0">
                  <c:v>Reading</c:v>
                </c:pt>
              </c:strCache>
            </c:strRef>
          </c:tx>
          <c:trendline>
            <c:trendlineType val="exp"/>
            <c:dispRSqr val="0"/>
            <c:dispEq val="1"/>
            <c:trendlineLbl>
              <c:layout>
                <c:manualLayout>
                  <c:x val="0.37572287839020124"/>
                  <c:y val="-1.88775882181394E-2"/>
                </c:manualLayout>
              </c:layout>
              <c:numFmt formatCode="General" sourceLinked="0"/>
            </c:trendlineLbl>
          </c:trendline>
          <c:xVal>
            <c:numRef>
              <c:f>'Raw Data'!$B$2:$B$26</c:f>
              <c:numCache>
                <c:formatCode>General</c:formatCode>
                <c:ptCount val="25"/>
                <c:pt idx="0">
                  <c:v>0.24</c:v>
                </c:pt>
                <c:pt idx="1">
                  <c:v>0.23</c:v>
                </c:pt>
                <c:pt idx="2">
                  <c:v>0.22</c:v>
                </c:pt>
                <c:pt idx="3">
                  <c:v>0.21</c:v>
                </c:pt>
                <c:pt idx="4">
                  <c:v>0.2</c:v>
                </c:pt>
                <c:pt idx="5">
                  <c:v>0.19</c:v>
                </c:pt>
                <c:pt idx="6">
                  <c:v>0.18</c:v>
                </c:pt>
                <c:pt idx="7">
                  <c:v>0.16999999999999998</c:v>
                </c:pt>
                <c:pt idx="8">
                  <c:v>0.16</c:v>
                </c:pt>
                <c:pt idx="9">
                  <c:v>0.15000000000000002</c:v>
                </c:pt>
                <c:pt idx="10">
                  <c:v>0.14000000000000001</c:v>
                </c:pt>
                <c:pt idx="11">
                  <c:v>0.13</c:v>
                </c:pt>
                <c:pt idx="12">
                  <c:v>0.12000000000000002</c:v>
                </c:pt>
                <c:pt idx="13">
                  <c:v>0.11000000000000001</c:v>
                </c:pt>
                <c:pt idx="14">
                  <c:v>0.1</c:v>
                </c:pt>
                <c:pt idx="15">
                  <c:v>0.09</c:v>
                </c:pt>
                <c:pt idx="16">
                  <c:v>7.9999999999999988E-2</c:v>
                </c:pt>
                <c:pt idx="17">
                  <c:v>6.9999999999999979E-2</c:v>
                </c:pt>
                <c:pt idx="18">
                  <c:v>5.999999999999997E-2</c:v>
                </c:pt>
                <c:pt idx="19">
                  <c:v>4.9999999999999961E-2</c:v>
                </c:pt>
                <c:pt idx="20">
                  <c:v>3.9999999999999952E-2</c:v>
                </c:pt>
                <c:pt idx="21">
                  <c:v>2.9999999999999943E-2</c:v>
                </c:pt>
                <c:pt idx="22">
                  <c:v>1.9999999999999934E-2</c:v>
                </c:pt>
                <c:pt idx="23">
                  <c:v>9.9999999999999256E-3</c:v>
                </c:pt>
                <c:pt idx="24">
                  <c:v>0</c:v>
                </c:pt>
              </c:numCache>
            </c:numRef>
          </c:xVal>
          <c:yVal>
            <c:numRef>
              <c:f>'Raw Data'!$C$2:$C$26</c:f>
              <c:numCache>
                <c:formatCode>General</c:formatCode>
                <c:ptCount val="25"/>
                <c:pt idx="0">
                  <c:v>1508</c:v>
                </c:pt>
                <c:pt idx="1">
                  <c:v>1467</c:v>
                </c:pt>
                <c:pt idx="2">
                  <c:v>1312</c:v>
                </c:pt>
                <c:pt idx="3">
                  <c:v>1014</c:v>
                </c:pt>
                <c:pt idx="4">
                  <c:v>929</c:v>
                </c:pt>
                <c:pt idx="5">
                  <c:v>842</c:v>
                </c:pt>
                <c:pt idx="6">
                  <c:v>803</c:v>
                </c:pt>
                <c:pt idx="7">
                  <c:v>727</c:v>
                </c:pt>
                <c:pt idx="8">
                  <c:v>611</c:v>
                </c:pt>
                <c:pt idx="9">
                  <c:v>532</c:v>
                </c:pt>
                <c:pt idx="10">
                  <c:v>477</c:v>
                </c:pt>
                <c:pt idx="11">
                  <c:v>445</c:v>
                </c:pt>
                <c:pt idx="12">
                  <c:v>423</c:v>
                </c:pt>
                <c:pt idx="13">
                  <c:v>368</c:v>
                </c:pt>
                <c:pt idx="14">
                  <c:v>338</c:v>
                </c:pt>
                <c:pt idx="15">
                  <c:v>310</c:v>
                </c:pt>
                <c:pt idx="16">
                  <c:v>279</c:v>
                </c:pt>
                <c:pt idx="17">
                  <c:v>246</c:v>
                </c:pt>
                <c:pt idx="18">
                  <c:v>227</c:v>
                </c:pt>
                <c:pt idx="19">
                  <c:v>206</c:v>
                </c:pt>
                <c:pt idx="20">
                  <c:v>184</c:v>
                </c:pt>
                <c:pt idx="21">
                  <c:v>158</c:v>
                </c:pt>
                <c:pt idx="22">
                  <c:v>141</c:v>
                </c:pt>
                <c:pt idx="23">
                  <c:v>130</c:v>
                </c:pt>
                <c:pt idx="24">
                  <c:v>104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7A3-4071-BDC0-8D1B61EE15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543296"/>
        <c:axId val="143561472"/>
      </c:scatterChart>
      <c:valAx>
        <c:axId val="143543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3561472"/>
        <c:crosses val="autoZero"/>
        <c:crossBetween val="midCat"/>
      </c:valAx>
      <c:valAx>
        <c:axId val="143561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354329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'Raw Data'!$H$1</c:f>
              <c:strCache>
                <c:ptCount val="1"/>
                <c:pt idx="0">
                  <c:v>Scaled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4.6428477690288711E-2"/>
                  <c:y val="-0.3968135753864100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aseline="0"/>
                      <a:t>y = 0.0182e</a:t>
                    </a:r>
                    <a:r>
                      <a:rPr lang="en-US" sz="1400" baseline="30000"/>
                      <a:t>10.71x</a:t>
                    </a:r>
                    <a:endParaRPr lang="en-US" sz="14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'Raw Data'!$A$2:$A$24</c:f>
              <c:numCache>
                <c:formatCode>General</c:formatCode>
                <c:ptCount val="23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6.0000000000000005E-2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9.9999999999999992E-2</c:v>
                </c:pt>
                <c:pt idx="10">
                  <c:v>0.10999999999999999</c:v>
                </c:pt>
                <c:pt idx="11">
                  <c:v>0.11999999999999998</c:v>
                </c:pt>
                <c:pt idx="12">
                  <c:v>0.12999999999999998</c:v>
                </c:pt>
                <c:pt idx="13">
                  <c:v>0.13999999999999999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0.18000000000000002</c:v>
                </c:pt>
                <c:pt idx="18">
                  <c:v>0.19000000000000003</c:v>
                </c:pt>
                <c:pt idx="19">
                  <c:v>0.20000000000000004</c:v>
                </c:pt>
                <c:pt idx="20">
                  <c:v>0.21000000000000005</c:v>
                </c:pt>
                <c:pt idx="21">
                  <c:v>0.22000000000000006</c:v>
                </c:pt>
                <c:pt idx="22">
                  <c:v>0.23000000000000007</c:v>
                </c:pt>
              </c:numCache>
            </c:numRef>
          </c:xVal>
          <c:yVal>
            <c:numRef>
              <c:f>'Raw Data'!$H$2:$H$24</c:f>
              <c:numCache>
                <c:formatCode>0.00</c:formatCode>
                <c:ptCount val="23"/>
                <c:pt idx="0">
                  <c:v>0.23999999999999996</c:v>
                </c:pt>
                <c:pt idx="1">
                  <c:v>0.23347480106100796</c:v>
                </c:pt>
                <c:pt idx="2">
                  <c:v>0.20880636604774536</c:v>
                </c:pt>
                <c:pt idx="3">
                  <c:v>0.16137931034482758</c:v>
                </c:pt>
                <c:pt idx="4">
                  <c:v>0.14785145888594164</c:v>
                </c:pt>
                <c:pt idx="5">
                  <c:v>0.13400530503978778</c:v>
                </c:pt>
                <c:pt idx="6">
                  <c:v>0.12779840848806365</c:v>
                </c:pt>
                <c:pt idx="7">
                  <c:v>0.11570291777188328</c:v>
                </c:pt>
                <c:pt idx="8">
                  <c:v>9.7241379310344822E-2</c:v>
                </c:pt>
                <c:pt idx="9">
                  <c:v>8.46684350132626E-2</c:v>
                </c:pt>
                <c:pt idx="10">
                  <c:v>7.591511936339522E-2</c:v>
                </c:pt>
                <c:pt idx="11">
                  <c:v>7.0822281167108758E-2</c:v>
                </c:pt>
                <c:pt idx="12">
                  <c:v>6.7320954907161806E-2</c:v>
                </c:pt>
                <c:pt idx="13">
                  <c:v>5.8567639257294427E-2</c:v>
                </c:pt>
                <c:pt idx="14">
                  <c:v>5.3793103448275856E-2</c:v>
                </c:pt>
                <c:pt idx="15">
                  <c:v>4.9336870026525197E-2</c:v>
                </c:pt>
                <c:pt idx="16">
                  <c:v>4.4403183023872674E-2</c:v>
                </c:pt>
                <c:pt idx="17">
                  <c:v>3.9151193633952253E-2</c:v>
                </c:pt>
                <c:pt idx="18">
                  <c:v>3.6127320954907158E-2</c:v>
                </c:pt>
                <c:pt idx="19">
                  <c:v>3.2785145888594165E-2</c:v>
                </c:pt>
                <c:pt idx="20">
                  <c:v>2.9283819628647213E-2</c:v>
                </c:pt>
                <c:pt idx="21">
                  <c:v>2.5145888594164459E-2</c:v>
                </c:pt>
                <c:pt idx="22">
                  <c:v>2.2440318302387265E-2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D38-4F92-AEFE-B7F09228C7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0559968"/>
        <c:axId val="1770561216"/>
      </c:scatterChart>
      <c:valAx>
        <c:axId val="1770559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0561216"/>
        <c:crosses val="autoZero"/>
        <c:crossBetween val="midCat"/>
      </c:valAx>
      <c:valAx>
        <c:axId val="177056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0559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analysis!$I$33</c:f>
              <c:strCache>
                <c:ptCount val="1"/>
                <c:pt idx="0">
                  <c:v>Corrected
Output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5818460192475939E-2"/>
                  <c:y val="-0.393736876640419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analysis!$B$34:$B$65</c:f>
              <c:numCache>
                <c:formatCode>0</c:formatCode>
                <c:ptCount val="32"/>
                <c:pt idx="0">
                  <c:v>0</c:v>
                </c:pt>
                <c:pt idx="1">
                  <c:v>8.2258064516129039</c:v>
                </c:pt>
                <c:pt idx="2">
                  <c:v>16.451612903225808</c:v>
                </c:pt>
                <c:pt idx="3">
                  <c:v>24.677419354838708</c:v>
                </c:pt>
                <c:pt idx="4">
                  <c:v>32.903225806451616</c:v>
                </c:pt>
                <c:pt idx="5">
                  <c:v>41.12903225806452</c:v>
                </c:pt>
                <c:pt idx="6">
                  <c:v>49.354838709677416</c:v>
                </c:pt>
                <c:pt idx="7">
                  <c:v>57.58064516129032</c:v>
                </c:pt>
                <c:pt idx="8">
                  <c:v>65.806451612903231</c:v>
                </c:pt>
                <c:pt idx="9">
                  <c:v>74.032258064516128</c:v>
                </c:pt>
                <c:pt idx="10">
                  <c:v>82.258064516129039</c:v>
                </c:pt>
                <c:pt idx="11">
                  <c:v>90.483870967741936</c:v>
                </c:pt>
                <c:pt idx="12">
                  <c:v>98.709677419354833</c:v>
                </c:pt>
                <c:pt idx="13">
                  <c:v>106.93548387096774</c:v>
                </c:pt>
                <c:pt idx="14">
                  <c:v>115.16129032258064</c:v>
                </c:pt>
                <c:pt idx="15">
                  <c:v>123.38709677419355</c:v>
                </c:pt>
                <c:pt idx="16">
                  <c:v>131.61290322580646</c:v>
                </c:pt>
                <c:pt idx="17">
                  <c:v>139.83870967741936</c:v>
                </c:pt>
                <c:pt idx="18">
                  <c:v>148.06451612903226</c:v>
                </c:pt>
                <c:pt idx="19">
                  <c:v>156.29032258064515</c:v>
                </c:pt>
                <c:pt idx="20">
                  <c:v>164.51612903225808</c:v>
                </c:pt>
                <c:pt idx="21">
                  <c:v>172.74193548387098</c:v>
                </c:pt>
                <c:pt idx="22">
                  <c:v>180.96774193548387</c:v>
                </c:pt>
                <c:pt idx="23">
                  <c:v>189.19354838709677</c:v>
                </c:pt>
                <c:pt idx="24">
                  <c:v>197.41935483870967</c:v>
                </c:pt>
                <c:pt idx="25">
                  <c:v>205.64516129032259</c:v>
                </c:pt>
                <c:pt idx="26">
                  <c:v>213.87096774193549</c:v>
                </c:pt>
                <c:pt idx="27">
                  <c:v>222.09677419354838</c:v>
                </c:pt>
                <c:pt idx="28">
                  <c:v>230.32258064516128</c:v>
                </c:pt>
                <c:pt idx="29">
                  <c:v>238.54838709677421</c:v>
                </c:pt>
                <c:pt idx="30">
                  <c:v>246.7741935483871</c:v>
                </c:pt>
                <c:pt idx="31">
                  <c:v>255</c:v>
                </c:pt>
              </c:numCache>
            </c:numRef>
          </c:xVal>
          <c:yVal>
            <c:numRef>
              <c:f>analysis!$I$34:$I$65</c:f>
              <c:numCache>
                <c:formatCode>0</c:formatCode>
                <c:ptCount val="32"/>
                <c:pt idx="0">
                  <c:v>252.76146449414847</c:v>
                </c:pt>
                <c:pt idx="1">
                  <c:v>245.66897613050304</c:v>
                </c:pt>
                <c:pt idx="2">
                  <c:v>238.5652834133723</c:v>
                </c:pt>
                <c:pt idx="3">
                  <c:v>231.45001554489357</c:v>
                </c:pt>
                <c:pt idx="4">
                  <c:v>224.3227770071592</c:v>
                </c:pt>
                <c:pt idx="5">
                  <c:v>217.18314502821036</c:v>
                </c:pt>
                <c:pt idx="6">
                  <c:v>210.03066669110228</c:v>
                </c:pt>
                <c:pt idx="7">
                  <c:v>202.86485562108518</c:v>
                </c:pt>
                <c:pt idx="8">
                  <c:v>195.68518817125442</c:v>
                </c:pt>
                <c:pt idx="9">
                  <c:v>188.49109900830331</c:v>
                </c:pt>
                <c:pt idx="10">
                  <c:v>181.28197597596309</c:v>
                </c:pt>
                <c:pt idx="11">
                  <c:v>174.05715408252075</c:v>
                </c:pt>
                <c:pt idx="12">
                  <c:v>166.8159084179353</c:v>
                </c:pt>
                <c:pt idx="13">
                  <c:v>159.55744575195646</c:v>
                </c:pt>
                <c:pt idx="14">
                  <c:v>152.28089449211919</c:v>
                </c:pt>
                <c:pt idx="15">
                  <c:v>144.9852925820486</c:v>
                </c:pt>
                <c:pt idx="16">
                  <c:v>137.66957278501337</c:v>
                </c:pt>
                <c:pt idx="17">
                  <c:v>130.33254460827712</c:v>
                </c:pt>
                <c:pt idx="18">
                  <c:v>122.97287185456723</c:v>
                </c:pt>
                <c:pt idx="19">
                  <c:v>115.58904439700756</c:v>
                </c:pt>
                <c:pt idx="20">
                  <c:v>108.17934219705909</c:v>
                </c:pt>
                <c:pt idx="21">
                  <c:v>100.74178871165162</c:v>
                </c:pt>
                <c:pt idx="22">
                  <c:v>93.27408947778703</c:v>
                </c:pt>
                <c:pt idx="23">
                  <c:v>85.773549486902525</c:v>
                </c:pt>
                <c:pt idx="24">
                  <c:v>78.236959351016807</c:v>
                </c:pt>
                <c:pt idx="25">
                  <c:v>70.660434025356651</c:v>
                </c:pt>
                <c:pt idx="26">
                  <c:v>63.039176548802672</c:v>
                </c:pt>
                <c:pt idx="27">
                  <c:v>55.36711756999572</c:v>
                </c:pt>
                <c:pt idx="28">
                  <c:v>47.636336758987881</c:v>
                </c:pt>
                <c:pt idx="29">
                  <c:v>39.83607170963392</c:v>
                </c:pt>
                <c:pt idx="30">
                  <c:v>31.950866082183939</c:v>
                </c:pt>
                <c:pt idx="31">
                  <c:v>23.956656439255038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FFC-4470-829A-75FB0E9BF1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1427424"/>
        <c:axId val="1901419936"/>
      </c:scatterChart>
      <c:valAx>
        <c:axId val="1901427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1419936"/>
        <c:crosses val="autoZero"/>
        <c:crossBetween val="midCat"/>
      </c:valAx>
      <c:valAx>
        <c:axId val="190141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1427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600075</xdr:colOff>
      <xdr:row>1</xdr:row>
      <xdr:rowOff>12700</xdr:rowOff>
    </xdr:from>
    <xdr:to>
      <xdr:col>27</xdr:col>
      <xdr:colOff>295275</xdr:colOff>
      <xdr:row>15</xdr:row>
      <xdr:rowOff>177800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3175</xdr:colOff>
      <xdr:row>17</xdr:row>
      <xdr:rowOff>6350</xdr:rowOff>
    </xdr:from>
    <xdr:to>
      <xdr:col>27</xdr:col>
      <xdr:colOff>307975</xdr:colOff>
      <xdr:row>33</xdr:row>
      <xdr:rowOff>82550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3175</xdr:colOff>
      <xdr:row>17</xdr:row>
      <xdr:rowOff>6350</xdr:rowOff>
    </xdr:from>
    <xdr:to>
      <xdr:col>19</xdr:col>
      <xdr:colOff>307975</xdr:colOff>
      <xdr:row>31</xdr:row>
      <xdr:rowOff>171450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3175</xdr:colOff>
      <xdr:row>1</xdr:row>
      <xdr:rowOff>6350</xdr:rowOff>
    </xdr:from>
    <xdr:to>
      <xdr:col>19</xdr:col>
      <xdr:colOff>307975</xdr:colOff>
      <xdr:row>15</xdr:row>
      <xdr:rowOff>171450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184150</xdr:colOff>
      <xdr:row>33</xdr:row>
      <xdr:rowOff>111125</xdr:rowOff>
    </xdr:from>
    <xdr:to>
      <xdr:col>10</xdr:col>
      <xdr:colOff>488950</xdr:colOff>
      <xdr:row>48</xdr:row>
      <xdr:rowOff>92075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E41AA21-5F31-4AF4-9DF4-12D84B06A4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95250</xdr:colOff>
      <xdr:row>40</xdr:row>
      <xdr:rowOff>31750</xdr:rowOff>
    </xdr:from>
    <xdr:to>
      <xdr:col>18</xdr:col>
      <xdr:colOff>488950</xdr:colOff>
      <xdr:row>55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6F1A22E-4BF9-4575-AD20-CC58BCDC65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6"/>
  <sheetViews>
    <sheetView workbookViewId="0">
      <selection activeCell="H3" sqref="H3"/>
    </sheetView>
  </sheetViews>
  <sheetFormatPr defaultRowHeight="14.5" x14ac:dyDescent="0.35"/>
  <sheetData>
    <row r="1" spans="1:11" x14ac:dyDescent="0.35">
      <c r="A1" t="s">
        <v>0</v>
      </c>
      <c r="B1" t="s">
        <v>3</v>
      </c>
      <c r="C1" t="s">
        <v>1</v>
      </c>
      <c r="D1" t="s">
        <v>2</v>
      </c>
      <c r="E1" t="s">
        <v>8</v>
      </c>
      <c r="F1" t="s">
        <v>9</v>
      </c>
      <c r="H1" t="s">
        <v>15</v>
      </c>
      <c r="I1" t="s">
        <v>8</v>
      </c>
      <c r="J1" t="s">
        <v>9</v>
      </c>
      <c r="K1" t="s">
        <v>16</v>
      </c>
    </row>
    <row r="2" spans="1:11" x14ac:dyDescent="0.35">
      <c r="A2">
        <v>0.01</v>
      </c>
      <c r="B2">
        <f>0.25-A2</f>
        <v>0.24</v>
      </c>
      <c r="C2">
        <v>1508</v>
      </c>
      <c r="D2">
        <f>LOG10(C2)</f>
        <v>3.1784013415337551</v>
      </c>
      <c r="E2" s="1">
        <f>1666.6 * EXP(-10.71*A2)</f>
        <v>1497.3331458041475</v>
      </c>
      <c r="F2" s="1">
        <f>C2-E2</f>
        <v>10.666854195852466</v>
      </c>
      <c r="G2" s="1"/>
      <c r="H2" s="3">
        <f>0.24*C2/C$2</f>
        <v>0.23999999999999996</v>
      </c>
      <c r="I2" s="3">
        <f>0.0182*EXP(10.71*B2)</f>
        <v>0.23789314305331619</v>
      </c>
      <c r="J2" s="4">
        <f>H2-I2</f>
        <v>2.1068569466837772E-3</v>
      </c>
      <c r="K2" s="3">
        <f>0.0182*EXP(10.71*(LN(H2/0.0182)/10.71))</f>
        <v>0.24</v>
      </c>
    </row>
    <row r="3" spans="1:11" x14ac:dyDescent="0.35">
      <c r="A3">
        <f>A2+0.01</f>
        <v>0.02</v>
      </c>
      <c r="B3">
        <f t="shared" ref="B3:B26" si="0">0.25-A3</f>
        <v>0.23</v>
      </c>
      <c r="C3">
        <v>1467</v>
      </c>
      <c r="D3">
        <f t="shared" ref="D3:D26" si="1">LOG10(C3)</f>
        <v>3.1664301138432829</v>
      </c>
      <c r="E3" s="1">
        <f>1666.6 * EXP(-10.71*A3)</f>
        <v>1345.2577400238474</v>
      </c>
      <c r="F3" s="1">
        <f>C3-E3</f>
        <v>121.74225997615258</v>
      </c>
      <c r="G3" s="1"/>
      <c r="H3" s="3">
        <f t="shared" ref="H3:H26" si="2">0.24*C3/C$2</f>
        <v>0.23347480106100796</v>
      </c>
      <c r="I3" s="3">
        <f t="shared" ref="I3:I26" si="3">0.0182*EXP(10.71*B3)</f>
        <v>0.21373172222084363</v>
      </c>
      <c r="J3" s="4">
        <f t="shared" ref="J3:J26" si="4">H3-I3</f>
        <v>1.9743078840164324E-2</v>
      </c>
      <c r="K3" s="3">
        <f t="shared" ref="K3:K26" si="5">0.0182*EXP(10.71*(LN(H3/0.0182)/10.71))</f>
        <v>0.23347480106100793</v>
      </c>
    </row>
    <row r="4" spans="1:11" x14ac:dyDescent="0.35">
      <c r="A4">
        <f t="shared" ref="A4:A26" si="6">A3+0.01</f>
        <v>0.03</v>
      </c>
      <c r="B4">
        <f t="shared" si="0"/>
        <v>0.22</v>
      </c>
      <c r="C4">
        <v>1312</v>
      </c>
      <c r="D4">
        <f>LOG10(C4)</f>
        <v>3.1179338350396413</v>
      </c>
      <c r="E4" s="1">
        <f>1666.6 * EXP(-10.71*A4)</f>
        <v>1208.6277473822668</v>
      </c>
      <c r="F4" s="1">
        <f>C4-E4</f>
        <v>103.37225261773324</v>
      </c>
      <c r="G4" s="1"/>
      <c r="H4" s="3">
        <f t="shared" si="2"/>
        <v>0.20880636604774536</v>
      </c>
      <c r="I4" s="3">
        <f t="shared" si="3"/>
        <v>0.19202423616409098</v>
      </c>
      <c r="J4" s="4">
        <f t="shared" si="4"/>
        <v>1.6782129883654379E-2</v>
      </c>
      <c r="K4" s="3">
        <f t="shared" si="5"/>
        <v>0.2088063660477453</v>
      </c>
    </row>
    <row r="5" spans="1:11" x14ac:dyDescent="0.35">
      <c r="A5">
        <f t="shared" si="6"/>
        <v>0.04</v>
      </c>
      <c r="B5">
        <f t="shared" si="0"/>
        <v>0.21</v>
      </c>
      <c r="C5">
        <v>1014</v>
      </c>
      <c r="D5">
        <f t="shared" si="1"/>
        <v>3.0060379549973173</v>
      </c>
      <c r="E5" s="1">
        <f>1666.6 * EXP(-10.71*A5)</f>
        <v>1085.8744672351313</v>
      </c>
      <c r="F5" s="1">
        <f>C5-E5</f>
        <v>-71.874467235131306</v>
      </c>
      <c r="G5" s="1"/>
      <c r="H5" s="3">
        <f t="shared" si="2"/>
        <v>0.16137931034482758</v>
      </c>
      <c r="I5" s="3">
        <f t="shared" si="3"/>
        <v>0.17252145302185093</v>
      </c>
      <c r="J5" s="4">
        <f t="shared" si="4"/>
        <v>-1.1142142677023348E-2</v>
      </c>
      <c r="K5" s="3">
        <f t="shared" si="5"/>
        <v>0.16137931034482761</v>
      </c>
    </row>
    <row r="6" spans="1:11" x14ac:dyDescent="0.35">
      <c r="A6">
        <f t="shared" si="6"/>
        <v>0.05</v>
      </c>
      <c r="B6">
        <f t="shared" si="0"/>
        <v>0.2</v>
      </c>
      <c r="C6">
        <v>929</v>
      </c>
      <c r="D6">
        <f t="shared" si="1"/>
        <v>2.9680157139936418</v>
      </c>
      <c r="E6" s="1">
        <f>1666.6 * EXP(-10.71*A6)</f>
        <v>975.58852272505806</v>
      </c>
      <c r="F6" s="1">
        <f>C6-E6</f>
        <v>-46.588522725058056</v>
      </c>
      <c r="G6" s="1"/>
      <c r="H6" s="3">
        <f t="shared" si="2"/>
        <v>0.14785145888594164</v>
      </c>
      <c r="I6" s="3">
        <f t="shared" si="3"/>
        <v>0.15499945396130485</v>
      </c>
      <c r="J6" s="4">
        <f t="shared" si="4"/>
        <v>-7.147995075363206E-3</v>
      </c>
      <c r="K6" s="3">
        <f t="shared" si="5"/>
        <v>0.14785145888594167</v>
      </c>
    </row>
    <row r="7" spans="1:11" x14ac:dyDescent="0.35">
      <c r="A7">
        <f t="shared" si="6"/>
        <v>6.0000000000000005E-2</v>
      </c>
      <c r="B7">
        <f t="shared" si="0"/>
        <v>0.19</v>
      </c>
      <c r="C7">
        <v>842</v>
      </c>
      <c r="D7">
        <f t="shared" si="1"/>
        <v>2.9253120914996495</v>
      </c>
      <c r="E7" s="1">
        <f>1666.6 * EXP(-10.71*A7)</f>
        <v>876.50367919256701</v>
      </c>
      <c r="F7" s="1">
        <f>C7-E7</f>
        <v>-34.503679192567006</v>
      </c>
      <c r="G7" s="1"/>
      <c r="H7" s="3">
        <f t="shared" si="2"/>
        <v>0.13400530503978778</v>
      </c>
      <c r="I7" s="3">
        <f t="shared" si="3"/>
        <v>0.13925706228117465</v>
      </c>
      <c r="J7" s="4">
        <f t="shared" si="4"/>
        <v>-5.2517572413868785E-3</v>
      </c>
      <c r="K7" s="3">
        <f t="shared" si="5"/>
        <v>0.13400530503978778</v>
      </c>
    </row>
    <row r="8" spans="1:11" x14ac:dyDescent="0.35">
      <c r="A8">
        <f t="shared" si="6"/>
        <v>7.0000000000000007E-2</v>
      </c>
      <c r="B8">
        <f t="shared" si="0"/>
        <v>0.18</v>
      </c>
      <c r="C8">
        <v>803</v>
      </c>
      <c r="D8">
        <f t="shared" si="1"/>
        <v>2.9047155452786808</v>
      </c>
      <c r="E8" s="1">
        <f>1666.6 * EXP(-10.71*A8)</f>
        <v>787.48230605683159</v>
      </c>
      <c r="F8" s="1">
        <f>C8-E8</f>
        <v>15.51769394316841</v>
      </c>
      <c r="G8" s="1"/>
      <c r="H8" s="3">
        <f t="shared" si="2"/>
        <v>0.12779840848806365</v>
      </c>
      <c r="I8" s="3">
        <f t="shared" si="3"/>
        <v>0.12511353362589422</v>
      </c>
      <c r="J8" s="4">
        <f t="shared" si="4"/>
        <v>2.6848748621694229E-3</v>
      </c>
      <c r="K8" s="3">
        <f t="shared" si="5"/>
        <v>0.12779840848806362</v>
      </c>
    </row>
    <row r="9" spans="1:11" x14ac:dyDescent="0.35">
      <c r="A9">
        <f t="shared" si="6"/>
        <v>0.08</v>
      </c>
      <c r="B9">
        <f t="shared" si="0"/>
        <v>0.16999999999999998</v>
      </c>
      <c r="C9">
        <v>727</v>
      </c>
      <c r="D9">
        <f t="shared" si="1"/>
        <v>2.8615344108590377</v>
      </c>
      <c r="E9" s="1">
        <f>1666.6 * EXP(-10.71*A9)</f>
        <v>707.50231524851813</v>
      </c>
      <c r="F9" s="1">
        <f>C9-E9</f>
        <v>19.49768475148187</v>
      </c>
      <c r="G9" s="1"/>
      <c r="H9" s="3">
        <f t="shared" si="2"/>
        <v>0.11570291777188328</v>
      </c>
      <c r="I9" s="3">
        <f t="shared" si="3"/>
        <v>0.11240648079127155</v>
      </c>
      <c r="J9" s="4">
        <f t="shared" si="4"/>
        <v>3.2964369806117305E-3</v>
      </c>
      <c r="K9" s="3">
        <f t="shared" si="5"/>
        <v>0.11570291777188328</v>
      </c>
    </row>
    <row r="10" spans="1:11" x14ac:dyDescent="0.35">
      <c r="A10">
        <f t="shared" si="6"/>
        <v>0.09</v>
      </c>
      <c r="B10">
        <f t="shared" si="0"/>
        <v>0.16</v>
      </c>
      <c r="C10">
        <v>611</v>
      </c>
      <c r="D10">
        <f t="shared" si="1"/>
        <v>2.786041210242554</v>
      </c>
      <c r="E10" s="1">
        <f>1666.6 * EXP(-10.71*A10)</f>
        <v>635.64542622991792</v>
      </c>
      <c r="F10" s="1">
        <f>C10-E10</f>
        <v>-24.645426229917916</v>
      </c>
      <c r="G10" s="1"/>
      <c r="H10" s="3">
        <f t="shared" si="2"/>
        <v>9.7241379310344822E-2</v>
      </c>
      <c r="I10" s="3">
        <f t="shared" si="3"/>
        <v>0.10099000929555271</v>
      </c>
      <c r="J10" s="4">
        <f t="shared" si="4"/>
        <v>-3.7486299852078908E-3</v>
      </c>
      <c r="K10" s="3">
        <f t="shared" si="5"/>
        <v>9.7241379310344822E-2</v>
      </c>
    </row>
    <row r="11" spans="1:11" x14ac:dyDescent="0.35">
      <c r="A11">
        <f t="shared" si="6"/>
        <v>9.9999999999999992E-2</v>
      </c>
      <c r="B11">
        <f t="shared" si="0"/>
        <v>0.15000000000000002</v>
      </c>
      <c r="C11">
        <v>532</v>
      </c>
      <c r="D11">
        <f t="shared" si="1"/>
        <v>2.7259116322950483</v>
      </c>
      <c r="E11" s="1">
        <f>1666.6 * EXP(-10.71*A11)</f>
        <v>571.08662286863159</v>
      </c>
      <c r="F11" s="1">
        <f>C11-E11</f>
        <v>-39.086622868631594</v>
      </c>
      <c r="G11" s="1"/>
      <c r="H11" s="3">
        <f t="shared" si="2"/>
        <v>8.46684350132626E-2</v>
      </c>
      <c r="I11" s="3">
        <f t="shared" si="3"/>
        <v>9.0733042309672413E-2</v>
      </c>
      <c r="J11" s="4">
        <f t="shared" si="4"/>
        <v>-6.064607296409813E-3</v>
      </c>
      <c r="K11" s="3">
        <f t="shared" si="5"/>
        <v>8.46684350132626E-2</v>
      </c>
    </row>
    <row r="12" spans="1:11" x14ac:dyDescent="0.35">
      <c r="A12">
        <f t="shared" si="6"/>
        <v>0.10999999999999999</v>
      </c>
      <c r="B12">
        <f t="shared" si="0"/>
        <v>0.14000000000000001</v>
      </c>
      <c r="C12">
        <v>477</v>
      </c>
      <c r="D12">
        <f t="shared" si="1"/>
        <v>2.6785183790401139</v>
      </c>
      <c r="E12" s="1">
        <f>1666.6 * EXP(-10.71*A12)</f>
        <v>513.08468111517755</v>
      </c>
      <c r="F12" s="1">
        <f>C12-E12</f>
        <v>-36.084681115177546</v>
      </c>
      <c r="G12" s="1"/>
      <c r="H12" s="3">
        <f t="shared" si="2"/>
        <v>7.591511936339522E-2</v>
      </c>
      <c r="I12" s="3">
        <f t="shared" si="3"/>
        <v>8.1517815714582151E-2</v>
      </c>
      <c r="J12" s="4">
        <f t="shared" si="4"/>
        <v>-5.602696351186931E-3</v>
      </c>
      <c r="K12" s="3">
        <f t="shared" si="5"/>
        <v>7.591511936339522E-2</v>
      </c>
    </row>
    <row r="13" spans="1:11" x14ac:dyDescent="0.35">
      <c r="A13">
        <f t="shared" si="6"/>
        <v>0.11999999999999998</v>
      </c>
      <c r="B13">
        <f t="shared" si="0"/>
        <v>0.13</v>
      </c>
      <c r="C13">
        <v>445</v>
      </c>
      <c r="D13">
        <f t="shared" si="1"/>
        <v>2.6483600109809315</v>
      </c>
      <c r="E13" s="1">
        <f>1666.6 * EXP(-10.71*A13)</f>
        <v>460.97365872921318</v>
      </c>
      <c r="F13" s="1">
        <f>C13-E13</f>
        <v>-15.973658729213184</v>
      </c>
      <c r="G13" s="1"/>
      <c r="H13" s="3">
        <f t="shared" si="2"/>
        <v>7.0822281167108758E-2</v>
      </c>
      <c r="I13" s="3">
        <f t="shared" si="3"/>
        <v>7.3238526006839083E-2</v>
      </c>
      <c r="J13" s="4">
        <f t="shared" si="4"/>
        <v>-2.4162448397303249E-3</v>
      </c>
      <c r="K13" s="3">
        <f t="shared" si="5"/>
        <v>7.0822281167108758E-2</v>
      </c>
    </row>
    <row r="14" spans="1:11" x14ac:dyDescent="0.35">
      <c r="A14">
        <f t="shared" si="6"/>
        <v>0.12999999999999998</v>
      </c>
      <c r="B14">
        <f t="shared" si="0"/>
        <v>0.12000000000000002</v>
      </c>
      <c r="C14">
        <v>423</v>
      </c>
      <c r="D14">
        <f t="shared" si="1"/>
        <v>2.6263403673750423</v>
      </c>
      <c r="E14" s="1">
        <f>1666.6 * EXP(-10.71*A14)</f>
        <v>414.15524934468999</v>
      </c>
      <c r="F14" s="1">
        <f>C14-E14</f>
        <v>8.8447506553100084</v>
      </c>
      <c r="G14" s="1"/>
      <c r="H14" s="3">
        <f t="shared" si="2"/>
        <v>6.7320954907161806E-2</v>
      </c>
      <c r="I14" s="3">
        <f t="shared" si="3"/>
        <v>6.5800115528548711E-2</v>
      </c>
      <c r="J14" s="4">
        <f t="shared" si="4"/>
        <v>1.5208393786130953E-3</v>
      </c>
      <c r="K14" s="3">
        <f t="shared" si="5"/>
        <v>6.7320954907161792E-2</v>
      </c>
    </row>
    <row r="15" spans="1:11" x14ac:dyDescent="0.35">
      <c r="A15">
        <f t="shared" si="6"/>
        <v>0.13999999999999999</v>
      </c>
      <c r="B15">
        <f t="shared" si="0"/>
        <v>0.11000000000000001</v>
      </c>
      <c r="C15">
        <v>368</v>
      </c>
      <c r="D15">
        <f t="shared" si="1"/>
        <v>2.5658478186735176</v>
      </c>
      <c r="E15" s="1">
        <f>1666.6 * EXP(-10.71*A15)</f>
        <v>372.09191308807488</v>
      </c>
      <c r="F15" s="1">
        <f>C15-E15</f>
        <v>-4.0919130880748753</v>
      </c>
      <c r="G15" s="1"/>
      <c r="H15" s="3">
        <f t="shared" si="2"/>
        <v>5.8567639257294427E-2</v>
      </c>
      <c r="I15" s="3">
        <f t="shared" si="3"/>
        <v>5.9117181074425873E-2</v>
      </c>
      <c r="J15" s="4">
        <f t="shared" si="4"/>
        <v>-5.4954181713144645E-4</v>
      </c>
      <c r="K15" s="3">
        <f t="shared" si="5"/>
        <v>5.8567639257294427E-2</v>
      </c>
    </row>
    <row r="16" spans="1:11" x14ac:dyDescent="0.35">
      <c r="A16">
        <f t="shared" si="6"/>
        <v>0.15</v>
      </c>
      <c r="B16">
        <f t="shared" si="0"/>
        <v>0.1</v>
      </c>
      <c r="C16">
        <v>338</v>
      </c>
      <c r="D16">
        <f t="shared" si="1"/>
        <v>2.5289167002776547</v>
      </c>
      <c r="E16" s="1">
        <f>1666.6 * EXP(-10.71*A16)</f>
        <v>334.3007048796656</v>
      </c>
      <c r="F16" s="1">
        <f>C16-E16</f>
        <v>3.6992951203343978</v>
      </c>
      <c r="G16" s="1"/>
      <c r="H16" s="3">
        <f t="shared" si="2"/>
        <v>5.3793103448275856E-2</v>
      </c>
      <c r="I16" s="3">
        <f t="shared" si="3"/>
        <v>5.3112993345279913E-2</v>
      </c>
      <c r="J16" s="4">
        <f t="shared" si="4"/>
        <v>6.8011010299594277E-4</v>
      </c>
      <c r="K16" s="3">
        <f t="shared" si="5"/>
        <v>5.3793103448275856E-2</v>
      </c>
    </row>
    <row r="17" spans="1:11" x14ac:dyDescent="0.35">
      <c r="A17">
        <f t="shared" si="6"/>
        <v>0.16</v>
      </c>
      <c r="B17">
        <f t="shared" si="0"/>
        <v>0.09</v>
      </c>
      <c r="C17">
        <v>310</v>
      </c>
      <c r="D17">
        <f t="shared" si="1"/>
        <v>2.4913616938342726</v>
      </c>
      <c r="E17" s="1">
        <f>1666.6 * EXP(-10.71*A17)</f>
        <v>300.34772955839043</v>
      </c>
      <c r="F17" s="1">
        <f>C17-E17</f>
        <v>9.6522704416095735</v>
      </c>
      <c r="G17" s="1"/>
      <c r="H17" s="3">
        <f t="shared" si="2"/>
        <v>4.9336870026525197E-2</v>
      </c>
      <c r="I17" s="3">
        <f t="shared" si="3"/>
        <v>4.7718615989897219E-2</v>
      </c>
      <c r="J17" s="4">
        <f t="shared" si="4"/>
        <v>1.618254036627978E-3</v>
      </c>
      <c r="K17" s="3">
        <f t="shared" si="5"/>
        <v>4.9336870026525197E-2</v>
      </c>
    </row>
    <row r="18" spans="1:11" x14ac:dyDescent="0.35">
      <c r="A18">
        <f t="shared" si="6"/>
        <v>0.17</v>
      </c>
      <c r="B18">
        <f t="shared" si="0"/>
        <v>7.9999999999999988E-2</v>
      </c>
      <c r="C18">
        <v>279</v>
      </c>
      <c r="D18">
        <f t="shared" si="1"/>
        <v>2.4456042032735974</v>
      </c>
      <c r="E18" s="1">
        <f>1666.6 * EXP(-10.71*A18)</f>
        <v>269.84316016728553</v>
      </c>
      <c r="F18" s="1">
        <f>C18-E18</f>
        <v>9.1568398327144678</v>
      </c>
      <c r="G18" s="1"/>
      <c r="H18" s="3">
        <f t="shared" si="2"/>
        <v>4.4403183023872674E-2</v>
      </c>
      <c r="I18" s="3">
        <f t="shared" si="3"/>
        <v>4.2872114120708564E-2</v>
      </c>
      <c r="J18" s="4">
        <f t="shared" si="4"/>
        <v>1.5310689031641095E-3</v>
      </c>
      <c r="K18" s="3">
        <f t="shared" si="5"/>
        <v>4.4403183023872667E-2</v>
      </c>
    </row>
    <row r="19" spans="1:11" x14ac:dyDescent="0.35">
      <c r="A19">
        <f t="shared" si="6"/>
        <v>0.18000000000000002</v>
      </c>
      <c r="B19">
        <f t="shared" si="0"/>
        <v>6.9999999999999979E-2</v>
      </c>
      <c r="C19">
        <v>246</v>
      </c>
      <c r="D19">
        <f t="shared" si="1"/>
        <v>2.3909351071033793</v>
      </c>
      <c r="E19" s="1">
        <f>1666.6 * EXP(-10.71*A19)</f>
        <v>242.43676220269654</v>
      </c>
      <c r="F19" s="1">
        <f>C19-E19</f>
        <v>3.5632377973034579</v>
      </c>
      <c r="G19" s="1"/>
      <c r="H19" s="3">
        <f t="shared" si="2"/>
        <v>3.9151193633952253E-2</v>
      </c>
      <c r="I19" s="3">
        <f t="shared" si="3"/>
        <v>3.8517843215909613E-2</v>
      </c>
      <c r="J19" s="4">
        <f t="shared" si="4"/>
        <v>6.3335041804263997E-4</v>
      </c>
      <c r="K19" s="3">
        <f t="shared" si="5"/>
        <v>3.915119363395226E-2</v>
      </c>
    </row>
    <row r="20" spans="1:11" x14ac:dyDescent="0.35">
      <c r="A20">
        <f t="shared" si="6"/>
        <v>0.19000000000000003</v>
      </c>
      <c r="B20">
        <f t="shared" si="0"/>
        <v>5.999999999999997E-2</v>
      </c>
      <c r="C20">
        <v>227</v>
      </c>
      <c r="D20">
        <f t="shared" si="1"/>
        <v>2.3560258571931225</v>
      </c>
      <c r="E20" s="1">
        <f>1666.6 * EXP(-10.71*A20)</f>
        <v>217.81387243941896</v>
      </c>
      <c r="F20" s="1">
        <f>C20-E20</f>
        <v>9.186127560581042</v>
      </c>
      <c r="G20" s="1"/>
      <c r="H20" s="3">
        <f t="shared" si="2"/>
        <v>3.6127320954907158E-2</v>
      </c>
      <c r="I20" s="3">
        <f t="shared" si="3"/>
        <v>3.4605810243651072E-2</v>
      </c>
      <c r="J20" s="4">
        <f t="shared" si="4"/>
        <v>1.5215107112560855E-3</v>
      </c>
      <c r="K20" s="3">
        <f t="shared" si="5"/>
        <v>3.6127320954907158E-2</v>
      </c>
    </row>
    <row r="21" spans="1:11" x14ac:dyDescent="0.35">
      <c r="A21">
        <f t="shared" si="6"/>
        <v>0.20000000000000004</v>
      </c>
      <c r="B21">
        <f t="shared" si="0"/>
        <v>4.9999999999999961E-2</v>
      </c>
      <c r="C21">
        <v>206</v>
      </c>
      <c r="D21">
        <f t="shared" si="1"/>
        <v>2.3138672203691533</v>
      </c>
      <c r="E21" s="1">
        <f>1666.6 * EXP(-10.71*A21)</f>
        <v>195.69178616314554</v>
      </c>
      <c r="F21" s="1">
        <f>C21-E21</f>
        <v>10.308213836854463</v>
      </c>
      <c r="G21" s="1"/>
      <c r="H21" s="3">
        <f t="shared" si="2"/>
        <v>3.2785145888594165E-2</v>
      </c>
      <c r="I21" s="3">
        <f t="shared" si="3"/>
        <v>3.1091099673123394E-2</v>
      </c>
      <c r="J21" s="4">
        <f t="shared" si="4"/>
        <v>1.6940462154707708E-3</v>
      </c>
      <c r="K21" s="3">
        <f t="shared" si="5"/>
        <v>3.2785145888594165E-2</v>
      </c>
    </row>
    <row r="22" spans="1:11" x14ac:dyDescent="0.35">
      <c r="A22">
        <f t="shared" si="6"/>
        <v>0.21000000000000005</v>
      </c>
      <c r="B22">
        <f t="shared" si="0"/>
        <v>3.9999999999999952E-2</v>
      </c>
      <c r="C22">
        <v>184</v>
      </c>
      <c r="D22">
        <f t="shared" si="1"/>
        <v>2.2648178230095364</v>
      </c>
      <c r="E22" s="1">
        <f>1666.6 * EXP(-10.71*A22)</f>
        <v>175.81651133067038</v>
      </c>
      <c r="F22" s="1">
        <f>C22-E22</f>
        <v>8.1834886693296198</v>
      </c>
      <c r="G22" s="1"/>
      <c r="H22" s="3">
        <f t="shared" si="2"/>
        <v>2.9283819628647213E-2</v>
      </c>
      <c r="I22" s="3">
        <f t="shared" si="3"/>
        <v>2.7933357782352182E-2</v>
      </c>
      <c r="J22" s="4">
        <f t="shared" si="4"/>
        <v>1.3504618462950313E-3</v>
      </c>
      <c r="K22" s="3">
        <f t="shared" si="5"/>
        <v>2.9283819628647213E-2</v>
      </c>
    </row>
    <row r="23" spans="1:11" x14ac:dyDescent="0.35">
      <c r="A23">
        <f t="shared" si="6"/>
        <v>0.22000000000000006</v>
      </c>
      <c r="B23">
        <f t="shared" si="0"/>
        <v>2.9999999999999943E-2</v>
      </c>
      <c r="C23">
        <v>158</v>
      </c>
      <c r="D23">
        <f t="shared" si="1"/>
        <v>2.1986570869544226</v>
      </c>
      <c r="E23" s="1">
        <f>1666.6 * EXP(-10.71*A23)</f>
        <v>157.95985239113358</v>
      </c>
      <c r="F23" s="1">
        <f>C23-E23</f>
        <v>4.014760886641966E-2</v>
      </c>
      <c r="G23" s="1"/>
      <c r="H23" s="3">
        <f t="shared" si="2"/>
        <v>2.5145888594164459E-2</v>
      </c>
      <c r="I23" s="3">
        <f t="shared" si="3"/>
        <v>2.5096329341846964E-2</v>
      </c>
      <c r="J23" s="4">
        <f t="shared" si="4"/>
        <v>4.955925231749439E-5</v>
      </c>
      <c r="K23" s="3">
        <f t="shared" si="5"/>
        <v>2.5145888594164455E-2</v>
      </c>
    </row>
    <row r="24" spans="1:11" x14ac:dyDescent="0.35">
      <c r="A24">
        <f t="shared" si="6"/>
        <v>0.23000000000000007</v>
      </c>
      <c r="B24">
        <f t="shared" si="0"/>
        <v>1.9999999999999934E-2</v>
      </c>
      <c r="C24">
        <v>141</v>
      </c>
      <c r="D24">
        <f t="shared" si="1"/>
        <v>2.1492191126553797</v>
      </c>
      <c r="E24" s="1">
        <f>1666.6 * EXP(-10.71*A24)</f>
        <v>141.91679028655636</v>
      </c>
      <c r="F24" s="1">
        <f>C24-E24</f>
        <v>-0.9167902865563633</v>
      </c>
      <c r="G24" s="1"/>
      <c r="H24" s="3">
        <f t="shared" si="2"/>
        <v>2.2440318302387265E-2</v>
      </c>
      <c r="I24" s="3">
        <f t="shared" si="3"/>
        <v>2.2547441354592971E-2</v>
      </c>
      <c r="J24" s="4">
        <f t="shared" si="4"/>
        <v>-1.0712305220570567E-4</v>
      </c>
      <c r="K24" s="3">
        <f t="shared" si="5"/>
        <v>2.2440318302387265E-2</v>
      </c>
    </row>
    <row r="25" spans="1:11" x14ac:dyDescent="0.35">
      <c r="A25">
        <f t="shared" si="6"/>
        <v>0.24000000000000007</v>
      </c>
      <c r="B25">
        <f t="shared" si="0"/>
        <v>9.9999999999999256E-3</v>
      </c>
      <c r="C25">
        <v>130</v>
      </c>
      <c r="D25">
        <f t="shared" si="1"/>
        <v>2.1139433523068369</v>
      </c>
      <c r="E25" s="1">
        <f>1666.6 * EXP(-10.71*A25)</f>
        <v>127.50312855046012</v>
      </c>
      <c r="F25" s="1">
        <f>C25-E25</f>
        <v>2.4968714495398814</v>
      </c>
      <c r="G25" s="1"/>
      <c r="H25" s="3">
        <f t="shared" si="2"/>
        <v>2.0689655172413793E-2</v>
      </c>
      <c r="I25" s="3">
        <f t="shared" si="3"/>
        <v>2.0257429073147259E-2</v>
      </c>
      <c r="J25" s="4">
        <f t="shared" si="4"/>
        <v>4.3222609926653333E-4</v>
      </c>
      <c r="K25" s="3">
        <f t="shared" si="5"/>
        <v>2.0689655172413793E-2</v>
      </c>
    </row>
    <row r="26" spans="1:11" x14ac:dyDescent="0.35">
      <c r="A26">
        <f t="shared" si="6"/>
        <v>0.25000000000000006</v>
      </c>
      <c r="B26">
        <f t="shared" si="0"/>
        <v>0</v>
      </c>
      <c r="C26">
        <v>104</v>
      </c>
      <c r="D26">
        <f t="shared" si="1"/>
        <v>2.0170333392987803</v>
      </c>
      <c r="E26" s="1">
        <f>1666.6 * EXP(-10.71*A26)</f>
        <v>114.55337847853782</v>
      </c>
      <c r="F26" s="1">
        <f>C26-E26</f>
        <v>-10.553378478537823</v>
      </c>
      <c r="G26" s="1"/>
      <c r="H26" s="3">
        <f t="shared" si="2"/>
        <v>1.6551724137931035E-2</v>
      </c>
      <c r="I26" s="3">
        <f t="shared" si="3"/>
        <v>1.8200000000000001E-2</v>
      </c>
      <c r="J26" s="4">
        <f t="shared" si="4"/>
        <v>-1.648275862068966E-3</v>
      </c>
      <c r="K26" s="3">
        <f t="shared" si="5"/>
        <v>1.6551724137931035E-2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66"/>
  <sheetViews>
    <sheetView tabSelected="1" topLeftCell="E16" workbookViewId="0">
      <selection activeCell="D34" sqref="D34"/>
    </sheetView>
  </sheetViews>
  <sheetFormatPr defaultRowHeight="14.5" x14ac:dyDescent="0.35"/>
  <cols>
    <col min="2" max="2" width="10.08984375" customWidth="1"/>
    <col min="3" max="3" width="10.6328125" customWidth="1"/>
    <col min="4" max="4" width="9.90625" customWidth="1"/>
    <col min="5" max="11" width="11" customWidth="1"/>
    <col min="12" max="12" width="10.36328125" customWidth="1"/>
    <col min="13" max="13" width="9.90625" customWidth="1"/>
    <col min="14" max="14" width="11.1796875" customWidth="1"/>
    <col min="15" max="15" width="10.54296875" customWidth="1"/>
    <col min="16" max="16" width="10.7265625" customWidth="1"/>
  </cols>
  <sheetData>
    <row r="1" spans="1:6" x14ac:dyDescent="0.35">
      <c r="A1" t="s">
        <v>0</v>
      </c>
      <c r="B1" t="s">
        <v>3</v>
      </c>
      <c r="C1" t="s">
        <v>1</v>
      </c>
      <c r="E1" t="s">
        <v>10</v>
      </c>
      <c r="F1" s="6" t="s">
        <v>14</v>
      </c>
    </row>
    <row r="2" spans="1:6" x14ac:dyDescent="0.35">
      <c r="A2" s="3">
        <v>0.01</v>
      </c>
      <c r="B2">
        <f>0.25-A2</f>
        <v>0.24</v>
      </c>
      <c r="C2">
        <v>1508</v>
      </c>
      <c r="E2" s="1">
        <f>1666.6 * EXP(-10.71*A2)</f>
        <v>1497.3331458041475</v>
      </c>
      <c r="F2" s="5">
        <f>0.267 * EXP(-10.7*A2)</f>
        <v>0.23990635468841159</v>
      </c>
    </row>
    <row r="3" spans="1:6" x14ac:dyDescent="0.35">
      <c r="A3" s="3">
        <f>A2+0.01</f>
        <v>0.02</v>
      </c>
      <c r="B3">
        <f t="shared" ref="B3:B26" si="0">0.25-A3</f>
        <v>0.23</v>
      </c>
      <c r="C3">
        <v>1467</v>
      </c>
      <c r="E3" s="1">
        <f t="shared" ref="E3:E26" si="1">1666.6 * EXP(-10.71*A3)</f>
        <v>1345.2577400238474</v>
      </c>
      <c r="F3" s="5">
        <f t="shared" ref="F3:F26" si="2">0.267 * EXP(-10.7*A3)</f>
        <v>0.21556201880105597</v>
      </c>
    </row>
    <row r="4" spans="1:6" x14ac:dyDescent="0.35">
      <c r="A4" s="3">
        <f t="shared" ref="A4:A26" si="3">A3+0.01</f>
        <v>0.03</v>
      </c>
      <c r="B4">
        <f t="shared" si="0"/>
        <v>0.22</v>
      </c>
      <c r="C4">
        <v>1312</v>
      </c>
      <c r="E4" s="1">
        <f t="shared" si="1"/>
        <v>1208.6277473822668</v>
      </c>
      <c r="F4" s="5">
        <f t="shared" si="2"/>
        <v>0.19368800801436772</v>
      </c>
    </row>
    <row r="5" spans="1:6" x14ac:dyDescent="0.35">
      <c r="A5" s="3">
        <f t="shared" si="3"/>
        <v>0.04</v>
      </c>
      <c r="B5">
        <f t="shared" si="0"/>
        <v>0.21</v>
      </c>
      <c r="C5">
        <v>1014</v>
      </c>
      <c r="E5" s="1">
        <f t="shared" si="1"/>
        <v>1085.8744672351313</v>
      </c>
      <c r="F5" s="5">
        <f t="shared" si="2"/>
        <v>0.17403364775126143</v>
      </c>
    </row>
    <row r="6" spans="1:6" x14ac:dyDescent="0.35">
      <c r="A6" s="3">
        <f t="shared" si="3"/>
        <v>0.05</v>
      </c>
      <c r="B6">
        <f t="shared" si="0"/>
        <v>0.2</v>
      </c>
      <c r="C6">
        <v>929</v>
      </c>
      <c r="E6" s="1">
        <f t="shared" si="1"/>
        <v>975.58852272505806</v>
      </c>
      <c r="F6" s="5">
        <f t="shared" si="2"/>
        <v>0.15637370046865995</v>
      </c>
    </row>
    <row r="7" spans="1:6" x14ac:dyDescent="0.35">
      <c r="A7" s="3">
        <f t="shared" si="3"/>
        <v>6.0000000000000005E-2</v>
      </c>
      <c r="B7">
        <f t="shared" si="0"/>
        <v>0.19</v>
      </c>
      <c r="C7">
        <v>842</v>
      </c>
      <c r="E7" s="1">
        <f t="shared" si="1"/>
        <v>876.50367919256701</v>
      </c>
      <c r="F7" s="5">
        <f t="shared" si="2"/>
        <v>0.14050578445158715</v>
      </c>
    </row>
    <row r="8" spans="1:6" x14ac:dyDescent="0.35">
      <c r="A8" s="3">
        <f t="shared" si="3"/>
        <v>7.0000000000000007E-2</v>
      </c>
      <c r="B8">
        <f t="shared" si="0"/>
        <v>0.18</v>
      </c>
      <c r="C8">
        <v>803</v>
      </c>
      <c r="E8" s="1">
        <f t="shared" si="1"/>
        <v>787.48230605683159</v>
      </c>
      <c r="F8" s="5">
        <f t="shared" si="2"/>
        <v>0.12624805453339313</v>
      </c>
    </row>
    <row r="9" spans="1:6" x14ac:dyDescent="0.35">
      <c r="A9" s="3">
        <f t="shared" si="3"/>
        <v>0.08</v>
      </c>
      <c r="B9">
        <f t="shared" si="0"/>
        <v>0.16999999999999998</v>
      </c>
      <c r="C9">
        <v>727</v>
      </c>
      <c r="E9" s="1">
        <f t="shared" si="1"/>
        <v>707.50231524851813</v>
      </c>
      <c r="F9" s="5">
        <f t="shared" si="2"/>
        <v>0.11343711816333386</v>
      </c>
    </row>
    <row r="10" spans="1:6" x14ac:dyDescent="0.35">
      <c r="A10" s="3">
        <f t="shared" si="3"/>
        <v>0.09</v>
      </c>
      <c r="B10">
        <f t="shared" si="0"/>
        <v>0.16</v>
      </c>
      <c r="C10">
        <v>611</v>
      </c>
      <c r="E10" s="1">
        <f t="shared" si="1"/>
        <v>635.64542622991792</v>
      </c>
      <c r="F10" s="5">
        <f t="shared" si="2"/>
        <v>0.10192616293979039</v>
      </c>
    </row>
    <row r="11" spans="1:6" x14ac:dyDescent="0.35">
      <c r="A11" s="3">
        <f t="shared" si="3"/>
        <v>9.9999999999999992E-2</v>
      </c>
      <c r="B11">
        <f t="shared" si="0"/>
        <v>0.15000000000000002</v>
      </c>
      <c r="C11">
        <v>532</v>
      </c>
      <c r="E11" s="1">
        <f t="shared" si="1"/>
        <v>571.08662286863159</v>
      </c>
      <c r="F11" s="5">
        <f t="shared" si="2"/>
        <v>9.1583274150794702E-2</v>
      </c>
    </row>
    <row r="12" spans="1:6" x14ac:dyDescent="0.35">
      <c r="A12" s="3">
        <f t="shared" si="3"/>
        <v>0.10999999999999999</v>
      </c>
      <c r="B12">
        <f t="shared" si="0"/>
        <v>0.14000000000000001</v>
      </c>
      <c r="C12">
        <v>477</v>
      </c>
      <c r="E12" s="1">
        <f t="shared" si="1"/>
        <v>513.08468111517755</v>
      </c>
      <c r="F12" s="5">
        <f t="shared" si="2"/>
        <v>8.2289923040998469E-2</v>
      </c>
    </row>
    <row r="13" spans="1:6" x14ac:dyDescent="0.35">
      <c r="A13" s="3">
        <f t="shared" si="3"/>
        <v>0.11999999999999998</v>
      </c>
      <c r="B13">
        <f t="shared" si="0"/>
        <v>0.13</v>
      </c>
      <c r="C13">
        <v>445</v>
      </c>
      <c r="E13" s="1">
        <f t="shared" si="1"/>
        <v>460.97365872921318</v>
      </c>
      <c r="F13" s="5">
        <f t="shared" si="2"/>
        <v>7.3939608480733582E-2</v>
      </c>
    </row>
    <row r="14" spans="1:6" x14ac:dyDescent="0.35">
      <c r="A14" s="3">
        <f t="shared" si="3"/>
        <v>0.12999999999999998</v>
      </c>
      <c r="B14">
        <f t="shared" si="0"/>
        <v>0.12000000000000002</v>
      </c>
      <c r="C14">
        <v>423</v>
      </c>
      <c r="E14" s="1">
        <f t="shared" si="1"/>
        <v>414.15524934468999</v>
      </c>
      <c r="F14" s="5">
        <f t="shared" si="2"/>
        <v>6.6436636470790872E-2</v>
      </c>
    </row>
    <row r="15" spans="1:6" x14ac:dyDescent="0.35">
      <c r="A15" s="3">
        <f t="shared" si="3"/>
        <v>0.13999999999999999</v>
      </c>
      <c r="B15">
        <f t="shared" si="0"/>
        <v>0.11000000000000001</v>
      </c>
      <c r="C15">
        <v>368</v>
      </c>
      <c r="E15" s="1">
        <f t="shared" si="1"/>
        <v>372.09191308807488</v>
      </c>
      <c r="F15" s="5">
        <f t="shared" si="2"/>
        <v>5.9695023496129637E-2</v>
      </c>
    </row>
    <row r="16" spans="1:6" x14ac:dyDescent="0.35">
      <c r="A16" s="3">
        <f t="shared" si="3"/>
        <v>0.15</v>
      </c>
      <c r="B16">
        <f t="shared" si="0"/>
        <v>0.1</v>
      </c>
      <c r="C16">
        <v>338</v>
      </c>
      <c r="E16" s="1">
        <f t="shared" si="1"/>
        <v>334.3007048796656</v>
      </c>
      <c r="F16" s="5">
        <f t="shared" si="2"/>
        <v>5.3637511161031978E-2</v>
      </c>
    </row>
    <row r="17" spans="1:15" x14ac:dyDescent="0.35">
      <c r="A17" s="3">
        <f t="shared" si="3"/>
        <v>0.16</v>
      </c>
      <c r="B17">
        <f t="shared" si="0"/>
        <v>0.09</v>
      </c>
      <c r="C17">
        <v>310</v>
      </c>
      <c r="E17" s="1">
        <f t="shared" si="1"/>
        <v>300.34772955839043</v>
      </c>
      <c r="F17" s="5">
        <f t="shared" si="2"/>
        <v>4.8194680813491278E-2</v>
      </c>
    </row>
    <row r="18" spans="1:15" x14ac:dyDescent="0.35">
      <c r="A18" s="3">
        <f t="shared" si="3"/>
        <v>0.17</v>
      </c>
      <c r="B18">
        <f t="shared" si="0"/>
        <v>7.9999999999999988E-2</v>
      </c>
      <c r="C18">
        <v>279</v>
      </c>
      <c r="E18" s="1">
        <f t="shared" si="1"/>
        <v>269.84316016728553</v>
      </c>
      <c r="F18" s="5">
        <f t="shared" si="2"/>
        <v>4.3304158012495216E-2</v>
      </c>
    </row>
    <row r="19" spans="1:15" x14ac:dyDescent="0.35">
      <c r="A19" s="3">
        <f t="shared" si="3"/>
        <v>0.18000000000000002</v>
      </c>
      <c r="B19">
        <f t="shared" si="0"/>
        <v>6.9999999999999979E-2</v>
      </c>
      <c r="C19">
        <v>246</v>
      </c>
      <c r="E19" s="1">
        <f t="shared" si="1"/>
        <v>242.43676220269654</v>
      </c>
      <c r="F19" s="5">
        <f t="shared" si="2"/>
        <v>3.8909897721455783E-2</v>
      </c>
    </row>
    <row r="20" spans="1:15" x14ac:dyDescent="0.35">
      <c r="A20" s="3">
        <f t="shared" si="3"/>
        <v>0.19000000000000003</v>
      </c>
      <c r="B20">
        <f t="shared" si="0"/>
        <v>5.999999999999997E-2</v>
      </c>
      <c r="C20">
        <v>227</v>
      </c>
      <c r="E20" s="1">
        <f t="shared" si="1"/>
        <v>217.81387243941896</v>
      </c>
      <c r="F20" s="5">
        <f t="shared" si="2"/>
        <v>3.4961542036155008E-2</v>
      </c>
    </row>
    <row r="21" spans="1:15" x14ac:dyDescent="0.35">
      <c r="A21" s="3">
        <f t="shared" si="3"/>
        <v>0.20000000000000004</v>
      </c>
      <c r="B21">
        <f t="shared" si="0"/>
        <v>4.9999999999999961E-2</v>
      </c>
      <c r="C21">
        <v>206</v>
      </c>
      <c r="E21" s="1">
        <f t="shared" si="1"/>
        <v>195.69178616314554</v>
      </c>
      <c r="F21" s="5">
        <f t="shared" si="2"/>
        <v>3.1413843086815045E-2</v>
      </c>
    </row>
    <row r="22" spans="1:15" x14ac:dyDescent="0.35">
      <c r="A22" s="3">
        <f t="shared" si="3"/>
        <v>0.21000000000000005</v>
      </c>
      <c r="B22">
        <f t="shared" si="0"/>
        <v>3.9999999999999952E-2</v>
      </c>
      <c r="C22">
        <v>184</v>
      </c>
      <c r="E22" s="1">
        <f t="shared" si="1"/>
        <v>175.81651133067038</v>
      </c>
      <c r="F22" s="5">
        <f t="shared" si="2"/>
        <v>2.8226144500792336E-2</v>
      </c>
    </row>
    <row r="23" spans="1:15" x14ac:dyDescent="0.35">
      <c r="A23" s="3">
        <f t="shared" si="3"/>
        <v>0.22000000000000006</v>
      </c>
      <c r="B23">
        <f t="shared" si="0"/>
        <v>2.9999999999999943E-2</v>
      </c>
      <c r="C23">
        <v>158</v>
      </c>
      <c r="E23" s="1">
        <f t="shared" si="1"/>
        <v>157.95985239113358</v>
      </c>
      <c r="F23" s="5">
        <f t="shared" si="2"/>
        <v>2.5361915483496044E-2</v>
      </c>
    </row>
    <row r="24" spans="1:15" x14ac:dyDescent="0.35">
      <c r="A24" s="3">
        <f t="shared" si="3"/>
        <v>0.23000000000000007</v>
      </c>
      <c r="B24">
        <f t="shared" si="0"/>
        <v>1.9999999999999934E-2</v>
      </c>
      <c r="C24">
        <v>141</v>
      </c>
      <c r="E24" s="1">
        <f t="shared" si="1"/>
        <v>141.91679028655636</v>
      </c>
      <c r="F24" s="5">
        <f t="shared" si="2"/>
        <v>2.2788332178131525E-2</v>
      </c>
    </row>
    <row r="25" spans="1:15" x14ac:dyDescent="0.35">
      <c r="A25" s="3">
        <f t="shared" si="3"/>
        <v>0.24000000000000007</v>
      </c>
      <c r="B25">
        <f t="shared" si="0"/>
        <v>9.9999999999999256E-3</v>
      </c>
      <c r="C25">
        <v>130</v>
      </c>
      <c r="E25" s="1">
        <f t="shared" si="1"/>
        <v>127.50312855046012</v>
      </c>
      <c r="F25" s="5">
        <f t="shared" si="2"/>
        <v>2.047590150668227E-2</v>
      </c>
      <c r="O25">
        <f>248/0.24</f>
        <v>1033.3333333333335</v>
      </c>
    </row>
    <row r="26" spans="1:15" x14ac:dyDescent="0.35">
      <c r="A26" s="3">
        <f t="shared" si="3"/>
        <v>0.25000000000000006</v>
      </c>
      <c r="B26">
        <f t="shared" si="0"/>
        <v>0</v>
      </c>
      <c r="C26">
        <v>104</v>
      </c>
      <c r="E26" s="1">
        <f t="shared" si="1"/>
        <v>114.55337847853782</v>
      </c>
      <c r="F26" s="5">
        <f t="shared" si="2"/>
        <v>1.8398123181374904E-2</v>
      </c>
    </row>
    <row r="27" spans="1:15" x14ac:dyDescent="0.35">
      <c r="E27" s="1"/>
      <c r="F27" s="1"/>
    </row>
    <row r="28" spans="1:15" x14ac:dyDescent="0.35">
      <c r="B28" t="s">
        <v>18</v>
      </c>
      <c r="C28">
        <v>10.71</v>
      </c>
      <c r="E28" s="1"/>
      <c r="F28" s="1"/>
    </row>
    <row r="29" spans="1:15" x14ac:dyDescent="0.35">
      <c r="B29" t="s">
        <v>19</v>
      </c>
      <c r="C29">
        <v>1.8200000000000001E-2</v>
      </c>
      <c r="E29" s="1"/>
      <c r="F29" s="1"/>
    </row>
    <row r="30" spans="1:15" x14ac:dyDescent="0.35">
      <c r="B30" t="s">
        <v>12</v>
      </c>
      <c r="C30" s="4">
        <v>0.02</v>
      </c>
      <c r="F30" s="1"/>
    </row>
    <row r="31" spans="1:15" x14ac:dyDescent="0.35">
      <c r="B31" t="s">
        <v>13</v>
      </c>
      <c r="C31" s="4">
        <v>0.24</v>
      </c>
    </row>
    <row r="33" spans="1:14" ht="29" x14ac:dyDescent="0.35">
      <c r="A33" t="s">
        <v>11</v>
      </c>
      <c r="B33" t="s">
        <v>4</v>
      </c>
      <c r="C33" s="2" t="s">
        <v>22</v>
      </c>
      <c r="D33" s="6" t="s">
        <v>17</v>
      </c>
      <c r="E33" s="2" t="s">
        <v>23</v>
      </c>
      <c r="F33" s="2" t="s">
        <v>26</v>
      </c>
      <c r="G33" s="2" t="s">
        <v>5</v>
      </c>
      <c r="H33" s="2" t="s">
        <v>24</v>
      </c>
      <c r="I33" s="7" t="s">
        <v>25</v>
      </c>
      <c r="J33" t="s">
        <v>9</v>
      </c>
      <c r="K33" s="2" t="s">
        <v>20</v>
      </c>
    </row>
    <row r="34" spans="1:14" ht="15" customHeight="1" x14ac:dyDescent="0.35">
      <c r="A34">
        <v>0</v>
      </c>
      <c r="B34" s="1">
        <f>255 * A34/A$65</f>
        <v>0</v>
      </c>
      <c r="C34" s="4">
        <f>C$31-(C$31-C$30)/A$65*A34</f>
        <v>0.24</v>
      </c>
      <c r="D34" s="1">
        <f>255*C34/C$31</f>
        <v>255</v>
      </c>
      <c r="E34" s="4">
        <f>LN(C34*C$28)</f>
        <v>0.94406152881951177</v>
      </c>
      <c r="F34" s="4">
        <f>N$34*LN(C34*C$28)+N$35</f>
        <v>0.24</v>
      </c>
      <c r="G34" s="1">
        <f>255*F34/C$31</f>
        <v>255</v>
      </c>
      <c r="H34" s="4">
        <f>C$29*EXP(F34*C$28)</f>
        <v>0.23789314305331619</v>
      </c>
      <c r="I34" s="1">
        <f>255*H34/C$31</f>
        <v>252.76146449414847</v>
      </c>
      <c r="J34" s="1">
        <f>D34-I34</f>
        <v>2.2385355058515302</v>
      </c>
      <c r="K34" s="1">
        <f>J34*J34</f>
        <v>5.0110412109579663</v>
      </c>
      <c r="M34" t="s">
        <v>6</v>
      </c>
      <c r="N34">
        <f>(C34-C65)/(E34-E65)</f>
        <v>8.8534512964005815E-2</v>
      </c>
    </row>
    <row r="35" spans="1:14" x14ac:dyDescent="0.35">
      <c r="A35">
        <f>A34+1</f>
        <v>1</v>
      </c>
      <c r="B35" s="1">
        <f t="shared" ref="B35:B65" si="4">255 * A35/A$65</f>
        <v>8.2258064516129039</v>
      </c>
      <c r="C35" s="4">
        <f t="shared" ref="C35:C65" si="5">C$31-(C$31-C$30)/A$65*A35</f>
        <v>0.23290322580645159</v>
      </c>
      <c r="D35" s="1">
        <f>255*C35/C$31</f>
        <v>247.45967741935482</v>
      </c>
      <c r="E35" s="4">
        <f>LN(C35*C$28)</f>
        <v>0.91404563287924601</v>
      </c>
      <c r="F35" s="4">
        <f>N$34*LN(C35*C$28)+N$35</f>
        <v>0.23734255727175027</v>
      </c>
      <c r="G35" s="1">
        <f>255*F35/C$31</f>
        <v>252.17646710123466</v>
      </c>
      <c r="H35" s="4">
        <f>C$29*EXP(F35*C$28)</f>
        <v>0.23121785988753224</v>
      </c>
      <c r="I35" s="1">
        <f>255*H35/C$31</f>
        <v>245.66897613050304</v>
      </c>
      <c r="J35" s="1">
        <f>D35-I35</f>
        <v>1.7907012888517784</v>
      </c>
      <c r="K35" s="1">
        <f t="shared" ref="K35:K65" si="6">J35*J35</f>
        <v>3.2066111058954201</v>
      </c>
      <c r="M35" t="s">
        <v>7</v>
      </c>
      <c r="N35">
        <f>C34-N34*E34</f>
        <v>0.15641797233790977</v>
      </c>
    </row>
    <row r="36" spans="1:14" x14ac:dyDescent="0.35">
      <c r="A36">
        <f t="shared" ref="A36:A65" si="7">A35+1</f>
        <v>2</v>
      </c>
      <c r="B36" s="1">
        <f t="shared" si="4"/>
        <v>16.451612903225808</v>
      </c>
      <c r="C36" s="4">
        <f t="shared" si="5"/>
        <v>0.22580645161290322</v>
      </c>
      <c r="D36" s="1">
        <f>255*C36/C$31</f>
        <v>239.91935483870967</v>
      </c>
      <c r="E36" s="4">
        <f>LN(C36*C$28)</f>
        <v>0.88310082902982445</v>
      </c>
      <c r="F36" s="4">
        <f>N$34*LN(C36*C$28)+N$35</f>
        <v>0.23460287413417505</v>
      </c>
      <c r="G36" s="1">
        <f>255*F36/C$31</f>
        <v>249.26555376756099</v>
      </c>
      <c r="H36" s="4">
        <f>C$29*EXP(F36*C$28)</f>
        <v>0.22453203144787981</v>
      </c>
      <c r="I36" s="1">
        <f>255*H36/C$31</f>
        <v>238.5652834133723</v>
      </c>
      <c r="J36" s="1">
        <f>D36-I36</f>
        <v>1.3540714253373665</v>
      </c>
      <c r="K36" s="1">
        <f t="shared" si="6"/>
        <v>1.8335094249151671</v>
      </c>
    </row>
    <row r="37" spans="1:14" x14ac:dyDescent="0.35">
      <c r="A37">
        <f t="shared" si="7"/>
        <v>3</v>
      </c>
      <c r="B37" s="1">
        <f t="shared" si="4"/>
        <v>24.677419354838708</v>
      </c>
      <c r="C37" s="4">
        <f t="shared" si="5"/>
        <v>0.21870967741935482</v>
      </c>
      <c r="D37" s="1">
        <f>255*C37/C$31</f>
        <v>232.37903225806451</v>
      </c>
      <c r="E37" s="4">
        <f>LN(C37*C$28)</f>
        <v>0.85116778192681541</v>
      </c>
      <c r="F37" s="4">
        <f>N$34*LN(C37*C$28)+N$35</f>
        <v>0.23177569736145348</v>
      </c>
      <c r="G37" s="1">
        <f>255*F37/C$31</f>
        <v>246.26167844654432</v>
      </c>
      <c r="H37" s="4">
        <f>C$29*EXP(F37*C$28)</f>
        <v>0.21783530874813511</v>
      </c>
      <c r="I37" s="1">
        <f>255*H37/C$31</f>
        <v>231.45001554489357</v>
      </c>
      <c r="J37" s="1">
        <f>D37-I37</f>
        <v>0.92901671317093815</v>
      </c>
      <c r="K37" s="1">
        <f t="shared" si="6"/>
        <v>0.86307205335093318</v>
      </c>
    </row>
    <row r="38" spans="1:14" x14ac:dyDescent="0.35">
      <c r="A38">
        <f t="shared" si="7"/>
        <v>4</v>
      </c>
      <c r="B38" s="1">
        <f t="shared" si="4"/>
        <v>32.903225806451616</v>
      </c>
      <c r="C38" s="4">
        <f t="shared" si="5"/>
        <v>0.21161290322580645</v>
      </c>
      <c r="D38" s="1">
        <f>255*C38/C$31</f>
        <v>224.83870967741936</v>
      </c>
      <c r="E38" s="4">
        <f>LN(C38*C$28)</f>
        <v>0.81818128293050896</v>
      </c>
      <c r="F38" s="4">
        <f>N$34*LN(C38*C$28)+N$35</f>
        <v>0.22885525373842783</v>
      </c>
      <c r="G38" s="1">
        <f>255*F38/C$31</f>
        <v>243.15870709707957</v>
      </c>
      <c r="H38" s="4">
        <f>C$29*EXP(F38*C$28)</f>
        <v>0.21112731953614983</v>
      </c>
      <c r="I38" s="1">
        <f>255*H38/C$31</f>
        <v>224.3227770071592</v>
      </c>
      <c r="J38" s="1">
        <f>D38-I38</f>
        <v>0.5159326702601561</v>
      </c>
      <c r="K38" s="1">
        <f t="shared" si="6"/>
        <v>0.26618652024177497</v>
      </c>
    </row>
    <row r="39" spans="1:14" x14ac:dyDescent="0.35">
      <c r="A39">
        <f t="shared" si="7"/>
        <v>5</v>
      </c>
      <c r="B39" s="1">
        <f t="shared" si="4"/>
        <v>41.12903225806452</v>
      </c>
      <c r="C39" s="4">
        <f t="shared" si="5"/>
        <v>0.20451612903225805</v>
      </c>
      <c r="D39" s="1">
        <f>255*C39/C$31</f>
        <v>217.29838709677418</v>
      </c>
      <c r="E39" s="4">
        <f>LN(C39*C$28)</f>
        <v>0.78406944842364568</v>
      </c>
      <c r="F39" s="4">
        <f>N$34*LN(C39*C$28)+N$35</f>
        <v>0.22583517908405393</v>
      </c>
      <c r="G39" s="1">
        <f>255*F39/C$31</f>
        <v>239.94987777680731</v>
      </c>
      <c r="H39" s="4">
        <f>C$29*EXP(F39*C$28)</f>
        <v>0.20440766590890386</v>
      </c>
      <c r="I39" s="1">
        <f>255*H39/C$31</f>
        <v>217.18314502821036</v>
      </c>
      <c r="J39" s="1">
        <f>D39-I39</f>
        <v>0.11524206856381625</v>
      </c>
      <c r="K39" s="1">
        <f t="shared" si="6"/>
        <v>1.3280734366867325E-2</v>
      </c>
    </row>
    <row r="40" spans="1:14" x14ac:dyDescent="0.35">
      <c r="A40">
        <f t="shared" si="7"/>
        <v>6</v>
      </c>
      <c r="B40" s="1">
        <f t="shared" si="4"/>
        <v>49.354838709677416</v>
      </c>
      <c r="C40" s="4">
        <f t="shared" si="5"/>
        <v>0.19741935483870965</v>
      </c>
      <c r="D40" s="1">
        <f>255*C40/C$31</f>
        <v>209.75806451612902</v>
      </c>
      <c r="E40" s="4">
        <f>LN(C40*C$28)</f>
        <v>0.74875277649874572</v>
      </c>
      <c r="F40" s="4">
        <f>N$34*LN(C40*C$28)+N$35</f>
        <v>0.22270843473567331</v>
      </c>
      <c r="G40" s="1">
        <f>255*F40/C$31</f>
        <v>236.62771190665291</v>
      </c>
      <c r="H40" s="4">
        <f>C$29*EXP(F40*C$28)</f>
        <v>0.19767592159162567</v>
      </c>
      <c r="I40" s="1">
        <f>255*H40/C$31</f>
        <v>210.03066669110228</v>
      </c>
      <c r="J40" s="1">
        <f>D40-I40</f>
        <v>-0.27260217497325812</v>
      </c>
      <c r="K40" s="1">
        <f t="shared" si="6"/>
        <v>7.4311945800150839E-2</v>
      </c>
    </row>
    <row r="41" spans="1:14" x14ac:dyDescent="0.35">
      <c r="A41">
        <f t="shared" si="7"/>
        <v>7</v>
      </c>
      <c r="B41" s="1">
        <f t="shared" si="4"/>
        <v>57.58064516129032</v>
      </c>
      <c r="C41" s="4">
        <f t="shared" si="5"/>
        <v>0.19032258064516128</v>
      </c>
      <c r="D41" s="1">
        <f>255*C41/C$31</f>
        <v>202.21774193548387</v>
      </c>
      <c r="E41" s="4">
        <f>LN(C41*C$28)</f>
        <v>0.7121430308861848</v>
      </c>
      <c r="F41" s="4">
        <f>N$34*LN(C41*C$28)+N$35</f>
        <v>0.21946720873812908</v>
      </c>
      <c r="G41" s="1">
        <f>255*F41/C$31</f>
        <v>233.18390928426214</v>
      </c>
      <c r="H41" s="4">
        <f>C$29*EXP(F41*C$28)</f>
        <v>0.19093162881984488</v>
      </c>
      <c r="I41" s="1">
        <f>255*H41/C$31</f>
        <v>202.86485562108518</v>
      </c>
      <c r="J41" s="1">
        <f>D41-I41</f>
        <v>-0.64711368560131177</v>
      </c>
      <c r="K41" s="1">
        <f t="shared" si="6"/>
        <v>0.41875612209251339</v>
      </c>
    </row>
    <row r="42" spans="1:14" x14ac:dyDescent="0.35">
      <c r="A42">
        <f t="shared" si="7"/>
        <v>8</v>
      </c>
      <c r="B42" s="1">
        <f t="shared" si="4"/>
        <v>65.806451612903231</v>
      </c>
      <c r="C42" s="4">
        <f t="shared" si="5"/>
        <v>0.1832258064516129</v>
      </c>
      <c r="D42" s="1">
        <f>255*C42/C$31</f>
        <v>194.67741935483872</v>
      </c>
      <c r="E42" s="4">
        <f>LN(C42*C$28)</f>
        <v>0.67414191270757129</v>
      </c>
      <c r="F42" s="4">
        <f>N$34*LN(C42*C$28)+N$35</f>
        <v>0.21610279824809792</v>
      </c>
      <c r="G42" s="1">
        <f>255*F42/C$31</f>
        <v>229.60922313860405</v>
      </c>
      <c r="H42" s="4">
        <f>C$29*EXP(F42*C$28)</f>
        <v>0.18417429474941593</v>
      </c>
      <c r="I42" s="1">
        <f>255*H42/C$31</f>
        <v>195.68518817125442</v>
      </c>
      <c r="J42" s="1">
        <f>D42-I42</f>
        <v>-1.0077688164157053</v>
      </c>
      <c r="K42" s="1">
        <f t="shared" si="6"/>
        <v>1.0155979873399115</v>
      </c>
    </row>
    <row r="43" spans="1:14" x14ac:dyDescent="0.35">
      <c r="A43">
        <f t="shared" si="7"/>
        <v>9</v>
      </c>
      <c r="B43" s="1">
        <f t="shared" si="4"/>
        <v>74.032258064516128</v>
      </c>
      <c r="C43" s="4">
        <f t="shared" si="5"/>
        <v>0.17612903225806451</v>
      </c>
      <c r="D43" s="1">
        <f>255*C43/C$31</f>
        <v>187.13709677419354</v>
      </c>
      <c r="E43" s="4">
        <f>LN(C43*C$28)</f>
        <v>0.6346394697313249</v>
      </c>
      <c r="F43" s="4">
        <f>N$34*LN(C43*C$28)+N$35</f>
        <v>0.21260546869830754</v>
      </c>
      <c r="G43" s="1">
        <f>255*F43/C$31</f>
        <v>225.89331049195178</v>
      </c>
      <c r="H43" s="4">
        <f>C$29*EXP(F43*C$28)</f>
        <v>0.1774033873019325</v>
      </c>
      <c r="I43" s="1">
        <f>255*H43/C$31</f>
        <v>188.49109900830331</v>
      </c>
      <c r="J43" s="1">
        <f>D43-I43</f>
        <v>-1.3540022341097711</v>
      </c>
      <c r="K43" s="1">
        <f t="shared" si="6"/>
        <v>1.8333220499742513</v>
      </c>
    </row>
    <row r="44" spans="1:14" x14ac:dyDescent="0.35">
      <c r="A44">
        <f t="shared" si="7"/>
        <v>10</v>
      </c>
      <c r="B44" s="1">
        <f t="shared" si="4"/>
        <v>82.258064516129039</v>
      </c>
      <c r="C44" s="4">
        <f t="shared" si="5"/>
        <v>0.16903225806451611</v>
      </c>
      <c r="D44" s="1">
        <f>255*C44/C$31</f>
        <v>179.59677419354836</v>
      </c>
      <c r="E44" s="4">
        <f>LN(C44*C$28)</f>
        <v>0.59351217830746184</v>
      </c>
      <c r="F44" s="4">
        <f>N$34*LN(C44*C$28)+N$35</f>
        <v>0.20896428398256708</v>
      </c>
      <c r="G44" s="1">
        <f>255*F44/C$31</f>
        <v>222.02455173147754</v>
      </c>
      <c r="H44" s="4">
        <f>C$29*EXP(F44*C$28)</f>
        <v>0.1706183303303182</v>
      </c>
      <c r="I44" s="1">
        <f>255*H44/C$31</f>
        <v>181.28197597596309</v>
      </c>
      <c r="J44" s="1">
        <f>D44-I44</f>
        <v>-1.6852017824147367</v>
      </c>
      <c r="K44" s="1">
        <f t="shared" si="6"/>
        <v>2.8399050474538057</v>
      </c>
    </row>
    <row r="45" spans="1:14" x14ac:dyDescent="0.35">
      <c r="A45">
        <f t="shared" si="7"/>
        <v>11</v>
      </c>
      <c r="B45" s="1">
        <f t="shared" si="4"/>
        <v>90.483870967741936</v>
      </c>
      <c r="C45" s="4">
        <f t="shared" si="5"/>
        <v>0.16193548387096773</v>
      </c>
      <c r="D45" s="1">
        <f>255*C45/C$31</f>
        <v>172.0564516129032</v>
      </c>
      <c r="E45" s="4">
        <f>LN(C45*C$28)</f>
        <v>0.55062061367814907</v>
      </c>
      <c r="F45" s="4">
        <f>N$34*LN(C45*C$28)+N$35</f>
        <v>0.2051669001978467</v>
      </c>
      <c r="G45" s="1">
        <f>255*F45/C$31</f>
        <v>217.98983146021212</v>
      </c>
      <c r="H45" s="4">
        <f>C$29*EXP(F45*C$28)</f>
        <v>0.16381849796001954</v>
      </c>
      <c r="I45" s="1">
        <f>255*H45/C$31</f>
        <v>174.05715408252075</v>
      </c>
      <c r="J45" s="1">
        <f>D45-I45</f>
        <v>-2.0007024696175506</v>
      </c>
      <c r="K45" s="1">
        <f t="shared" si="6"/>
        <v>4.0028103719337658</v>
      </c>
    </row>
    <row r="46" spans="1:14" x14ac:dyDescent="0.35">
      <c r="A46">
        <f t="shared" si="7"/>
        <v>12</v>
      </c>
      <c r="B46" s="1">
        <f t="shared" si="4"/>
        <v>98.709677419354833</v>
      </c>
      <c r="C46" s="4">
        <f t="shared" si="5"/>
        <v>0.15483870967741933</v>
      </c>
      <c r="D46" s="1">
        <f>255*C46/C$31</f>
        <v>164.51612903225805</v>
      </c>
      <c r="E46" s="4">
        <f>LN(C46*C$28)</f>
        <v>0.50580659788835636</v>
      </c>
      <c r="F46" s="4">
        <f>N$34*LN(C46*C$28)+N$35</f>
        <v>0.20119931313593614</v>
      </c>
      <c r="G46" s="1">
        <f>255*F46/C$31</f>
        <v>213.77427020693216</v>
      </c>
      <c r="H46" s="4">
        <f>C$29*EXP(F46*C$28)</f>
        <v>0.15700320792276262</v>
      </c>
      <c r="I46" s="1">
        <f>255*H46/C$31</f>
        <v>166.8159084179353</v>
      </c>
      <c r="J46" s="1">
        <f>D46-I46</f>
        <v>-2.2997793856772546</v>
      </c>
      <c r="K46" s="1">
        <f t="shared" si="6"/>
        <v>5.2889852227860503</v>
      </c>
    </row>
    <row r="47" spans="1:14" x14ac:dyDescent="0.35">
      <c r="A47">
        <f t="shared" si="7"/>
        <v>13</v>
      </c>
      <c r="B47" s="1">
        <f t="shared" si="4"/>
        <v>106.93548387096774</v>
      </c>
      <c r="C47" s="4">
        <f t="shared" si="5"/>
        <v>0.14774193548387093</v>
      </c>
      <c r="D47" s="1">
        <f>255*C47/C$31</f>
        <v>156.97580645161287</v>
      </c>
      <c r="E47" s="4">
        <f>LN(C47*C$28)</f>
        <v>0.4588896781006046</v>
      </c>
      <c r="F47" s="4">
        <f>N$34*LN(C47*C$28)+N$35</f>
        <v>0.19704554649275621</v>
      </c>
      <c r="G47" s="1">
        <f>255*F47/C$31</f>
        <v>209.36089314855346</v>
      </c>
      <c r="H47" s="4">
        <f>C$29*EXP(F47*C$28)</f>
        <v>0.1501717136489002</v>
      </c>
      <c r="I47" s="1">
        <f>255*H47/C$31</f>
        <v>159.55744575195646</v>
      </c>
      <c r="J47" s="1">
        <f>D47-I47</f>
        <v>-2.5816393003435962</v>
      </c>
      <c r="K47" s="1">
        <f t="shared" si="6"/>
        <v>6.6648614770785732</v>
      </c>
    </row>
    <row r="48" spans="1:14" x14ac:dyDescent="0.35">
      <c r="A48">
        <f t="shared" si="7"/>
        <v>14</v>
      </c>
      <c r="B48" s="1">
        <f t="shared" si="4"/>
        <v>115.16129032258064</v>
      </c>
      <c r="C48" s="4">
        <f t="shared" si="5"/>
        <v>0.14064516129032256</v>
      </c>
      <c r="D48" s="1">
        <f>255*C48/C$31</f>
        <v>149.43548387096772</v>
      </c>
      <c r="E48" s="4">
        <f>LN(C48*C$28)</f>
        <v>0.40966273733545405</v>
      </c>
      <c r="F48" s="4">
        <f>N$34*LN(C48*C$28)+N$35</f>
        <v>0.19268726326740565</v>
      </c>
      <c r="G48" s="1">
        <f>255*F48/C$31</f>
        <v>204.73021722161849</v>
      </c>
      <c r="H48" s="4">
        <f>C$29*EXP(F48*C$28)</f>
        <v>0.14332319481611216</v>
      </c>
      <c r="I48" s="1">
        <f>255*H48/C$31</f>
        <v>152.28089449211919</v>
      </c>
      <c r="J48" s="1">
        <f>D48-I48</f>
        <v>-2.8454106211514727</v>
      </c>
      <c r="K48" s="1">
        <f t="shared" si="6"/>
        <v>8.0963616029616094</v>
      </c>
    </row>
    <row r="49" spans="1:11" x14ac:dyDescent="0.35">
      <c r="A49">
        <f t="shared" si="7"/>
        <v>15</v>
      </c>
      <c r="B49" s="1">
        <f t="shared" si="4"/>
        <v>123.38709677419355</v>
      </c>
      <c r="C49" s="4">
        <f t="shared" si="5"/>
        <v>0.13354838709677419</v>
      </c>
      <c r="D49" s="1">
        <f>255*C49/C$31</f>
        <v>141.89516129032259</v>
      </c>
      <c r="E49" s="4">
        <f>LN(C49*C$28)</f>
        <v>0.35788646781173417</v>
      </c>
      <c r="F49" s="4">
        <f>N$34*LN(C49*C$28)+N$35</f>
        <v>0.18810327646203001</v>
      </c>
      <c r="G49" s="1">
        <f>255*F49/C$31</f>
        <v>199.85973124090688</v>
      </c>
      <c r="H49" s="4">
        <f>C$29*EXP(F49*C$28)</f>
        <v>0.13645674595957516</v>
      </c>
      <c r="I49" s="1">
        <f>255*H49/C$31</f>
        <v>144.9852925820486</v>
      </c>
      <c r="J49" s="1">
        <f>D49-I49</f>
        <v>-3.09013129172601</v>
      </c>
      <c r="K49" s="1">
        <f t="shared" si="6"/>
        <v>9.5489114001042594</v>
      </c>
    </row>
    <row r="50" spans="1:11" x14ac:dyDescent="0.35">
      <c r="A50">
        <f t="shared" si="7"/>
        <v>16</v>
      </c>
      <c r="B50" s="1">
        <f t="shared" si="4"/>
        <v>131.61290322580646</v>
      </c>
      <c r="C50" s="4">
        <f t="shared" si="5"/>
        <v>0.12645161290322579</v>
      </c>
      <c r="D50" s="1">
        <f>255*C50/C$31</f>
        <v>134.35483870967741</v>
      </c>
      <c r="E50" s="4">
        <f>LN(C50*C$28)</f>
        <v>0.3032823337768823</v>
      </c>
      <c r="F50" s="4">
        <f>N$34*LN(C50*C$28)+N$35</f>
        <v>0.1832689260494331</v>
      </c>
      <c r="G50" s="1">
        <f>255*F50/C$31</f>
        <v>194.72323392752267</v>
      </c>
      <c r="H50" s="4">
        <f>C$29*EXP(F50*C$28)</f>
        <v>0.12957136262118907</v>
      </c>
      <c r="I50" s="1">
        <f>255*H50/C$31</f>
        <v>137.66957278501337</v>
      </c>
      <c r="J50" s="1">
        <f>D50-I50</f>
        <v>-3.3147340753359629</v>
      </c>
      <c r="K50" s="1">
        <f t="shared" si="6"/>
        <v>10.98746199019336</v>
      </c>
    </row>
    <row r="51" spans="1:11" x14ac:dyDescent="0.35">
      <c r="A51">
        <f t="shared" si="7"/>
        <v>17</v>
      </c>
      <c r="B51" s="1">
        <f t="shared" si="4"/>
        <v>139.83870967741936</v>
      </c>
      <c r="C51" s="4">
        <f t="shared" si="5"/>
        <v>0.1193548387096774</v>
      </c>
      <c r="D51" s="1">
        <f>255*C51/C$31</f>
        <v>126.81451612903224</v>
      </c>
      <c r="E51" s="4">
        <f>LN(C51*C$28)</f>
        <v>0.24552349962468981</v>
      </c>
      <c r="F51" s="4">
        <f>N$34*LN(C51*C$28)+N$35</f>
        <v>0.17815527579839996</v>
      </c>
      <c r="G51" s="1">
        <f>255*F51/C$31</f>
        <v>189.28998053579994</v>
      </c>
      <c r="H51" s="4">
        <f>C$29*EXP(F51*C$28)</f>
        <v>0.122665924337202</v>
      </c>
      <c r="I51" s="1">
        <f>255*H51/C$31</f>
        <v>130.33254460827712</v>
      </c>
      <c r="J51" s="1">
        <f>D51-I51</f>
        <v>-3.5180284792448759</v>
      </c>
      <c r="K51" s="1">
        <f t="shared" si="6"/>
        <v>12.376524380778015</v>
      </c>
    </row>
    <row r="52" spans="1:11" x14ac:dyDescent="0.35">
      <c r="A52">
        <f t="shared" si="7"/>
        <v>18</v>
      </c>
      <c r="B52" s="1">
        <f t="shared" si="4"/>
        <v>148.06451612903226</v>
      </c>
      <c r="C52" s="4">
        <f t="shared" si="5"/>
        <v>0.11225806451612902</v>
      </c>
      <c r="D52" s="1">
        <f>255*C52/C$31</f>
        <v>119.27419354838709</v>
      </c>
      <c r="E52" s="4">
        <f>LN(C52*C$28)</f>
        <v>0.18422297376089411</v>
      </c>
      <c r="F52" s="4">
        <f>N$34*LN(C52*C$28)+N$35</f>
        <v>0.17272806359661136</v>
      </c>
      <c r="G52" s="1">
        <f>255*F52/C$31</f>
        <v>183.52356757139958</v>
      </c>
      <c r="H52" s="4">
        <f>C$29*EXP(F52*C$28)</f>
        <v>0.11573917351018093</v>
      </c>
      <c r="I52" s="1">
        <f>255*H52/C$31</f>
        <v>122.97287185456723</v>
      </c>
      <c r="J52" s="1">
        <f>D52-I52</f>
        <v>-3.6986783061801418</v>
      </c>
      <c r="K52" s="1">
        <f t="shared" si="6"/>
        <v>13.680221212607602</v>
      </c>
    </row>
    <row r="53" spans="1:11" x14ac:dyDescent="0.35">
      <c r="A53">
        <f t="shared" si="7"/>
        <v>19</v>
      </c>
      <c r="B53" s="1">
        <f t="shared" si="4"/>
        <v>156.29032258064515</v>
      </c>
      <c r="C53" s="4">
        <f t="shared" si="5"/>
        <v>0.10516129032258062</v>
      </c>
      <c r="D53" s="1">
        <f>255*C53/C$31</f>
        <v>111.73387096774191</v>
      </c>
      <c r="E53" s="4">
        <f>LN(C53*C$28)</f>
        <v>0.11891787535312734</v>
      </c>
      <c r="F53" s="4">
        <f>N$34*LN(C53*C$28)+N$35</f>
        <v>0.16694630851501324</v>
      </c>
      <c r="G53" s="1">
        <f>255*F53/C$31</f>
        <v>177.38045279720157</v>
      </c>
      <c r="H53" s="4">
        <f>C$29*EXP(F53*C$28)</f>
        <v>0.10878968884424241</v>
      </c>
      <c r="I53" s="1">
        <f>255*H53/C$31</f>
        <v>115.58904439700756</v>
      </c>
      <c r="J53" s="1">
        <f>D53-I53</f>
        <v>-3.8551734292656477</v>
      </c>
      <c r="K53" s="1">
        <f t="shared" si="6"/>
        <v>14.862362169715853</v>
      </c>
    </row>
    <row r="54" spans="1:11" x14ac:dyDescent="0.35">
      <c r="A54">
        <f t="shared" si="7"/>
        <v>20</v>
      </c>
      <c r="B54" s="1">
        <f t="shared" si="4"/>
        <v>164.51612903225808</v>
      </c>
      <c r="C54" s="4">
        <f t="shared" si="5"/>
        <v>9.8064516129032248E-2</v>
      </c>
      <c r="D54" s="1">
        <f>255*C54/C$31</f>
        <v>104.19354838709677</v>
      </c>
      <c r="E54" s="4">
        <f>LN(C54*C$28)</f>
        <v>4.9048195392641512E-2</v>
      </c>
      <c r="F54" s="4">
        <f>N$34*LN(C54*C$28)+N$35</f>
        <v>0.16076043042876068</v>
      </c>
      <c r="G54" s="1">
        <f>255*F54/C$31</f>
        <v>170.80795733055822</v>
      </c>
      <c r="H54" s="4">
        <f>C$29*EXP(F54*C$28)</f>
        <v>0.10181585147958502</v>
      </c>
      <c r="I54" s="1">
        <f>255*H54/C$31</f>
        <v>108.17934219705909</v>
      </c>
      <c r="J54" s="1">
        <f>D54-I54</f>
        <v>-3.9857938099623169</v>
      </c>
      <c r="K54" s="1">
        <f t="shared" si="6"/>
        <v>15.886552295533923</v>
      </c>
    </row>
    <row r="55" spans="1:11" x14ac:dyDescent="0.35">
      <c r="A55">
        <f t="shared" si="7"/>
        <v>21</v>
      </c>
      <c r="B55" s="1">
        <f t="shared" si="4"/>
        <v>172.74193548387098</v>
      </c>
      <c r="C55" s="4">
        <f t="shared" si="5"/>
        <v>9.0967741935483848E-2</v>
      </c>
      <c r="D55" s="1">
        <f>255*C55/C$31</f>
        <v>96.653225806451601</v>
      </c>
      <c r="E55" s="4">
        <f>LN(C55*C$28)</f>
        <v>-2.6072435075466801E-2</v>
      </c>
      <c r="F55" s="4">
        <f>N$34*LN(C55*C$28)+N$35</f>
        <v>0.15410966199671766</v>
      </c>
      <c r="G55" s="1">
        <f>255*F55/C$31</f>
        <v>163.74151587151252</v>
      </c>
      <c r="H55" s="4">
        <f>C$29*EXP(F55*C$28)</f>
        <v>9.4815801140377992E-2</v>
      </c>
      <c r="I55" s="1">
        <f>255*H55/C$31</f>
        <v>100.74178871165162</v>
      </c>
      <c r="J55" s="1">
        <f>D55-I55</f>
        <v>-4.0885629052000212</v>
      </c>
      <c r="K55" s="1">
        <f t="shared" si="6"/>
        <v>16.716346629777636</v>
      </c>
    </row>
    <row r="56" spans="1:11" x14ac:dyDescent="0.35">
      <c r="A56">
        <f t="shared" si="7"/>
        <v>22</v>
      </c>
      <c r="B56" s="1">
        <f t="shared" si="4"/>
        <v>180.96774193548387</v>
      </c>
      <c r="C56" s="4">
        <f t="shared" si="5"/>
        <v>8.3870967741935476E-2</v>
      </c>
      <c r="D56" s="1">
        <f>255*C56/C$31</f>
        <v>89.112903225806448</v>
      </c>
      <c r="E56" s="4">
        <f>LN(C56*C$28)</f>
        <v>-0.10729787499805253</v>
      </c>
      <c r="F56" s="4">
        <f>N$34*LN(C56*C$28)+N$35</f>
        <v>0.14691840723288441</v>
      </c>
      <c r="G56" s="1">
        <f>255*F56/C$31</f>
        <v>156.1008076849397</v>
      </c>
      <c r="H56" s="4">
        <f>C$29*EXP(F56*C$28)</f>
        <v>8.7787378332034843E-2</v>
      </c>
      <c r="I56" s="1">
        <f>255*H56/C$31</f>
        <v>93.27408947778703</v>
      </c>
      <c r="J56" s="1">
        <f>D56-I56</f>
        <v>-4.1611862519805811</v>
      </c>
      <c r="K56" s="1">
        <f t="shared" si="6"/>
        <v>17.315471023672195</v>
      </c>
    </row>
    <row r="57" spans="1:11" x14ac:dyDescent="0.35">
      <c r="A57">
        <f t="shared" si="7"/>
        <v>23</v>
      </c>
      <c r="B57" s="1">
        <f t="shared" si="4"/>
        <v>189.19354838709677</v>
      </c>
      <c r="C57" s="4">
        <f t="shared" si="5"/>
        <v>7.6774193548387076E-2</v>
      </c>
      <c r="D57" s="1">
        <f>255*C57/C$31</f>
        <v>81.572580645161267</v>
      </c>
      <c r="E57" s="4">
        <f>LN(C57*C$28)</f>
        <v>-0.19570883234210568</v>
      </c>
      <c r="F57" s="4">
        <f>N$34*LN(C57*C$28)+N$35</f>
        <v>0.13909098618374718</v>
      </c>
      <c r="G57" s="1">
        <f>255*F57/C$31</f>
        <v>147.78417282023139</v>
      </c>
      <c r="H57" s="4">
        <f>C$29*EXP(F57*C$28)</f>
        <v>8.0728046575908263E-2</v>
      </c>
      <c r="I57" s="1">
        <f>255*H57/C$31</f>
        <v>85.773549486902525</v>
      </c>
      <c r="J57" s="1">
        <f>D57-I57</f>
        <v>-4.2009688417412576</v>
      </c>
      <c r="K57" s="1">
        <f t="shared" si="6"/>
        <v>17.648139209280885</v>
      </c>
    </row>
    <row r="58" spans="1:11" x14ac:dyDescent="0.35">
      <c r="A58">
        <f t="shared" si="7"/>
        <v>24</v>
      </c>
      <c r="B58" s="1">
        <f t="shared" si="4"/>
        <v>197.41935483870967</v>
      </c>
      <c r="C58" s="4">
        <f t="shared" si="5"/>
        <v>6.9677419354838677E-2</v>
      </c>
      <c r="D58" s="1">
        <f>255*C58/C$31</f>
        <v>74.0322580645161</v>
      </c>
      <c r="E58" s="4">
        <f>LN(C58*C$28)</f>
        <v>-0.29270109832941565</v>
      </c>
      <c r="F58" s="4">
        <f>N$34*LN(C58*C$28)+N$35</f>
        <v>0.13050382315328538</v>
      </c>
      <c r="G58" s="1">
        <f>255*F58/C$31</f>
        <v>138.66031210036573</v>
      </c>
      <c r="H58" s="4">
        <f>C$29*EXP(F58*C$28)</f>
        <v>7.3634785271545225E-2</v>
      </c>
      <c r="I58" s="1">
        <f>255*H58/C$31</f>
        <v>78.236959351016807</v>
      </c>
      <c r="J58" s="1">
        <f>D58-I58</f>
        <v>-4.2047012865007076</v>
      </c>
      <c r="K58" s="1">
        <f t="shared" si="6"/>
        <v>17.679512908700705</v>
      </c>
    </row>
    <row r="59" spans="1:11" x14ac:dyDescent="0.35">
      <c r="A59">
        <f t="shared" si="7"/>
        <v>25</v>
      </c>
      <c r="B59" s="1">
        <f t="shared" si="4"/>
        <v>205.64516129032259</v>
      </c>
      <c r="C59" s="4">
        <f t="shared" si="5"/>
        <v>6.2580645161290305E-2</v>
      </c>
      <c r="D59" s="1">
        <f>255*C59/C$31</f>
        <v>66.491935483870947</v>
      </c>
      <c r="E59" s="4">
        <f>LN(C59*C$28)</f>
        <v>-0.40012134695025237</v>
      </c>
      <c r="F59" s="4">
        <f>N$34*LN(C59*C$28)+N$35</f>
        <v>0.12099342375916719</v>
      </c>
      <c r="G59" s="1">
        <f>255*F59/C$31</f>
        <v>128.55551274411513</v>
      </c>
      <c r="H59" s="4">
        <f>C$29*EXP(F59*C$28)</f>
        <v>6.650393790621803E-2</v>
      </c>
      <c r="I59" s="1">
        <f>255*H59/C$31</f>
        <v>70.660434025356651</v>
      </c>
      <c r="J59" s="1">
        <f>D59-I59</f>
        <v>-4.1684985414857039</v>
      </c>
      <c r="K59" s="1">
        <f t="shared" si="6"/>
        <v>17.376380090368439</v>
      </c>
    </row>
    <row r="60" spans="1:11" x14ac:dyDescent="0.35">
      <c r="A60">
        <f t="shared" si="7"/>
        <v>26</v>
      </c>
      <c r="B60" s="1">
        <f t="shared" si="4"/>
        <v>213.87096774193549</v>
      </c>
      <c r="C60" s="4">
        <f t="shared" si="5"/>
        <v>5.5483870967741905E-2</v>
      </c>
      <c r="D60" s="1">
        <f>255*C60/C$31</f>
        <v>58.951612903225779</v>
      </c>
      <c r="E60" s="4">
        <f>LN(C60*C$28)</f>
        <v>-0.52048502920012762</v>
      </c>
      <c r="F60" s="4">
        <f>N$34*LN(C60*C$28)+N$35</f>
        <v>0.11033708377262014</v>
      </c>
      <c r="G60" s="1">
        <f>255*F60/C$31</f>
        <v>117.23315150840889</v>
      </c>
      <c r="H60" s="4">
        <f>C$29*EXP(F60*C$28)</f>
        <v>5.9330989692990742E-2</v>
      </c>
      <c r="I60" s="1">
        <f>255*H60/C$31</f>
        <v>63.039176548802672</v>
      </c>
      <c r="J60" s="1">
        <f>D60-I60</f>
        <v>-4.0875636455768927</v>
      </c>
      <c r="K60" s="1">
        <f t="shared" si="6"/>
        <v>16.708176556641856</v>
      </c>
    </row>
    <row r="61" spans="1:11" x14ac:dyDescent="0.35">
      <c r="A61">
        <f t="shared" si="7"/>
        <v>27</v>
      </c>
      <c r="B61" s="1">
        <f t="shared" si="4"/>
        <v>222.09677419354838</v>
      </c>
      <c r="C61" s="4">
        <f t="shared" si="5"/>
        <v>4.8387096774193533E-2</v>
      </c>
      <c r="D61" s="1">
        <f>255*C61/C$31</f>
        <v>51.411290322580626</v>
      </c>
      <c r="E61" s="4">
        <f>LN(C61*C$28)</f>
        <v>-0.65734421191732473</v>
      </c>
      <c r="F61" s="4">
        <f>N$34*LN(C61*C$28)+N$35</f>
        <v>9.8220322686101202E-2</v>
      </c>
      <c r="G61" s="1">
        <f>255*F61/C$31</f>
        <v>104.35909285398253</v>
      </c>
      <c r="H61" s="4">
        <f>C$29*EXP(F61*C$28)</f>
        <v>5.2110228301172443E-2</v>
      </c>
      <c r="I61" s="1">
        <f>255*H61/C$31</f>
        <v>55.36711756999572</v>
      </c>
      <c r="J61" s="1">
        <f>D61-I61</f>
        <v>-3.955827247415094</v>
      </c>
      <c r="K61" s="1">
        <f t="shared" si="6"/>
        <v>15.648569211391679</v>
      </c>
    </row>
    <row r="62" spans="1:11" x14ac:dyDescent="0.35">
      <c r="A62">
        <f t="shared" si="7"/>
        <v>28</v>
      </c>
      <c r="B62" s="1">
        <f t="shared" si="4"/>
        <v>230.32258064516128</v>
      </c>
      <c r="C62" s="4">
        <f t="shared" si="5"/>
        <v>4.1290322580645133E-2</v>
      </c>
      <c r="D62" s="1">
        <f>255*C62/C$31</f>
        <v>43.870967741935459</v>
      </c>
      <c r="E62" s="4">
        <f>LN(C62*C$28)</f>
        <v>-0.81594924209396369</v>
      </c>
      <c r="F62" s="4">
        <f>N$34*LN(C62*C$28)+N$35</f>
        <v>8.4178303585771025E-2</v>
      </c>
      <c r="G62" s="1">
        <f>255*F62/C$31</f>
        <v>89.439447559881728</v>
      </c>
      <c r="H62" s="4">
        <f>C$29*EXP(F62*C$28)</f>
        <v>4.4834199302576823E-2</v>
      </c>
      <c r="I62" s="1">
        <f>255*H62/C$31</f>
        <v>47.636336758987881</v>
      </c>
      <c r="J62" s="1">
        <f>D62-I62</f>
        <v>-3.7653690170524214</v>
      </c>
      <c r="K62" s="1">
        <f t="shared" si="6"/>
        <v>14.178003834578318</v>
      </c>
    </row>
    <row r="63" spans="1:11" x14ac:dyDescent="0.35">
      <c r="A63">
        <f t="shared" si="7"/>
        <v>29</v>
      </c>
      <c r="B63" s="1">
        <f t="shared" si="4"/>
        <v>238.54838709677421</v>
      </c>
      <c r="C63" s="4">
        <f t="shared" si="5"/>
        <v>3.4193548387096762E-2</v>
      </c>
      <c r="D63" s="1">
        <f>255*C63/C$31</f>
        <v>36.330645161290306</v>
      </c>
      <c r="E63" s="4">
        <f>LN(C63*C$28)</f>
        <v>-1.0045404119015133</v>
      </c>
      <c r="F63" s="4">
        <f>N$34*LN(C63*C$28)+N$35</f>
        <v>6.7481476217547492E-2</v>
      </c>
      <c r="G63" s="1">
        <f>255*F63/C$31</f>
        <v>71.699068481144209</v>
      </c>
      <c r="H63" s="4">
        <f>C$29*EXP(F63*C$28)</f>
        <v>3.7492773373773096E-2</v>
      </c>
      <c r="I63" s="1">
        <f>255*H63/C$31</f>
        <v>39.83607170963392</v>
      </c>
      <c r="J63" s="1">
        <f>D63-I63</f>
        <v>-3.505426548343614</v>
      </c>
      <c r="K63" s="1">
        <f t="shared" si="6"/>
        <v>12.288015285832223</v>
      </c>
    </row>
    <row r="64" spans="1:11" x14ac:dyDescent="0.35">
      <c r="A64">
        <f t="shared" si="7"/>
        <v>30</v>
      </c>
      <c r="B64" s="1">
        <f t="shared" si="4"/>
        <v>246.7741935483871</v>
      </c>
      <c r="C64" s="4">
        <f t="shared" si="5"/>
        <v>2.7096774193548362E-2</v>
      </c>
      <c r="D64" s="1">
        <f>255*C64/C$31</f>
        <v>28.790322580645135</v>
      </c>
      <c r="E64" s="4">
        <f>LN(C64*C$28)</f>
        <v>-1.2371627071702673</v>
      </c>
      <c r="F64" s="4">
        <f>N$34*LN(C64*C$28)+N$35</f>
        <v>4.6886374601359207E-2</v>
      </c>
      <c r="G64" s="1">
        <f>255*F64/C$31</f>
        <v>49.816773013944164</v>
      </c>
      <c r="H64" s="4">
        <f>C$29*EXP(F64*C$28)</f>
        <v>3.0071403371467235E-2</v>
      </c>
      <c r="I64" s="1">
        <f>255*H64/C$31</f>
        <v>31.950866082183939</v>
      </c>
      <c r="J64" s="1">
        <f>D64-I64</f>
        <v>-3.1605435015388039</v>
      </c>
      <c r="K64" s="1">
        <f t="shared" si="6"/>
        <v>9.9890352251191636</v>
      </c>
    </row>
    <row r="65" spans="1:11" x14ac:dyDescent="0.35">
      <c r="A65">
        <f t="shared" si="7"/>
        <v>31</v>
      </c>
      <c r="B65" s="1">
        <f t="shared" si="4"/>
        <v>255</v>
      </c>
      <c r="C65" s="4">
        <f t="shared" si="5"/>
        <v>1.999999999999999E-2</v>
      </c>
      <c r="D65" s="1">
        <f>255*C65/C$31</f>
        <v>21.249999999999993</v>
      </c>
      <c r="E65" s="4">
        <f>LN(C65*C$28)</f>
        <v>-1.540845120968489</v>
      </c>
      <c r="F65" s="4">
        <f>N$34*LN(C65*C$28)+N$35</f>
        <v>1.9999999999999962E-2</v>
      </c>
      <c r="G65" s="1">
        <f>255*F65/C$31</f>
        <v>21.249999999999961</v>
      </c>
      <c r="H65" s="4">
        <f>C$29*EXP(F65*C$28)</f>
        <v>2.2547441354592978E-2</v>
      </c>
      <c r="I65" s="1">
        <f>255*H65/C$31</f>
        <v>23.956656439255038</v>
      </c>
      <c r="J65" s="1">
        <f>D65-I65</f>
        <v>-2.7066564392550454</v>
      </c>
      <c r="K65" s="1">
        <f t="shared" si="6"/>
        <v>7.3259890801608014</v>
      </c>
    </row>
    <row r="66" spans="1:11" x14ac:dyDescent="0.35">
      <c r="J66" t="s">
        <v>21</v>
      </c>
      <c r="K66" s="1">
        <f>SQRT(AVERAGE(K34:K65))</f>
        <v>2.9667126450290358</v>
      </c>
    </row>
  </sheetData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analysis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Keith Andress</dc:creator>
  <cp:lastModifiedBy>parents</cp:lastModifiedBy>
  <dcterms:created xsi:type="dcterms:W3CDTF">2020-02-29T20:44:44Z</dcterms:created>
  <dcterms:modified xsi:type="dcterms:W3CDTF">2022-01-24T02:38:15Z</dcterms:modified>
</cp:coreProperties>
</file>