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META" sheetId="2" r:id="rId5"/>
    <sheet state="visible" name="AMZN" sheetId="3" r:id="rId6"/>
    <sheet state="visible" name="AAPL" sheetId="4" r:id="rId7"/>
    <sheet state="visible" name="NFLX" sheetId="5" r:id="rId8"/>
    <sheet state="visible" name="GOOG" sheetId="6" r:id="rId9"/>
  </sheets>
  <definedNames/>
  <calcPr/>
</workbook>
</file>

<file path=xl/sharedStrings.xml><?xml version="1.0" encoding="utf-8"?>
<sst xmlns="http://schemas.openxmlformats.org/spreadsheetml/2006/main" count="16" uniqueCount="12">
  <si>
    <t>Date</t>
  </si>
  <si>
    <t>Price</t>
  </si>
  <si>
    <t>Shares, bln</t>
  </si>
  <si>
    <t>Free floated shares, %</t>
  </si>
  <si>
    <t>Free float, bln USD</t>
  </si>
  <si>
    <t>Weight</t>
  </si>
  <si>
    <t>META</t>
  </si>
  <si>
    <t>AMZN</t>
  </si>
  <si>
    <t>AAPL</t>
  </si>
  <si>
    <t>NFLX</t>
  </si>
  <si>
    <t>GOOG</t>
  </si>
  <si>
    <t>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</si>
</sst>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0" xfId="0" applyFont="1" applyNumberFormat="1"/>
    <xf borderId="0" fillId="0" fontId="1" numFmtId="0" xfId="0" applyFont="1"/>
    <xf borderId="0" fillId="2" fontId="2" numFmtId="0" xfId="0" applyFill="1" applyFont="1"/>
    <xf borderId="0" fillId="0" fontId="1" numFmtId="166" xfId="0" applyFont="1" applyNumberForma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MAANG Index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Index!$B$1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Index!$A$2:$A$251</c:f>
            </c:strRef>
          </c:cat>
          <c:val>
            <c:numRef>
              <c:f>Index!$B$2:$B$251</c:f>
              <c:numCache/>
            </c:numRef>
          </c:val>
          <c:smooth val="0"/>
        </c:ser>
        <c:axId val="1815216520"/>
        <c:axId val="1843006860"/>
      </c:lineChart>
      <c:catAx>
        <c:axId val="181521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006860"/>
      </c:catAx>
      <c:valAx>
        <c:axId val="1843006860"/>
        <c:scaling>
          <c:orientation val="minMax"/>
          <c:min val="50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216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9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5.0"/>
    <col customWidth="1" min="7" max="7" width="19.75"/>
    <col customWidth="1" min="8" max="8" width="16.0"/>
  </cols>
  <sheetData>
    <row r="1">
      <c r="A1" s="1" t="s">
        <v>0</v>
      </c>
      <c r="B1" s="2" t="s">
        <v>1</v>
      </c>
    </row>
    <row r="2">
      <c r="A2" s="3">
        <f>META!A3</f>
        <v>44565.66667</v>
      </c>
      <c r="B2" s="4">
        <v>1000.0</v>
      </c>
      <c r="F2" s="2" t="s">
        <v>2</v>
      </c>
      <c r="G2" s="2" t="s">
        <v>3</v>
      </c>
      <c r="H2" s="2" t="s">
        <v>4</v>
      </c>
      <c r="I2" s="2" t="s">
        <v>5</v>
      </c>
    </row>
    <row r="3">
      <c r="A3" s="3">
        <f>META!A4</f>
        <v>44566.66667</v>
      </c>
      <c r="B3" s="5">
        <f>B2*(1+$I$3*META!C3+$I$4*AMZN!C3+$I$5*AAPL!C3+$I$6*NFLX!C3+$I$7*GOOG!C3)</f>
        <v>988.1632148</v>
      </c>
      <c r="E3" s="2" t="s">
        <v>6</v>
      </c>
      <c r="F3" s="2">
        <f>IFERROR(__xludf.DUMMYFUNCTION("GOOGLEFINANCE(""NASDAQ:META"", ""shares"")/1000000000"),2.222583)</f>
        <v>2.222583</v>
      </c>
      <c r="G3" s="6">
        <f>100%-75.2%-0.23%</f>
        <v>0.2457</v>
      </c>
      <c r="H3" s="7">
        <f>IFERROR(__xludf.DUMMYFUNCTION("F3*G3*GOOGLEFINANCE(""NASDAQ:META"", ""price"")"),154.679608158075)</f>
        <v>154.6796082</v>
      </c>
      <c r="I3" s="6">
        <f t="shared" ref="I3:I7" si="1">H3/SUM($H$3:$H$7)</f>
        <v>0.07857453926</v>
      </c>
    </row>
    <row r="4">
      <c r="A4" s="3">
        <f>META!A5</f>
        <v>44567.66667</v>
      </c>
      <c r="B4" s="5">
        <f>B3*(1+$I$3*META!C4+$I$4*AMZN!C4+$I$5*AAPL!C4+$I$6*NFLX!C4+$I$7*GOOG!C4)</f>
        <v>959.6206464</v>
      </c>
      <c r="E4" s="2" t="s">
        <v>7</v>
      </c>
      <c r="F4" s="2">
        <f>IFERROR(__xludf.DUMMYFUNCTION("GOOGLEFINANCE(""NASDAQ:AMZN"", ""shares"")/1000000000"),10.31775)</f>
        <v>10.31775</v>
      </c>
      <c r="G4" s="6">
        <f>100%-60.1%-9.8%</f>
        <v>0.301</v>
      </c>
      <c r="H4" s="7">
        <f>IFERROR(__xludf.DUMMYFUNCTION("F4*G4*GOOGLEFINANCE(""NASDAQ:AMZN"", ""price"")"),413.73372715500005)</f>
        <v>413.7337272</v>
      </c>
      <c r="I4" s="6">
        <f t="shared" si="1"/>
        <v>0.210169507</v>
      </c>
    </row>
    <row r="5">
      <c r="A5" s="3">
        <f>META!A6</f>
        <v>44568.66667</v>
      </c>
      <c r="B5" s="5">
        <f>B4*(1+$I$3*META!C5+$I$4*AMZN!C5+$I$5*AAPL!C5+$I$6*NFLX!C5+$I$7*GOOG!C5)</f>
        <v>950.8433857</v>
      </c>
      <c r="E5" s="2" t="s">
        <v>8</v>
      </c>
      <c r="F5" s="8">
        <f>IFERROR(__xludf.DUMMYFUNCTION("GOOGLEFINANCE(""NASDAQ:AAPL"", ""shares"")/1000000000"),15.63423)</f>
        <v>15.63423</v>
      </c>
      <c r="G5" s="6">
        <f>100%-60.1%-0.07%</f>
        <v>0.3983</v>
      </c>
      <c r="H5" s="7">
        <f>IFERROR(__xludf.DUMMYFUNCTION("F5*G5*GOOGLEFINANCE(""NASDAQ:AAPL"", ""price"")"),1086.5690885324102)</f>
        <v>1086.569089</v>
      </c>
      <c r="I5" s="6">
        <f t="shared" si="1"/>
        <v>0.5519581186</v>
      </c>
    </row>
    <row r="6">
      <c r="A6" s="3">
        <f>META!A7</f>
        <v>44571.66667</v>
      </c>
      <c r="B6" s="5">
        <f>B5*(1+$I$3*META!C6+$I$4*AMZN!C6+$I$5*AAPL!C6+$I$6*NFLX!C6+$I$7*GOOG!C6)</f>
        <v>949.4613301</v>
      </c>
      <c r="E6" s="2" t="s">
        <v>9</v>
      </c>
      <c r="F6" s="8">
        <f>IFERROR(__xludf.DUMMYFUNCTION("GOOGLEFINANCE(""NASDAQ:NFLX"", ""shares"")/1000000000"),0.443147)</f>
        <v>0.443147</v>
      </c>
      <c r="G6" s="6">
        <f>100%-80.3%-1.35%</f>
        <v>0.1835</v>
      </c>
      <c r="H6" s="7">
        <f>IFERROR(__xludf.DUMMYFUNCTION("F6*G6*GOOGLEFINANCE(""NASDAQ:NFLX"", ""price"")"),32.89535795948501)</f>
        <v>32.89535796</v>
      </c>
      <c r="I6" s="6">
        <f t="shared" si="1"/>
        <v>0.01671026728</v>
      </c>
    </row>
    <row r="7">
      <c r="A7" s="3">
        <f>META!A8</f>
        <v>44572.66667</v>
      </c>
      <c r="B7" s="5">
        <f>B6*(1+$I$3*META!C7+$I$4*AMZN!C7+$I$5*AAPL!C7+$I$6*NFLX!C7+$I$7*GOOG!C7)</f>
        <v>948.9004639</v>
      </c>
      <c r="E7" s="2" t="s">
        <v>10</v>
      </c>
      <c r="F7" s="8">
        <f>IFERROR(__xludf.DUMMYFUNCTION("GOOGLEFINANCE(""NASDAQ:GOOG"", ""shares"")/1000000000"),5.801)</f>
        <v>5.801</v>
      </c>
      <c r="G7" s="6">
        <f>100%-62.21%-0.02%</f>
        <v>0.3777</v>
      </c>
      <c r="H7" s="7">
        <f>IFERROR(__xludf.DUMMYFUNCTION("F7*G7*GOOGLEFINANCE(""NASDAQ:GOOG"", ""price"")"),280.6938397470001)</f>
        <v>280.6938397</v>
      </c>
      <c r="I7" s="6">
        <f t="shared" si="1"/>
        <v>0.1425875679</v>
      </c>
    </row>
    <row r="8">
      <c r="A8" s="3">
        <f>META!A9</f>
        <v>44573.66667</v>
      </c>
      <c r="B8" s="5">
        <f>B7*(1+$I$3*META!C8+$I$4*AMZN!C8+$I$5*AAPL!C8+$I$6*NFLX!C8+$I$7*GOOG!C8)</f>
        <v>965.3468888</v>
      </c>
    </row>
    <row r="9">
      <c r="A9" s="3">
        <f>META!A10</f>
        <v>44574.66667</v>
      </c>
      <c r="B9" s="5">
        <f>B8*(1+$I$3*META!C9+$I$4*AMZN!C9+$I$5*AAPL!C9+$I$6*NFLX!C9+$I$7*GOOG!C9)</f>
        <v>967.7749544</v>
      </c>
    </row>
    <row r="10">
      <c r="A10" s="3">
        <f>META!A11</f>
        <v>44575.66667</v>
      </c>
      <c r="B10" s="5">
        <f>B9*(1+$I$3*META!C10+$I$4*AMZN!C10+$I$5*AAPL!C10+$I$6*NFLX!C10+$I$7*GOOG!C10)</f>
        <v>948.1417042</v>
      </c>
    </row>
    <row r="11">
      <c r="A11" s="3">
        <f>META!A12</f>
        <v>44579.66667</v>
      </c>
      <c r="B11" s="5">
        <f>B10*(1+$I$3*META!C11+$I$4*AMZN!C11+$I$5*AAPL!C11+$I$6*NFLX!C11+$I$7*GOOG!C11)</f>
        <v>954.0420075</v>
      </c>
    </row>
    <row r="12">
      <c r="A12" s="3">
        <f>META!A13</f>
        <v>44580.66667</v>
      </c>
      <c r="B12" s="5">
        <f>B11*(1+$I$3*META!C12+$I$4*AMZN!C12+$I$5*AAPL!C12+$I$6*NFLX!C12+$I$7*GOOG!C12)</f>
        <v>933.1474034</v>
      </c>
    </row>
    <row r="13">
      <c r="A13" s="3">
        <f>META!A14</f>
        <v>44581.66667</v>
      </c>
      <c r="B13" s="5">
        <f>B12*(1+$I$3*META!C13+$I$4*AMZN!C13+$I$5*AAPL!C13+$I$6*NFLX!C13+$I$7*GOOG!C13)</f>
        <v>918.9466862</v>
      </c>
    </row>
    <row r="14">
      <c r="A14" s="3">
        <f>META!A15</f>
        <v>44582.66667</v>
      </c>
      <c r="B14" s="5">
        <f>B13*(1+$I$3*META!C14+$I$4*AMZN!C14+$I$5*AAPL!C14+$I$6*NFLX!C14+$I$7*GOOG!C14)</f>
        <v>904.9990641</v>
      </c>
    </row>
    <row r="15">
      <c r="A15" s="3">
        <f>META!A16</f>
        <v>44585.66667</v>
      </c>
      <c r="B15" s="5">
        <f>B14*(1+$I$3*META!C15+$I$4*AMZN!C15+$I$5*AAPL!C15+$I$6*NFLX!C15+$I$7*GOOG!C15)</f>
        <v>877.6897248</v>
      </c>
    </row>
    <row r="16">
      <c r="A16" s="3">
        <f>META!A17</f>
        <v>44586.66667</v>
      </c>
      <c r="B16" s="5">
        <f>B15*(1+$I$3*META!C16+$I$4*AMZN!C16+$I$5*AAPL!C16+$I$6*NFLX!C16+$I$7*GOOG!C16)</f>
        <v>878.9380599</v>
      </c>
    </row>
    <row r="17">
      <c r="A17" s="3">
        <f>META!A18</f>
        <v>44587.66667</v>
      </c>
      <c r="B17" s="5">
        <f>B16*(1+$I$3*META!C17+$I$4*AMZN!C17+$I$5*AAPL!C17+$I$6*NFLX!C17+$I$7*GOOG!C17)</f>
        <v>861.4089309</v>
      </c>
    </row>
    <row r="18">
      <c r="A18" s="3">
        <f>META!A19</f>
        <v>44588.66667</v>
      </c>
      <c r="B18" s="5">
        <f>B17*(1+$I$3*META!C18+$I$4*AMZN!C18+$I$5*AAPL!C18+$I$6*NFLX!C18+$I$7*GOOG!C18)</f>
        <v>860.6067103</v>
      </c>
    </row>
    <row r="19">
      <c r="A19" s="3">
        <f>META!A20</f>
        <v>44589.66667</v>
      </c>
      <c r="B19" s="5">
        <f>B18*(1+$I$3*META!C19+$I$4*AMZN!C19+$I$5*AAPL!C19+$I$6*NFLX!C19+$I$7*GOOG!C19)</f>
        <v>861.1793603</v>
      </c>
    </row>
    <row r="20">
      <c r="A20" s="3">
        <f>META!A21</f>
        <v>44592.66667</v>
      </c>
      <c r="B20" s="5">
        <f>B19*(1+$I$3*META!C20+$I$4*AMZN!C20+$I$5*AAPL!C20+$I$6*NFLX!C20+$I$7*GOOG!C20)</f>
        <v>905.4746823</v>
      </c>
    </row>
    <row r="21">
      <c r="A21" s="3">
        <f>META!A22</f>
        <v>44593.66667</v>
      </c>
      <c r="B21" s="5">
        <f>B20*(1+$I$3*META!C21+$I$4*AMZN!C21+$I$5*AAPL!C21+$I$6*NFLX!C21+$I$7*GOOG!C21)</f>
        <v>932.6625438</v>
      </c>
    </row>
    <row r="22">
      <c r="A22" s="3">
        <f>META!A23</f>
        <v>44594.66667</v>
      </c>
      <c r="B22" s="5">
        <f>B21*(1+$I$3*META!C22+$I$4*AMZN!C22+$I$5*AAPL!C22+$I$6*NFLX!C22+$I$7*GOOG!C22)</f>
        <v>938.8583557</v>
      </c>
    </row>
    <row r="23">
      <c r="A23" s="3">
        <f>META!A24</f>
        <v>44595.66667</v>
      </c>
      <c r="B23" s="5">
        <f>B22*(1+$I$3*META!C23+$I$4*AMZN!C23+$I$5*AAPL!C23+$I$6*NFLX!C23+$I$7*GOOG!C23)</f>
        <v>951.5923666</v>
      </c>
    </row>
    <row r="24">
      <c r="A24" s="3">
        <f>META!A25</f>
        <v>44596.66667</v>
      </c>
      <c r="B24" s="5">
        <f>B23*(1+$I$3*META!C24+$I$4*AMZN!C24+$I$5*AAPL!C24+$I$6*NFLX!C24+$I$7*GOOG!C24)</f>
        <v>901.6379025</v>
      </c>
    </row>
    <row r="25">
      <c r="A25" s="3">
        <f>META!A26</f>
        <v>44599.66667</v>
      </c>
      <c r="B25" s="5">
        <f>B24*(1+$I$3*META!C25+$I$4*AMZN!C25+$I$5*AAPL!C25+$I$6*NFLX!C25+$I$7*GOOG!C25)</f>
        <v>926.1173458</v>
      </c>
    </row>
    <row r="26">
      <c r="A26" s="3">
        <f>META!A27</f>
        <v>44600.66667</v>
      </c>
      <c r="B26" s="5">
        <f>B25*(1+$I$3*META!C26+$I$4*AMZN!C26+$I$5*AAPL!C26+$I$6*NFLX!C26+$I$7*GOOG!C26)</f>
        <v>916.5131552</v>
      </c>
    </row>
    <row r="27">
      <c r="A27" s="3">
        <f>META!A28</f>
        <v>44601.66667</v>
      </c>
      <c r="B27" s="5">
        <f>B26*(1+$I$3*META!C27+$I$4*AMZN!C27+$I$5*AAPL!C27+$I$6*NFLX!C27+$I$7*GOOG!C27)</f>
        <v>928.8809592</v>
      </c>
    </row>
    <row r="28">
      <c r="A28" s="3">
        <f>META!A29</f>
        <v>44602.66667</v>
      </c>
      <c r="B28" s="5">
        <f>B27*(1+$I$3*META!C28+$I$4*AMZN!C28+$I$5*AAPL!C28+$I$6*NFLX!C28+$I$7*GOOG!C28)</f>
        <v>939.2764818</v>
      </c>
    </row>
    <row r="29">
      <c r="A29" s="3">
        <f>META!A30</f>
        <v>44603.66667</v>
      </c>
      <c r="B29" s="5">
        <f>B28*(1+$I$3*META!C29+$I$4*AMZN!C29+$I$5*AAPL!C29+$I$6*NFLX!C29+$I$7*GOOG!C29)</f>
        <v>920.1594956</v>
      </c>
    </row>
    <row r="30">
      <c r="A30" s="3">
        <f>META!A31</f>
        <v>44606.66667</v>
      </c>
      <c r="B30" s="5">
        <f>B29*(1+$I$3*META!C30+$I$4*AMZN!C30+$I$5*AAPL!C30+$I$6*NFLX!C30+$I$7*GOOG!C30)</f>
        <v>895.447174</v>
      </c>
    </row>
    <row r="31">
      <c r="A31" s="3">
        <f>META!A32</f>
        <v>44607.66667</v>
      </c>
      <c r="B31" s="5">
        <f>B30*(1+$I$3*META!C31+$I$4*AMZN!C31+$I$5*AAPL!C31+$I$6*NFLX!C31+$I$7*GOOG!C31)</f>
        <v>899.1806586</v>
      </c>
    </row>
    <row r="32">
      <c r="A32" s="3">
        <f>META!A33</f>
        <v>44608.66667</v>
      </c>
      <c r="B32" s="5">
        <f>B31*(1+$I$3*META!C32+$I$4*AMZN!C32+$I$5*AAPL!C32+$I$6*NFLX!C32+$I$7*GOOG!C32)</f>
        <v>914.8578684</v>
      </c>
    </row>
    <row r="33">
      <c r="A33" s="3">
        <f>META!A34</f>
        <v>44609.66667</v>
      </c>
      <c r="B33" s="5">
        <f>B32*(1+$I$3*META!C33+$I$4*AMZN!C33+$I$5*AAPL!C33+$I$6*NFLX!C33+$I$7*GOOG!C33)</f>
        <v>915.3207195</v>
      </c>
    </row>
    <row r="34">
      <c r="A34" s="3">
        <f>META!A35</f>
        <v>44610.66667</v>
      </c>
      <c r="B34" s="5">
        <f>B33*(1+$I$3*META!C34+$I$4*AMZN!C34+$I$5*AAPL!C34+$I$6*NFLX!C34+$I$7*GOOG!C34)</f>
        <v>892.0889202</v>
      </c>
    </row>
    <row r="35">
      <c r="A35" s="3">
        <f>META!A36</f>
        <v>44614.66667</v>
      </c>
      <c r="B35" s="5">
        <f>B34*(1+$I$3*META!C35+$I$4*AMZN!C35+$I$5*AAPL!C35+$I$6*NFLX!C35+$I$7*GOOG!C35)</f>
        <v>882.8829582</v>
      </c>
    </row>
    <row r="36">
      <c r="A36" s="3">
        <f>META!A37</f>
        <v>44615.66667</v>
      </c>
      <c r="B36" s="5">
        <f>B35*(1+$I$3*META!C36+$I$4*AMZN!C36+$I$5*AAPL!C36+$I$6*NFLX!C36+$I$7*GOOG!C36)</f>
        <v>868.3546713</v>
      </c>
    </row>
    <row r="37">
      <c r="A37" s="3">
        <f>META!A38</f>
        <v>44616.66667</v>
      </c>
      <c r="B37" s="5">
        <f>B36*(1+$I$3*META!C37+$I$4*AMZN!C37+$I$5*AAPL!C37+$I$6*NFLX!C37+$I$7*GOOG!C37)</f>
        <v>846.0942665</v>
      </c>
    </row>
    <row r="38">
      <c r="A38" s="3">
        <f>META!A39</f>
        <v>44617.66667</v>
      </c>
      <c r="B38" s="5">
        <f>B37*(1+$I$3*META!C38+$I$4*AMZN!C38+$I$5*AAPL!C38+$I$6*NFLX!C38+$I$7*GOOG!C38)</f>
        <v>870.6387176</v>
      </c>
    </row>
    <row r="39">
      <c r="A39" s="3">
        <f>META!A40</f>
        <v>44620.66667</v>
      </c>
      <c r="B39" s="5">
        <f>B38*(1+$I$3*META!C39+$I$4*AMZN!C39+$I$5*AAPL!C39+$I$6*NFLX!C39+$I$7*GOOG!C39)</f>
        <v>882.5158694</v>
      </c>
    </row>
    <row r="40">
      <c r="A40" s="3">
        <f>META!A41</f>
        <v>44621.66667</v>
      </c>
      <c r="B40" s="5">
        <f>B39*(1+$I$3*META!C40+$I$4*AMZN!C40+$I$5*AAPL!C40+$I$6*NFLX!C40+$I$7*GOOG!C40)</f>
        <v>883.7039855</v>
      </c>
    </row>
    <row r="41">
      <c r="A41" s="3">
        <f>META!A42</f>
        <v>44622.66667</v>
      </c>
      <c r="B41" s="5">
        <f>B40*(1+$I$3*META!C41+$I$4*AMZN!C41+$I$5*AAPL!C41+$I$6*NFLX!C41+$I$7*GOOG!C41)</f>
        <v>871.6418951</v>
      </c>
    </row>
    <row r="42">
      <c r="A42" s="3">
        <f>META!A43</f>
        <v>44623.66667</v>
      </c>
      <c r="B42" s="5">
        <f>B41*(1+$I$3*META!C42+$I$4*AMZN!C42+$I$5*AAPL!C42+$I$6*NFLX!C42+$I$7*GOOG!C42)</f>
        <v>884.5081278</v>
      </c>
    </row>
    <row r="43">
      <c r="A43" s="3">
        <f>META!A44</f>
        <v>44624.66667</v>
      </c>
      <c r="B43" s="5">
        <f>B42*(1+$I$3*META!C43+$I$4*AMZN!C43+$I$5*AAPL!C43+$I$6*NFLX!C43+$I$7*GOOG!C43)</f>
        <v>875.8735362</v>
      </c>
    </row>
    <row r="44">
      <c r="A44" s="3">
        <f>META!A45</f>
        <v>44627.66667</v>
      </c>
      <c r="B44" s="5">
        <f>B43*(1+$I$3*META!C44+$I$4*AMZN!C44+$I$5*AAPL!C44+$I$6*NFLX!C44+$I$7*GOOG!C44)</f>
        <v>860.8860945</v>
      </c>
    </row>
    <row r="45">
      <c r="A45" s="3">
        <f>META!A46</f>
        <v>44628.66667</v>
      </c>
      <c r="B45" s="5">
        <f>B44*(1+$I$3*META!C45+$I$4*AMZN!C45+$I$5*AAPL!C45+$I$6*NFLX!C45+$I$7*GOOG!C45)</f>
        <v>829.4697945</v>
      </c>
    </row>
    <row r="46">
      <c r="A46" s="3">
        <f>META!A47</f>
        <v>44629.66667</v>
      </c>
      <c r="B46" s="5">
        <f>B45*(1+$I$3*META!C46+$I$4*AMZN!C46+$I$5*AAPL!C46+$I$6*NFLX!C46+$I$7*GOOG!C46)</f>
        <v>823.7086695</v>
      </c>
    </row>
    <row r="47">
      <c r="A47" s="3">
        <f>META!A48</f>
        <v>44630.66667</v>
      </c>
      <c r="B47" s="5">
        <f>B46*(1+$I$3*META!C47+$I$4*AMZN!C47+$I$5*AAPL!C47+$I$6*NFLX!C47+$I$7*GOOG!C47)</f>
        <v>853.3419263</v>
      </c>
    </row>
    <row r="48">
      <c r="A48" s="3">
        <f>META!A49</f>
        <v>44631.66667</v>
      </c>
      <c r="B48" s="5">
        <f>B47*(1+$I$3*META!C48+$I$4*AMZN!C48+$I$5*AAPL!C48+$I$6*NFLX!C48+$I$7*GOOG!C48)</f>
        <v>847.9727664</v>
      </c>
    </row>
    <row r="49">
      <c r="A49" s="3">
        <f>META!A50</f>
        <v>44634.66667</v>
      </c>
      <c r="B49" s="5">
        <f>B48*(1+$I$3*META!C49+$I$4*AMZN!C49+$I$5*AAPL!C49+$I$6*NFLX!C49+$I$7*GOOG!C49)</f>
        <v>829.9521971</v>
      </c>
    </row>
    <row r="50">
      <c r="A50" s="3">
        <f>META!A51</f>
        <v>44635.66667</v>
      </c>
      <c r="B50" s="5">
        <f>B49*(1+$I$3*META!C50+$I$4*AMZN!C50+$I$5*AAPL!C50+$I$6*NFLX!C50+$I$7*GOOG!C50)</f>
        <v>809.2727693</v>
      </c>
    </row>
    <row r="51">
      <c r="A51" s="3">
        <f>META!A52</f>
        <v>44636.66667</v>
      </c>
      <c r="B51" s="5">
        <f>B50*(1+$I$3*META!C51+$I$4*AMZN!C51+$I$5*AAPL!C51+$I$6*NFLX!C51+$I$7*GOOG!C51)</f>
        <v>834.1668218</v>
      </c>
    </row>
    <row r="52">
      <c r="A52" s="3">
        <f>META!A53</f>
        <v>44637.66667</v>
      </c>
      <c r="B52" s="5">
        <f>B51*(1+$I$3*META!C52+$I$4*AMZN!C52+$I$5*AAPL!C52+$I$6*NFLX!C52+$I$7*GOOG!C52)</f>
        <v>862.5578474</v>
      </c>
    </row>
    <row r="53">
      <c r="A53" s="3">
        <f>META!A54</f>
        <v>44638.66667</v>
      </c>
      <c r="B53" s="5">
        <f>B52*(1+$I$3*META!C53+$I$4*AMZN!C53+$I$5*AAPL!C53+$I$6*NFLX!C53+$I$7*GOOG!C53)</f>
        <v>873.3302585</v>
      </c>
    </row>
    <row r="54">
      <c r="A54" s="3">
        <f>META!A55</f>
        <v>44641.66667</v>
      </c>
      <c r="B54" s="5">
        <f>B53*(1+$I$3*META!C54+$I$4*AMZN!C54+$I$5*AAPL!C54+$I$6*NFLX!C54+$I$7*GOOG!C54)</f>
        <v>893.347734</v>
      </c>
    </row>
    <row r="55">
      <c r="A55" s="3">
        <f>META!A56</f>
        <v>44642.66667</v>
      </c>
      <c r="B55" s="5">
        <f>B54*(1+$I$3*META!C55+$I$4*AMZN!C55+$I$5*AAPL!C55+$I$6*NFLX!C55+$I$7*GOOG!C55)</f>
        <v>895.6821202</v>
      </c>
    </row>
    <row r="56">
      <c r="A56" s="3">
        <f>META!A57</f>
        <v>44643.66667</v>
      </c>
      <c r="B56" s="5">
        <f>B55*(1+$I$3*META!C56+$I$4*AMZN!C56+$I$5*AAPL!C56+$I$6*NFLX!C56+$I$7*GOOG!C56)</f>
        <v>915.5346281</v>
      </c>
    </row>
    <row r="57">
      <c r="A57" s="3">
        <f>META!A58</f>
        <v>44644.66667</v>
      </c>
      <c r="B57" s="5">
        <f>B56*(1+$I$3*META!C57+$I$4*AMZN!C57+$I$5*AAPL!C57+$I$6*NFLX!C57+$I$7*GOOG!C57)</f>
        <v>914.9158129</v>
      </c>
    </row>
    <row r="58">
      <c r="A58" s="3">
        <f>META!A59</f>
        <v>44645.66667</v>
      </c>
      <c r="B58" s="5">
        <f>B57*(1+$I$3*META!C58+$I$4*AMZN!C58+$I$5*AAPL!C58+$I$6*NFLX!C58+$I$7*GOOG!C58)</f>
        <v>931.4047622</v>
      </c>
    </row>
    <row r="59">
      <c r="A59" s="3">
        <f>META!A60</f>
        <v>44648.66667</v>
      </c>
      <c r="B59" s="5">
        <f>B58*(1+$I$3*META!C59+$I$4*AMZN!C59+$I$5*AAPL!C59+$I$6*NFLX!C59+$I$7*GOOG!C59)</f>
        <v>935.5344305</v>
      </c>
    </row>
    <row r="60">
      <c r="A60" s="3">
        <f>META!A61</f>
        <v>44649.66667</v>
      </c>
      <c r="B60" s="5">
        <f>B59*(1+$I$3*META!C60+$I$4*AMZN!C60+$I$5*AAPL!C60+$I$6*NFLX!C60+$I$7*GOOG!C60)</f>
        <v>944.357711</v>
      </c>
    </row>
    <row r="61">
      <c r="A61" s="3">
        <f>META!A62</f>
        <v>44650.66667</v>
      </c>
      <c r="B61" s="5">
        <f>B60*(1+$I$3*META!C61+$I$4*AMZN!C61+$I$5*AAPL!C61+$I$6*NFLX!C61+$I$7*GOOG!C61)</f>
        <v>958.5879167</v>
      </c>
    </row>
    <row r="62">
      <c r="A62" s="3">
        <f>META!A63</f>
        <v>44651.66667</v>
      </c>
      <c r="B62" s="5">
        <f>B61*(1+$I$3*META!C62+$I$4*AMZN!C62+$I$5*AAPL!C62+$I$6*NFLX!C62+$I$7*GOOG!C62)</f>
        <v>949.8124932</v>
      </c>
    </row>
    <row r="63">
      <c r="A63" s="3">
        <f>META!A64</f>
        <v>44652.66667</v>
      </c>
      <c r="B63" s="5">
        <f>B62*(1+$I$3*META!C63+$I$4*AMZN!C63+$I$5*AAPL!C63+$I$6*NFLX!C63+$I$7*GOOG!C63)</f>
        <v>931.6088307</v>
      </c>
    </row>
    <row r="64">
      <c r="A64" s="3">
        <f>META!A65</f>
        <v>44655.66667</v>
      </c>
      <c r="B64" s="5">
        <f>B63*(1+$I$3*META!C64+$I$4*AMZN!C64+$I$5*AAPL!C64+$I$6*NFLX!C64+$I$7*GOOG!C64)</f>
        <v>933.1699593</v>
      </c>
    </row>
    <row r="65">
      <c r="A65" s="3">
        <f>META!A66</f>
        <v>44656.66667</v>
      </c>
      <c r="B65" s="5">
        <f>B64*(1+$I$3*META!C65+$I$4*AMZN!C65+$I$5*AAPL!C65+$I$6*NFLX!C65+$I$7*GOOG!C65)</f>
        <v>957.5984782</v>
      </c>
    </row>
    <row r="66">
      <c r="A66" s="3">
        <f>META!A67</f>
        <v>44657.66667</v>
      </c>
      <c r="B66" s="5">
        <f>B65*(1+$I$3*META!C66+$I$4*AMZN!C66+$I$5*AAPL!C66+$I$6*NFLX!C66+$I$7*GOOG!C66)</f>
        <v>938.8821541</v>
      </c>
    </row>
    <row r="67">
      <c r="A67" s="3">
        <f>META!A68</f>
        <v>44658.66667</v>
      </c>
      <c r="B67" s="5">
        <f>B66*(1+$I$3*META!C67+$I$4*AMZN!C67+$I$5*AAPL!C67+$I$6*NFLX!C67+$I$7*GOOG!C67)</f>
        <v>916.0591309</v>
      </c>
    </row>
    <row r="68">
      <c r="A68" s="3">
        <f>META!A69</f>
        <v>44659.66667</v>
      </c>
      <c r="B68" s="5">
        <f>B67*(1+$I$3*META!C68+$I$4*AMZN!C68+$I$5*AAPL!C68+$I$6*NFLX!C68+$I$7*GOOG!C68)</f>
        <v>914.7363783</v>
      </c>
    </row>
    <row r="69">
      <c r="A69" s="3">
        <f>META!A70</f>
        <v>44662.66667</v>
      </c>
      <c r="B69" s="5">
        <f>B68*(1+$I$3*META!C69+$I$4*AMZN!C69+$I$5*AAPL!C69+$I$6*NFLX!C69+$I$7*GOOG!C69)</f>
        <v>901.8626624</v>
      </c>
    </row>
    <row r="70">
      <c r="A70" s="3">
        <f>META!A71</f>
        <v>44663.66667</v>
      </c>
      <c r="B70" s="5">
        <f>B69*(1+$I$3*META!C70+$I$4*AMZN!C70+$I$5*AAPL!C70+$I$6*NFLX!C70+$I$7*GOOG!C70)</f>
        <v>878.817934</v>
      </c>
    </row>
    <row r="71">
      <c r="A71" s="3">
        <f>META!A72</f>
        <v>44664.66667</v>
      </c>
      <c r="B71" s="5">
        <f>B70*(1+$I$3*META!C71+$I$4*AMZN!C71+$I$5*AAPL!C71+$I$6*NFLX!C71+$I$7*GOOG!C71)</f>
        <v>881.7190621</v>
      </c>
    </row>
    <row r="72">
      <c r="A72" s="3">
        <f>META!A73</f>
        <v>44665.66667</v>
      </c>
      <c r="B72" s="5">
        <f>B71*(1+$I$3*META!C72+$I$4*AMZN!C72+$I$5*AAPL!C72+$I$6*NFLX!C72+$I$7*GOOG!C72)</f>
        <v>897.9364047</v>
      </c>
    </row>
    <row r="73">
      <c r="A73" s="3">
        <f>META!A74</f>
        <v>44669.66667</v>
      </c>
      <c r="B73" s="5">
        <f>B72*(1+$I$3*META!C73+$I$4*AMZN!C73+$I$5*AAPL!C73+$I$6*NFLX!C73+$I$7*GOOG!C73)</f>
        <v>873.4624121</v>
      </c>
    </row>
    <row r="74">
      <c r="A74" s="3">
        <f>META!A75</f>
        <v>44670.66667</v>
      </c>
      <c r="B74" s="5">
        <f>B73*(1+$I$3*META!C74+$I$4*AMZN!C74+$I$5*AAPL!C74+$I$6*NFLX!C74+$I$7*GOOG!C74)</f>
        <v>874.8752158</v>
      </c>
    </row>
    <row r="75">
      <c r="A75" s="3">
        <f>META!A76</f>
        <v>44671.66667</v>
      </c>
      <c r="B75" s="5">
        <f>B74*(1+$I$3*META!C75+$I$4*AMZN!C75+$I$5*AAPL!C75+$I$6*NFLX!C75+$I$7*GOOG!C75)</f>
        <v>893.209306</v>
      </c>
    </row>
    <row r="76">
      <c r="A76" s="3">
        <f>META!A77</f>
        <v>44672.66667</v>
      </c>
      <c r="B76" s="5">
        <f>B75*(1+$I$3*META!C76+$I$4*AMZN!C76+$I$5*AAPL!C76+$I$6*NFLX!C76+$I$7*GOOG!C76)</f>
        <v>874.8962941</v>
      </c>
    </row>
    <row r="77">
      <c r="A77" s="3">
        <f>META!A78</f>
        <v>44673.66667</v>
      </c>
      <c r="B77" s="5">
        <f>B76*(1+$I$3*META!C77+$I$4*AMZN!C77+$I$5*AAPL!C77+$I$6*NFLX!C77+$I$7*GOOG!C77)</f>
        <v>857.7805843</v>
      </c>
    </row>
    <row r="78">
      <c r="A78" s="3">
        <f>META!A79</f>
        <v>44676.66667</v>
      </c>
      <c r="B78" s="5">
        <f>B77*(1+$I$3*META!C78+$I$4*AMZN!C78+$I$5*AAPL!C78+$I$6*NFLX!C78+$I$7*GOOG!C78)</f>
        <v>832.9923535</v>
      </c>
    </row>
    <row r="79">
      <c r="A79" s="3">
        <f>META!A80</f>
        <v>44677.66667</v>
      </c>
      <c r="B79" s="5">
        <f>B78*(1+$I$3*META!C79+$I$4*AMZN!C79+$I$5*AAPL!C79+$I$6*NFLX!C79+$I$7*GOOG!C79)</f>
        <v>842.4520653</v>
      </c>
    </row>
    <row r="80">
      <c r="A80" s="3">
        <f>META!A81</f>
        <v>44678.66667</v>
      </c>
      <c r="B80" s="5">
        <f>B79*(1+$I$3*META!C80+$I$4*AMZN!C80+$I$5*AAPL!C80+$I$6*NFLX!C80+$I$7*GOOG!C80)</f>
        <v>810.4422295</v>
      </c>
    </row>
    <row r="81">
      <c r="A81" s="3">
        <f>META!A82</f>
        <v>44679.66667</v>
      </c>
      <c r="B81" s="5">
        <f>B80*(1+$I$3*META!C81+$I$4*AMZN!C81+$I$5*AAPL!C81+$I$6*NFLX!C81+$I$7*GOOG!C81)</f>
        <v>801.1691407</v>
      </c>
    </row>
    <row r="82">
      <c r="A82" s="3">
        <f>META!A83</f>
        <v>44680.66667</v>
      </c>
      <c r="B82" s="5">
        <f>B81*(1+$I$3*META!C82+$I$4*AMZN!C82+$I$5*AAPL!C82+$I$6*NFLX!C82+$I$7*GOOG!C82)</f>
        <v>845.1885874</v>
      </c>
    </row>
    <row r="83">
      <c r="A83" s="3">
        <f>META!A84</f>
        <v>44683.66667</v>
      </c>
      <c r="B83" s="5">
        <f>B82*(1+$I$3*META!C83+$I$4*AMZN!C83+$I$5*AAPL!C83+$I$6*NFLX!C83+$I$7*GOOG!C83)</f>
        <v>796.322817</v>
      </c>
    </row>
    <row r="84">
      <c r="A84" s="3">
        <f>META!A85</f>
        <v>44684.66667</v>
      </c>
      <c r="B84" s="5">
        <f>B83*(1+$I$3*META!C84+$I$4*AMZN!C84+$I$5*AAPL!C84+$I$6*NFLX!C84+$I$7*GOOG!C84)</f>
        <v>803.609567</v>
      </c>
    </row>
    <row r="85">
      <c r="A85" s="3">
        <f>META!A86</f>
        <v>44685.66667</v>
      </c>
      <c r="B85" s="5">
        <f>B84*(1+$I$3*META!C85+$I$4*AMZN!C85+$I$5*AAPL!C85+$I$6*NFLX!C85+$I$7*GOOG!C85)</f>
        <v>808.784098</v>
      </c>
    </row>
    <row r="86">
      <c r="A86" s="3">
        <f>META!A87</f>
        <v>44686.66667</v>
      </c>
      <c r="B86" s="5">
        <f>B85*(1+$I$3*META!C86+$I$4*AMZN!C86+$I$5*AAPL!C86+$I$6*NFLX!C86+$I$7*GOOG!C86)</f>
        <v>837.4241604</v>
      </c>
    </row>
    <row r="87">
      <c r="A87" s="3">
        <f>META!A88</f>
        <v>44687.66667</v>
      </c>
      <c r="B87" s="5">
        <f>B86*(1+$I$3*META!C87+$I$4*AMZN!C87+$I$5*AAPL!C87+$I$6*NFLX!C87+$I$7*GOOG!C87)</f>
        <v>787.1541478</v>
      </c>
    </row>
    <row r="88">
      <c r="A88" s="3">
        <f>META!A89</f>
        <v>44690.66667</v>
      </c>
      <c r="B88" s="5">
        <f>B87*(1+$I$3*META!C88+$I$4*AMZN!C88+$I$5*AAPL!C88+$I$6*NFLX!C88+$I$7*GOOG!C88)</f>
        <v>783.3363611</v>
      </c>
    </row>
    <row r="89">
      <c r="A89" s="3">
        <f>META!A90</f>
        <v>44691.66667</v>
      </c>
      <c r="B89" s="5">
        <f>B88*(1+$I$3*META!C89+$I$4*AMZN!C89+$I$5*AAPL!C89+$I$6*NFLX!C89+$I$7*GOOG!C89)</f>
        <v>755.0639495</v>
      </c>
    </row>
    <row r="90">
      <c r="A90" s="3">
        <f>META!A91</f>
        <v>44692.66667</v>
      </c>
      <c r="B90" s="5">
        <f>B89*(1+$I$3*META!C90+$I$4*AMZN!C90+$I$5*AAPL!C90+$I$6*NFLX!C90+$I$7*GOOG!C90)</f>
        <v>764.0769188</v>
      </c>
    </row>
    <row r="91">
      <c r="A91" s="3">
        <f>META!A92</f>
        <v>44693.66667</v>
      </c>
      <c r="B91" s="5">
        <f>B90*(1+$I$3*META!C91+$I$4*AMZN!C91+$I$5*AAPL!C91+$I$6*NFLX!C91+$I$7*GOOG!C91)</f>
        <v>732.9577926</v>
      </c>
    </row>
    <row r="92">
      <c r="A92" s="3">
        <f>META!A93</f>
        <v>44694.66667</v>
      </c>
      <c r="B92" s="5">
        <f>B91*(1+$I$3*META!C92+$I$4*AMZN!C92+$I$5*AAPL!C92+$I$6*NFLX!C92+$I$7*GOOG!C92)</f>
        <v>724.9717714</v>
      </c>
    </row>
    <row r="93">
      <c r="A93" s="3">
        <f>META!A94</f>
        <v>44697.66667</v>
      </c>
      <c r="B93" s="5">
        <f>B92*(1+$I$3*META!C93+$I$4*AMZN!C93+$I$5*AAPL!C93+$I$6*NFLX!C93+$I$7*GOOG!C93)</f>
        <v>752.6720834</v>
      </c>
    </row>
    <row r="94">
      <c r="A94" s="3">
        <f>META!A95</f>
        <v>44698.66667</v>
      </c>
      <c r="B94" s="5">
        <f>B93*(1+$I$3*META!C94+$I$4*AMZN!C94+$I$5*AAPL!C94+$I$6*NFLX!C94+$I$7*GOOG!C94)</f>
        <v>743.8438923</v>
      </c>
    </row>
    <row r="95">
      <c r="A95" s="3">
        <f>META!A96</f>
        <v>44699.66667</v>
      </c>
      <c r="B95" s="5">
        <f>B94*(1+$I$3*META!C95+$I$4*AMZN!C95+$I$5*AAPL!C95+$I$6*NFLX!C95+$I$7*GOOG!C95)</f>
        <v>763.5035212</v>
      </c>
    </row>
    <row r="96">
      <c r="A96" s="3">
        <f>META!A97</f>
        <v>44700.66667</v>
      </c>
      <c r="B96" s="5">
        <f>B95*(1+$I$3*META!C96+$I$4*AMZN!C96+$I$5*AAPL!C96+$I$6*NFLX!C96+$I$7*GOOG!C96)</f>
        <v>720.2587987</v>
      </c>
    </row>
    <row r="97">
      <c r="A97" s="3">
        <f>META!A98</f>
        <v>44701.66667</v>
      </c>
      <c r="B97" s="5">
        <f>B96*(1+$I$3*META!C97+$I$4*AMZN!C97+$I$5*AAPL!C97+$I$6*NFLX!C97+$I$7*GOOG!C97)</f>
        <v>709.3993106</v>
      </c>
    </row>
    <row r="98">
      <c r="A98" s="3">
        <f>META!A99</f>
        <v>44704.66667</v>
      </c>
      <c r="B98" s="5">
        <f>B97*(1+$I$3*META!C98+$I$4*AMZN!C98+$I$5*AAPL!C98+$I$6*NFLX!C98+$I$7*GOOG!C98)</f>
        <v>709.9844645</v>
      </c>
    </row>
    <row r="99">
      <c r="A99" s="3">
        <f>META!A100</f>
        <v>44705.66667</v>
      </c>
      <c r="B99" s="5">
        <f>B98*(1+$I$3*META!C99+$I$4*AMZN!C99+$I$5*AAPL!C99+$I$6*NFLX!C99+$I$7*GOOG!C99)</f>
        <v>728.6952662</v>
      </c>
    </row>
    <row r="100">
      <c r="A100" s="3">
        <f>META!A101</f>
        <v>44706.66667</v>
      </c>
      <c r="B100" s="5">
        <f>B99*(1+$I$3*META!C100+$I$4*AMZN!C100+$I$5*AAPL!C100+$I$6*NFLX!C100+$I$7*GOOG!C100)</f>
        <v>705.8757124</v>
      </c>
    </row>
    <row r="101">
      <c r="A101" s="3">
        <f>META!A102</f>
        <v>44707.66667</v>
      </c>
      <c r="B101" s="5">
        <f>B100*(1+$I$3*META!C101+$I$4*AMZN!C101+$I$5*AAPL!C101+$I$6*NFLX!C101+$I$7*GOOG!C101)</f>
        <v>711.3236977</v>
      </c>
    </row>
    <row r="102">
      <c r="A102" s="3">
        <f>META!A103</f>
        <v>44708.66667</v>
      </c>
      <c r="B102" s="5">
        <f>B101*(1+$I$3*META!C102+$I$4*AMZN!C102+$I$5*AAPL!C102+$I$6*NFLX!C102+$I$7*GOOG!C102)</f>
        <v>731.407435</v>
      </c>
    </row>
    <row r="103">
      <c r="A103" s="3">
        <f>META!A104</f>
        <v>44712.66667</v>
      </c>
      <c r="B103" s="5">
        <f>B102*(1+$I$3*META!C103+$I$4*AMZN!C103+$I$5*AAPL!C103+$I$6*NFLX!C103+$I$7*GOOG!C103)</f>
        <v>759.1185288</v>
      </c>
    </row>
    <row r="104">
      <c r="A104" s="3">
        <f>META!A105</f>
        <v>44713.66667</v>
      </c>
      <c r="B104" s="5">
        <f>B103*(1+$I$3*META!C104+$I$4*AMZN!C104+$I$5*AAPL!C104+$I$6*NFLX!C104+$I$7*GOOG!C104)</f>
        <v>764.7698918</v>
      </c>
    </row>
    <row r="105">
      <c r="A105" s="3">
        <f>META!A106</f>
        <v>44714.66667</v>
      </c>
      <c r="B105" s="5">
        <f>B104*(1+$I$3*META!C105+$I$4*AMZN!C105+$I$5*AAPL!C105+$I$6*NFLX!C105+$I$7*GOOG!C105)</f>
        <v>764.617506</v>
      </c>
    </row>
    <row r="106">
      <c r="A106" s="3">
        <f>META!A107</f>
        <v>44715.66667</v>
      </c>
      <c r="B106" s="5">
        <f>B105*(1+$I$3*META!C106+$I$4*AMZN!C106+$I$5*AAPL!C106+$I$6*NFLX!C106+$I$7*GOOG!C106)</f>
        <v>784.2805198</v>
      </c>
    </row>
    <row r="107">
      <c r="A107" s="3">
        <f>META!A108</f>
        <v>44718.66667</v>
      </c>
      <c r="B107" s="5">
        <f>B106*(1+$I$3*META!C107+$I$4*AMZN!C107+$I$5*AAPL!C107+$I$6*NFLX!C107+$I$7*GOOG!C107)</f>
        <v>757.5162251</v>
      </c>
    </row>
    <row r="108">
      <c r="A108" s="3">
        <f>META!A109</f>
        <v>44719.66667</v>
      </c>
      <c r="B108" s="5">
        <f>B107*(1+$I$3*META!C108+$I$4*AMZN!C108+$I$5*AAPL!C108+$I$6*NFLX!C108+$I$7*GOOG!C108)</f>
        <v>766.1525599</v>
      </c>
    </row>
    <row r="109">
      <c r="A109" s="3">
        <f>META!A110</f>
        <v>44720.66667</v>
      </c>
      <c r="B109" s="5">
        <f>B108*(1+$I$3*META!C109+$I$4*AMZN!C109+$I$5*AAPL!C109+$I$6*NFLX!C109+$I$7*GOOG!C109)</f>
        <v>772.0143709</v>
      </c>
    </row>
    <row r="110">
      <c r="A110" s="3">
        <f>META!A111</f>
        <v>44721.66667</v>
      </c>
      <c r="B110" s="5">
        <f>B109*(1+$I$3*META!C110+$I$4*AMZN!C110+$I$5*AAPL!C110+$I$6*NFLX!C110+$I$7*GOOG!C110)</f>
        <v>768.0549045</v>
      </c>
    </row>
    <row r="111">
      <c r="A111" s="3">
        <f>META!A112</f>
        <v>44722.66667</v>
      </c>
      <c r="B111" s="5">
        <f>B110*(1+$I$3*META!C111+$I$4*AMZN!C111+$I$5*AAPL!C111+$I$6*NFLX!C111+$I$7*GOOG!C111)</f>
        <v>739.4287351</v>
      </c>
    </row>
    <row r="112">
      <c r="A112" s="3">
        <f>META!A113</f>
        <v>44725.66667</v>
      </c>
      <c r="B112" s="5">
        <f>B111*(1+$I$3*META!C112+$I$4*AMZN!C112+$I$5*AAPL!C112+$I$6*NFLX!C112+$I$7*GOOG!C112)</f>
        <v>708.4723868</v>
      </c>
    </row>
    <row r="113">
      <c r="A113" s="3">
        <f>META!A114</f>
        <v>44726.66667</v>
      </c>
      <c r="B113" s="5">
        <f>B112*(1+$I$3*META!C113+$I$4*AMZN!C113+$I$5*AAPL!C113+$I$6*NFLX!C113+$I$7*GOOG!C113)</f>
        <v>676.8122476</v>
      </c>
    </row>
    <row r="114">
      <c r="A114" s="3">
        <f>META!A115</f>
        <v>44727.66667</v>
      </c>
      <c r="B114" s="5">
        <f>B113*(1+$I$3*META!C114+$I$4*AMZN!C114+$I$5*AAPL!C114+$I$6*NFLX!C114+$I$7*GOOG!C114)</f>
        <v>677.403963</v>
      </c>
    </row>
    <row r="115">
      <c r="A115" s="3">
        <f>META!A116</f>
        <v>44728.66667</v>
      </c>
      <c r="B115" s="5">
        <f>B114*(1+$I$3*META!C115+$I$4*AMZN!C115+$I$5*AAPL!C115+$I$6*NFLX!C115+$I$7*GOOG!C115)</f>
        <v>697.942139</v>
      </c>
    </row>
    <row r="116">
      <c r="A116" s="3">
        <f>META!A117</f>
        <v>44729.66667</v>
      </c>
      <c r="B116" s="5">
        <f>B115*(1+$I$3*META!C116+$I$4*AMZN!C116+$I$5*AAPL!C116+$I$6*NFLX!C116+$I$7*GOOG!C116)</f>
        <v>670.6394361</v>
      </c>
    </row>
    <row r="117">
      <c r="A117" s="3">
        <f>META!A118</f>
        <v>44733.66667</v>
      </c>
      <c r="B117" s="5">
        <f>B116*(1+$I$3*META!C117+$I$4*AMZN!C117+$I$5*AAPL!C117+$I$6*NFLX!C117+$I$7*GOOG!C117)</f>
        <v>680.5721624</v>
      </c>
    </row>
    <row r="118">
      <c r="A118" s="3">
        <f>META!A119</f>
        <v>44734.66667</v>
      </c>
      <c r="B118" s="5">
        <f>B117*(1+$I$3*META!C118+$I$4*AMZN!C118+$I$5*AAPL!C118+$I$6*NFLX!C118+$I$7*GOOG!C118)</f>
        <v>697.4417102</v>
      </c>
    </row>
    <row r="119">
      <c r="A119" s="3">
        <f>META!A120</f>
        <v>44735.66667</v>
      </c>
      <c r="B119" s="5">
        <f>B118*(1+$I$3*META!C119+$I$4*AMZN!C119+$I$5*AAPL!C119+$I$6*NFLX!C119+$I$7*GOOG!C119)</f>
        <v>696.4668696</v>
      </c>
    </row>
    <row r="120">
      <c r="A120" s="3">
        <f>META!A121</f>
        <v>44736.66667</v>
      </c>
      <c r="B120" s="5">
        <f>B119*(1+$I$3*META!C120+$I$4*AMZN!C120+$I$5*AAPL!C120+$I$6*NFLX!C120+$I$7*GOOG!C120)</f>
        <v>711.2270551</v>
      </c>
    </row>
    <row r="121">
      <c r="A121" s="3">
        <f>META!A122</f>
        <v>44739.66667</v>
      </c>
      <c r="B121" s="5">
        <f>B120*(1+$I$3*META!C121+$I$4*AMZN!C121+$I$5*AAPL!C121+$I$6*NFLX!C121+$I$7*GOOG!C121)</f>
        <v>736.0843805</v>
      </c>
    </row>
    <row r="122">
      <c r="A122" s="3">
        <f>META!A123</f>
        <v>44740.66667</v>
      </c>
      <c r="B122" s="5">
        <f>B121*(1+$I$3*META!C122+$I$4*AMZN!C122+$I$5*AAPL!C122+$I$6*NFLX!C122+$I$7*GOOG!C122)</f>
        <v>729.7425184</v>
      </c>
    </row>
    <row r="123">
      <c r="A123" s="3">
        <f>META!A124</f>
        <v>44741.66667</v>
      </c>
      <c r="B123" s="5">
        <f>B122*(1+$I$3*META!C123+$I$4*AMZN!C123+$I$5*AAPL!C123+$I$6*NFLX!C123+$I$7*GOOG!C123)</f>
        <v>702.6507009</v>
      </c>
    </row>
    <row r="124">
      <c r="A124" s="3">
        <f>META!A125</f>
        <v>44742.66667</v>
      </c>
      <c r="B124" s="5">
        <f>B123*(1+$I$3*META!C124+$I$4*AMZN!C124+$I$5*AAPL!C124+$I$6*NFLX!C124+$I$7*GOOG!C124)</f>
        <v>710.5549871</v>
      </c>
    </row>
    <row r="125">
      <c r="A125" s="3">
        <f>META!A126</f>
        <v>44743.66667</v>
      </c>
      <c r="B125" s="5">
        <f>B124*(1+$I$3*META!C125+$I$4*AMZN!C125+$I$5*AAPL!C125+$I$6*NFLX!C125+$I$7*GOOG!C125)</f>
        <v>696.0122662</v>
      </c>
    </row>
    <row r="126">
      <c r="A126" s="3">
        <f>META!A127</f>
        <v>44747.66667</v>
      </c>
      <c r="B126" s="5">
        <f>B125*(1+$I$3*META!C126+$I$4*AMZN!C126+$I$5*AAPL!C126+$I$6*NFLX!C126+$I$7*GOOG!C126)</f>
        <v>706.496976</v>
      </c>
    </row>
    <row r="127">
      <c r="A127" s="3">
        <f>META!A128</f>
        <v>44748.66667</v>
      </c>
      <c r="B127" s="5">
        <f>B126*(1+$I$3*META!C127+$I$4*AMZN!C127+$I$5*AAPL!C127+$I$6*NFLX!C127+$I$7*GOOG!C127)</f>
        <v>726.8805966</v>
      </c>
    </row>
    <row r="128">
      <c r="A128" s="3">
        <f>META!A129</f>
        <v>44749.66667</v>
      </c>
      <c r="B128" s="5">
        <f>B127*(1+$I$3*META!C128+$I$4*AMZN!C128+$I$5*AAPL!C128+$I$6*NFLX!C128+$I$7*GOOG!C128)</f>
        <v>733.4711118</v>
      </c>
    </row>
    <row r="129">
      <c r="A129" s="3">
        <f>META!A130</f>
        <v>44750.66667</v>
      </c>
      <c r="B129" s="5">
        <f>B128*(1+$I$3*META!C129+$I$4*AMZN!C129+$I$5*AAPL!C129+$I$6*NFLX!C129+$I$7*GOOG!C129)</f>
        <v>750.7741104</v>
      </c>
    </row>
    <row r="130">
      <c r="A130" s="3">
        <f>META!A131</f>
        <v>44753.66667</v>
      </c>
      <c r="B130" s="5">
        <f>B129*(1+$I$3*META!C130+$I$4*AMZN!C130+$I$5*AAPL!C130+$I$6*NFLX!C130+$I$7*GOOG!C130)</f>
        <v>751.8273615</v>
      </c>
    </row>
    <row r="131">
      <c r="A131" s="3">
        <f>META!A132</f>
        <v>44754.66667</v>
      </c>
      <c r="B131" s="5">
        <f>B130*(1+$I$3*META!C131+$I$4*AMZN!C131+$I$5*AAPL!C131+$I$6*NFLX!C131+$I$7*GOOG!C131)</f>
        <v>733.8505478</v>
      </c>
    </row>
    <row r="132">
      <c r="A132" s="3">
        <f>META!A133</f>
        <v>44755.66667</v>
      </c>
      <c r="B132" s="5">
        <f>B131*(1+$I$3*META!C132+$I$4*AMZN!C132+$I$5*AAPL!C132+$I$6*NFLX!C132+$I$7*GOOG!C132)</f>
        <v>731.5652911</v>
      </c>
    </row>
    <row r="133">
      <c r="A133" s="3">
        <f>META!A134</f>
        <v>44756.66667</v>
      </c>
      <c r="B133" s="5">
        <f>B132*(1+$I$3*META!C133+$I$4*AMZN!C133+$I$5*AAPL!C133+$I$6*NFLX!C133+$I$7*GOOG!C133)</f>
        <v>730.0115016</v>
      </c>
    </row>
    <row r="134">
      <c r="A134" s="3">
        <f>META!A135</f>
        <v>44757.66667</v>
      </c>
      <c r="B134" s="5">
        <f>B133*(1+$I$3*META!C134+$I$4*AMZN!C134+$I$5*AAPL!C134+$I$6*NFLX!C134+$I$7*GOOG!C134)</f>
        <v>735.8568191</v>
      </c>
    </row>
    <row r="135">
      <c r="A135" s="3">
        <f>META!A136</f>
        <v>44760.66667</v>
      </c>
      <c r="B135" s="5">
        <f>B134*(1+$I$3*META!C135+$I$4*AMZN!C135+$I$5*AAPL!C135+$I$6*NFLX!C135+$I$7*GOOG!C135)</f>
        <v>749.282601</v>
      </c>
    </row>
    <row r="136">
      <c r="A136" s="3">
        <f>META!A137</f>
        <v>44761.66667</v>
      </c>
      <c r="B136" s="5">
        <f>B135*(1+$I$3*META!C136+$I$4*AMZN!C136+$I$5*AAPL!C136+$I$6*NFLX!C136+$I$7*GOOG!C136)</f>
        <v>739.3510057</v>
      </c>
    </row>
    <row r="137">
      <c r="A137" s="3">
        <f>META!A138</f>
        <v>44762.66667</v>
      </c>
      <c r="B137" s="5">
        <f>B136*(1+$I$3*META!C137+$I$4*AMZN!C137+$I$5*AAPL!C137+$I$6*NFLX!C137+$I$7*GOOG!C137)</f>
        <v>764.5153558</v>
      </c>
    </row>
    <row r="138">
      <c r="A138" s="3">
        <f>META!A139</f>
        <v>44763.66667</v>
      </c>
      <c r="B138" s="5">
        <f>B137*(1+$I$3*META!C138+$I$4*AMZN!C138+$I$5*AAPL!C138+$I$6*NFLX!C138+$I$7*GOOG!C138)</f>
        <v>779.9270777</v>
      </c>
    </row>
    <row r="139">
      <c r="A139" s="3">
        <f>META!A140</f>
        <v>44764.66667</v>
      </c>
      <c r="B139" s="5">
        <f>B138*(1+$I$3*META!C139+$I$4*AMZN!C139+$I$5*AAPL!C139+$I$6*NFLX!C139+$I$7*GOOG!C139)</f>
        <v>789.7126969</v>
      </c>
    </row>
    <row r="140">
      <c r="A140" s="3">
        <f>META!A141</f>
        <v>44767.66667</v>
      </c>
      <c r="B140" s="5">
        <f>B139*(1+$I$3*META!C140+$I$4*AMZN!C140+$I$5*AAPL!C140+$I$6*NFLX!C140+$I$7*GOOG!C140)</f>
        <v>771.7841234</v>
      </c>
    </row>
    <row r="141">
      <c r="A141" s="3">
        <f>META!A142</f>
        <v>44768.66667</v>
      </c>
      <c r="B141" s="5">
        <f>B140*(1+$I$3*META!C141+$I$4*AMZN!C141+$I$5*AAPL!C141+$I$6*NFLX!C141+$I$7*GOOG!C141)</f>
        <v>765.7326363</v>
      </c>
    </row>
    <row r="142">
      <c r="A142" s="3">
        <f>META!A143</f>
        <v>44769.66667</v>
      </c>
      <c r="B142" s="5">
        <f>B141*(1+$I$3*META!C142+$I$4*AMZN!C142+$I$5*AAPL!C142+$I$6*NFLX!C142+$I$7*GOOG!C142)</f>
        <v>747.8206805</v>
      </c>
    </row>
    <row r="143">
      <c r="A143" s="3">
        <f>META!A144</f>
        <v>44770.66667</v>
      </c>
      <c r="B143" s="5">
        <f>B142*(1+$I$3*META!C143+$I$4*AMZN!C143+$I$5*AAPL!C143+$I$6*NFLX!C143+$I$7*GOOG!C143)</f>
        <v>783.2374075</v>
      </c>
    </row>
    <row r="144">
      <c r="A144" s="3">
        <f>META!A145</f>
        <v>44771.66667</v>
      </c>
      <c r="B144" s="5">
        <f>B143*(1+$I$3*META!C144+$I$4*AMZN!C144+$I$5*AAPL!C144+$I$6*NFLX!C144+$I$7*GOOG!C144)</f>
        <v>784.2798329</v>
      </c>
    </row>
    <row r="145">
      <c r="A145" s="3">
        <f>META!A146</f>
        <v>44774.66667</v>
      </c>
      <c r="B145" s="5">
        <f>B144*(1+$I$3*META!C145+$I$4*AMZN!C145+$I$5*AAPL!C145+$I$6*NFLX!C145+$I$7*GOOG!C145)</f>
        <v>816.8691255</v>
      </c>
    </row>
    <row r="146">
      <c r="A146" s="3">
        <f>META!A147</f>
        <v>44775.66667</v>
      </c>
      <c r="B146" s="5">
        <f>B145*(1+$I$3*META!C146+$I$4*AMZN!C146+$I$5*AAPL!C146+$I$6*NFLX!C146+$I$7*GOOG!C146)</f>
        <v>813.9104156</v>
      </c>
    </row>
    <row r="147">
      <c r="A147" s="3">
        <f>META!A148</f>
        <v>44776.66667</v>
      </c>
      <c r="B147" s="5">
        <f>B146*(1+$I$3*META!C147+$I$4*AMZN!C147+$I$5*AAPL!C147+$I$6*NFLX!C147+$I$7*GOOG!C147)</f>
        <v>808.4221354</v>
      </c>
    </row>
    <row r="148">
      <c r="A148" s="3">
        <f>META!A149</f>
        <v>44777.66667</v>
      </c>
      <c r="B148" s="5">
        <f>B147*(1+$I$3*META!C148+$I$4*AMZN!C148+$I$5*AAPL!C148+$I$6*NFLX!C148+$I$7*GOOG!C148)</f>
        <v>838.8794461</v>
      </c>
    </row>
    <row r="149">
      <c r="A149" s="3">
        <f>META!A150</f>
        <v>44778.66667</v>
      </c>
      <c r="B149" s="5">
        <f>B148*(1+$I$3*META!C149+$I$4*AMZN!C149+$I$5*AAPL!C149+$I$6*NFLX!C149+$I$7*GOOG!C149)</f>
        <v>842.8201548</v>
      </c>
    </row>
    <row r="150">
      <c r="A150" s="3">
        <f>META!A151</f>
        <v>44781.66667</v>
      </c>
      <c r="B150" s="5">
        <f>B149*(1+$I$3*META!C150+$I$4*AMZN!C150+$I$5*AAPL!C150+$I$6*NFLX!C150+$I$7*GOOG!C150)</f>
        <v>837.1382118</v>
      </c>
    </row>
    <row r="151">
      <c r="A151" s="3">
        <f>META!A152</f>
        <v>44782.66667</v>
      </c>
      <c r="B151" s="5">
        <f>B150*(1+$I$3*META!C151+$I$4*AMZN!C151+$I$5*AAPL!C151+$I$6*NFLX!C151+$I$7*GOOG!C151)</f>
        <v>835.6290433</v>
      </c>
    </row>
    <row r="152">
      <c r="A152" s="3">
        <f>META!A153</f>
        <v>44783.66667</v>
      </c>
      <c r="B152" s="5">
        <f>B151*(1+$I$3*META!C152+$I$4*AMZN!C152+$I$5*AAPL!C152+$I$6*NFLX!C152+$I$7*GOOG!C152)</f>
        <v>832.2573758</v>
      </c>
    </row>
    <row r="153">
      <c r="A153" s="3">
        <f>META!A154</f>
        <v>44784.66667</v>
      </c>
      <c r="B153" s="5">
        <f>B152*(1+$I$3*META!C153+$I$4*AMZN!C153+$I$5*AAPL!C153+$I$6*NFLX!C153+$I$7*GOOG!C153)</f>
        <v>858.3029683</v>
      </c>
    </row>
    <row r="154">
      <c r="A154" s="3">
        <f>META!A155</f>
        <v>44785.66667</v>
      </c>
      <c r="B154" s="5">
        <f>B153*(1+$I$3*META!C154+$I$4*AMZN!C154+$I$5*AAPL!C154+$I$6*NFLX!C154+$I$7*GOOG!C154)</f>
        <v>852.3657027</v>
      </c>
    </row>
    <row r="155">
      <c r="A155" s="3">
        <f>META!A156</f>
        <v>44788.66667</v>
      </c>
      <c r="B155" s="5">
        <f>B154*(1+$I$3*META!C155+$I$4*AMZN!C155+$I$5*AAPL!C155+$I$6*NFLX!C155+$I$7*GOOG!C155)</f>
        <v>870.546121</v>
      </c>
    </row>
    <row r="156">
      <c r="A156" s="3">
        <f>META!A157</f>
        <v>44789.66667</v>
      </c>
      <c r="B156" s="5">
        <f>B155*(1+$I$3*META!C156+$I$4*AMZN!C156+$I$5*AAPL!C156+$I$6*NFLX!C156+$I$7*GOOG!C156)</f>
        <v>873.4873096</v>
      </c>
    </row>
    <row r="157">
      <c r="A157" s="3">
        <f>META!A158</f>
        <v>44790.66667</v>
      </c>
      <c r="B157" s="5">
        <f>B156*(1+$I$3*META!C157+$I$4*AMZN!C157+$I$5*AAPL!C157+$I$6*NFLX!C157+$I$7*GOOG!C157)</f>
        <v>873.9791696</v>
      </c>
    </row>
    <row r="158">
      <c r="A158" s="3">
        <f>META!A159</f>
        <v>44791.66667</v>
      </c>
      <c r="B158" s="5">
        <f>B157*(1+$I$3*META!C158+$I$4*AMZN!C158+$I$5*AAPL!C158+$I$6*NFLX!C158+$I$7*GOOG!C158)</f>
        <v>870.5513585</v>
      </c>
    </row>
    <row r="159">
      <c r="A159" s="3">
        <f>META!A160</f>
        <v>44792.66667</v>
      </c>
      <c r="B159" s="5">
        <f>B158*(1+$I$3*META!C159+$I$4*AMZN!C159+$I$5*AAPL!C159+$I$6*NFLX!C159+$I$7*GOOG!C159)</f>
        <v>870.433008</v>
      </c>
    </row>
    <row r="160">
      <c r="A160" s="3">
        <f>META!A161</f>
        <v>44795.66667</v>
      </c>
      <c r="B160" s="5">
        <f>B159*(1+$I$3*META!C160+$I$4*AMZN!C160+$I$5*AAPL!C160+$I$6*NFLX!C160+$I$7*GOOG!C160)</f>
        <v>852.2698249</v>
      </c>
    </row>
    <row r="161">
      <c r="A161" s="3">
        <f>META!A162</f>
        <v>44796.66667</v>
      </c>
      <c r="B161" s="5">
        <f>B160*(1+$I$3*META!C161+$I$4*AMZN!C161+$I$5*AAPL!C161+$I$6*NFLX!C161+$I$7*GOOG!C161)</f>
        <v>828.9854488</v>
      </c>
    </row>
    <row r="162">
      <c r="A162" s="3">
        <f>META!A163</f>
        <v>44797.66667</v>
      </c>
      <c r="B162" s="5">
        <f>B161*(1+$I$3*META!C162+$I$4*AMZN!C162+$I$5*AAPL!C162+$I$6*NFLX!C162+$I$7*GOOG!C162)</f>
        <v>827.3753069</v>
      </c>
    </row>
    <row r="163">
      <c r="A163" s="3">
        <f>META!A164</f>
        <v>44798.66667</v>
      </c>
      <c r="B163" s="5">
        <f>B162*(1+$I$3*META!C163+$I$4*AMZN!C163+$I$5*AAPL!C163+$I$6*NFLX!C163+$I$7*GOOG!C163)</f>
        <v>829.535957</v>
      </c>
    </row>
    <row r="164">
      <c r="A164" s="3">
        <f>META!A165</f>
        <v>44799.66667</v>
      </c>
      <c r="B164" s="5">
        <f>B163*(1+$I$3*META!C164+$I$4*AMZN!C164+$I$5*AAPL!C164+$I$6*NFLX!C164+$I$7*GOOG!C164)</f>
        <v>846.4644036</v>
      </c>
    </row>
    <row r="165">
      <c r="A165" s="3">
        <f>META!A166</f>
        <v>44802.66667</v>
      </c>
      <c r="B165" s="5">
        <f>B164*(1+$I$3*META!C165+$I$4*AMZN!C165+$I$5*AAPL!C165+$I$6*NFLX!C165+$I$7*GOOG!C165)</f>
        <v>810.4204399</v>
      </c>
    </row>
    <row r="166">
      <c r="A166" s="3">
        <f>META!A167</f>
        <v>44803.66667</v>
      </c>
      <c r="B166" s="5">
        <f>B165*(1+$I$3*META!C166+$I$4*AMZN!C166+$I$5*AAPL!C166+$I$6*NFLX!C166+$I$7*GOOG!C166)</f>
        <v>801.1001719</v>
      </c>
    </row>
    <row r="167">
      <c r="A167" s="3">
        <f>META!A168</f>
        <v>44804.66667</v>
      </c>
      <c r="B167" s="5">
        <f>B166*(1+$I$3*META!C167+$I$4*AMZN!C167+$I$5*AAPL!C167+$I$6*NFLX!C167+$I$7*GOOG!C167)</f>
        <v>791.4837256</v>
      </c>
    </row>
    <row r="168">
      <c r="A168" s="3">
        <f>META!A169</f>
        <v>44805.66667</v>
      </c>
      <c r="B168" s="5">
        <f>B167*(1+$I$3*META!C168+$I$4*AMZN!C168+$I$5*AAPL!C168+$I$6*NFLX!C168+$I$7*GOOG!C168)</f>
        <v>785.982284</v>
      </c>
    </row>
    <row r="169">
      <c r="A169" s="3">
        <f>META!A170</f>
        <v>44806.66667</v>
      </c>
      <c r="B169" s="5">
        <f>B168*(1+$I$3*META!C169+$I$4*AMZN!C169+$I$5*AAPL!C169+$I$6*NFLX!C169+$I$7*GOOG!C169)</f>
        <v>792.131691</v>
      </c>
    </row>
    <row r="170">
      <c r="A170" s="3">
        <f>META!A171</f>
        <v>44810.66667</v>
      </c>
      <c r="B170" s="5">
        <f>B169*(1+$I$3*META!C170+$I$4*AMZN!C170+$I$5*AAPL!C170+$I$6*NFLX!C170+$I$7*GOOG!C170)</f>
        <v>781.7431038</v>
      </c>
    </row>
    <row r="171">
      <c r="A171" s="3">
        <f>META!A172</f>
        <v>44811.66667</v>
      </c>
      <c r="B171" s="5">
        <f>B170*(1+$I$3*META!C171+$I$4*AMZN!C171+$I$5*AAPL!C171+$I$6*NFLX!C171+$I$7*GOOG!C171)</f>
        <v>774.0356671</v>
      </c>
    </row>
    <row r="172">
      <c r="A172" s="3">
        <f>META!A173</f>
        <v>44812.66667</v>
      </c>
      <c r="B172" s="5">
        <f>B171*(1+$I$3*META!C172+$I$4*AMZN!C172+$I$5*AAPL!C172+$I$6*NFLX!C172+$I$7*GOOG!C172)</f>
        <v>786.7527853</v>
      </c>
    </row>
    <row r="173">
      <c r="A173" s="3">
        <f>META!A174</f>
        <v>44813.66667</v>
      </c>
      <c r="B173" s="5">
        <f>B172*(1+$I$3*META!C173+$I$4*AMZN!C173+$I$5*AAPL!C173+$I$6*NFLX!C173+$I$7*GOOG!C173)</f>
        <v>782.4904481</v>
      </c>
    </row>
    <row r="174">
      <c r="A174" s="3">
        <f>META!A175</f>
        <v>44816.66667</v>
      </c>
      <c r="B174" s="5">
        <f>B173*(1+$I$3*META!C174+$I$4*AMZN!C174+$I$5*AAPL!C174+$I$6*NFLX!C174+$I$7*GOOG!C174)</f>
        <v>800.4465896</v>
      </c>
    </row>
    <row r="175">
      <c r="A175" s="3">
        <f>META!A176</f>
        <v>44817.66667</v>
      </c>
      <c r="B175" s="5">
        <f>B174*(1+$I$3*META!C175+$I$4*AMZN!C175+$I$5*AAPL!C175+$I$6*NFLX!C175+$I$7*GOOG!C175)</f>
        <v>821.6648486</v>
      </c>
    </row>
    <row r="176">
      <c r="A176" s="3">
        <f>META!A177</f>
        <v>44818.66667</v>
      </c>
      <c r="B176" s="5">
        <f>B175*(1+$I$3*META!C176+$I$4*AMZN!C176+$I$5*AAPL!C176+$I$6*NFLX!C176+$I$7*GOOG!C176)</f>
        <v>768.8775453</v>
      </c>
    </row>
    <row r="177">
      <c r="A177" s="3">
        <f>META!A178</f>
        <v>44819.66667</v>
      </c>
      <c r="B177" s="5">
        <f>B176*(1+$I$3*META!C177+$I$4*AMZN!C177+$I$5*AAPL!C177+$I$6*NFLX!C177+$I$7*GOOG!C177)</f>
        <v>775.4179966</v>
      </c>
    </row>
    <row r="178">
      <c r="A178" s="3">
        <f>META!A179</f>
        <v>44820.66667</v>
      </c>
      <c r="B178" s="5">
        <f>B177*(1+$I$3*META!C178+$I$4*AMZN!C178+$I$5*AAPL!C178+$I$6*NFLX!C178+$I$7*GOOG!C178)</f>
        <v>762.2595686</v>
      </c>
    </row>
    <row r="179">
      <c r="A179" s="3">
        <f>META!A180</f>
        <v>44823.66667</v>
      </c>
      <c r="B179" s="5">
        <f>B178*(1+$I$3*META!C179+$I$4*AMZN!C179+$I$5*AAPL!C179+$I$6*NFLX!C179+$I$7*GOOG!C179)</f>
        <v>752.8284677</v>
      </c>
    </row>
    <row r="180">
      <c r="A180" s="3">
        <f>META!A181</f>
        <v>44824.66667</v>
      </c>
      <c r="B180" s="5">
        <f>B179*(1+$I$3*META!C180+$I$4*AMZN!C180+$I$5*AAPL!C180+$I$6*NFLX!C180+$I$7*GOOG!C180)</f>
        <v>765.8093008</v>
      </c>
    </row>
    <row r="181">
      <c r="A181" s="3">
        <f>META!A182</f>
        <v>44825.66667</v>
      </c>
      <c r="B181" s="5">
        <f>B180*(1+$I$3*META!C181+$I$4*AMZN!C181+$I$5*AAPL!C181+$I$6*NFLX!C181+$I$7*GOOG!C181)</f>
        <v>766.2924467</v>
      </c>
    </row>
    <row r="182">
      <c r="A182" s="3">
        <f>META!A183</f>
        <v>44826.66667</v>
      </c>
      <c r="B182" s="5">
        <f>B181*(1+$I$3*META!C182+$I$4*AMZN!C182+$I$5*AAPL!C182+$I$6*NFLX!C182+$I$7*GOOG!C182)</f>
        <v>749.0047396</v>
      </c>
    </row>
    <row r="183">
      <c r="A183" s="3">
        <f>META!A184</f>
        <v>44827.66667</v>
      </c>
      <c r="B183" s="5">
        <f>B182*(1+$I$3*META!C183+$I$4*AMZN!C183+$I$5*AAPL!C183+$I$6*NFLX!C183+$I$7*GOOG!C183)</f>
        <v>745.6330889</v>
      </c>
    </row>
    <row r="184">
      <c r="A184" s="3">
        <f>META!A185</f>
        <v>44830.66667</v>
      </c>
      <c r="B184" s="5">
        <f>B183*(1+$I$3*META!C184+$I$4*AMZN!C184+$I$5*AAPL!C184+$I$6*NFLX!C184+$I$7*GOOG!C184)</f>
        <v>731.6653111</v>
      </c>
    </row>
    <row r="185">
      <c r="A185" s="3">
        <f>META!A186</f>
        <v>44831.66667</v>
      </c>
      <c r="B185" s="5">
        <f>B184*(1+$I$3*META!C185+$I$4*AMZN!C185+$I$5*AAPL!C185+$I$6*NFLX!C185+$I$7*GOOG!C185)</f>
        <v>732.2703998</v>
      </c>
    </row>
    <row r="186">
      <c r="A186" s="3">
        <f>META!A187</f>
        <v>44832.66667</v>
      </c>
      <c r="B186" s="5">
        <f>B185*(1+$I$3*META!C186+$I$4*AMZN!C186+$I$5*AAPL!C186+$I$6*NFLX!C186+$I$7*GOOG!C186)</f>
        <v>732.3591735</v>
      </c>
    </row>
    <row r="187">
      <c r="A187" s="3">
        <f>META!A188</f>
        <v>44833.66667</v>
      </c>
      <c r="B187" s="5">
        <f>B186*(1+$I$3*META!C187+$I$4*AMZN!C187+$I$5*AAPL!C187+$I$6*NFLX!C187+$I$7*GOOG!C187)</f>
        <v>739.1331439</v>
      </c>
    </row>
    <row r="188">
      <c r="A188" s="3">
        <f>META!A189</f>
        <v>44834.66667</v>
      </c>
      <c r="B188" s="5">
        <f>B187*(1+$I$3*META!C188+$I$4*AMZN!C188+$I$5*AAPL!C188+$I$6*NFLX!C188+$I$7*GOOG!C188)</f>
        <v>709.6869959</v>
      </c>
    </row>
    <row r="189">
      <c r="A189" s="3">
        <f>META!A190</f>
        <v>44837.66667</v>
      </c>
      <c r="B189" s="5">
        <f>B188*(1+$I$3*META!C189+$I$4*AMZN!C189+$I$5*AAPL!C189+$I$6*NFLX!C189+$I$7*GOOG!C189)</f>
        <v>693.0703873</v>
      </c>
    </row>
    <row r="190">
      <c r="A190" s="3">
        <f>META!A191</f>
        <v>44838.66667</v>
      </c>
      <c r="B190" s="5">
        <f>B189*(1+$I$3*META!C190+$I$4*AMZN!C190+$I$5*AAPL!C190+$I$6*NFLX!C190+$I$7*GOOG!C190)</f>
        <v>713.137768</v>
      </c>
    </row>
    <row r="191">
      <c r="A191" s="3">
        <f>META!A192</f>
        <v>44839.66667</v>
      </c>
      <c r="B191" s="5">
        <f>B190*(1+$I$3*META!C191+$I$4*AMZN!C191+$I$5*AAPL!C191+$I$6*NFLX!C191+$I$7*GOOG!C191)</f>
        <v>733.9067476</v>
      </c>
    </row>
    <row r="192">
      <c r="A192" s="3">
        <f>META!A193</f>
        <v>44840.66667</v>
      </c>
      <c r="B192" s="5">
        <f>B191*(1+$I$3*META!C192+$I$4*AMZN!C192+$I$5*AAPL!C192+$I$6*NFLX!C192+$I$7*GOOG!C192)</f>
        <v>733.6273829</v>
      </c>
    </row>
    <row r="193">
      <c r="A193" s="3">
        <f>META!A194</f>
        <v>44841.66667</v>
      </c>
      <c r="B193" s="5">
        <f>B192*(1+$I$3*META!C193+$I$4*AMZN!C193+$I$5*AAPL!C193+$I$6*NFLX!C193+$I$7*GOOG!C193)</f>
        <v>730.3439889</v>
      </c>
    </row>
    <row r="194">
      <c r="A194" s="3">
        <f>META!A195</f>
        <v>44844.66667</v>
      </c>
      <c r="B194" s="5">
        <f>B193*(1+$I$3*META!C194+$I$4*AMZN!C194+$I$5*AAPL!C194+$I$6*NFLX!C194+$I$7*GOOG!C194)</f>
        <v>702.4029999</v>
      </c>
    </row>
    <row r="195">
      <c r="A195" s="3">
        <f>META!A196</f>
        <v>44845.66667</v>
      </c>
      <c r="B195" s="5">
        <f>B194*(1+$I$3*META!C195+$I$4*AMZN!C195+$I$5*AAPL!C195+$I$6*NFLX!C195+$I$7*GOOG!C195)</f>
        <v>701.718105</v>
      </c>
    </row>
    <row r="196">
      <c r="A196" s="3">
        <f>META!A197</f>
        <v>44846.66667</v>
      </c>
      <c r="B196" s="5">
        <f>B195*(1+$I$3*META!C196+$I$4*AMZN!C196+$I$5*AAPL!C196+$I$6*NFLX!C196+$I$7*GOOG!C196)</f>
        <v>692.2193119</v>
      </c>
    </row>
    <row r="197">
      <c r="A197" s="3">
        <f>META!A198</f>
        <v>44847.66667</v>
      </c>
      <c r="B197" s="5">
        <f>B196*(1+$I$3*META!C197+$I$4*AMZN!C197+$I$5*AAPL!C197+$I$6*NFLX!C197+$I$7*GOOG!C197)</f>
        <v>691.5212392</v>
      </c>
    </row>
    <row r="198">
      <c r="A198" s="3">
        <f>META!A199</f>
        <v>44848.66667</v>
      </c>
      <c r="B198" s="5">
        <f>B197*(1+$I$3*META!C198+$I$4*AMZN!C198+$I$5*AAPL!C198+$I$6*NFLX!C198+$I$7*GOOG!C198)</f>
        <v>707.0869646</v>
      </c>
    </row>
    <row r="199">
      <c r="A199" s="3">
        <f>META!A200</f>
        <v>44851.66667</v>
      </c>
      <c r="B199" s="5">
        <f>B198*(1+$I$3*META!C199+$I$4*AMZN!C199+$I$5*AAPL!C199+$I$6*NFLX!C199+$I$7*GOOG!C199)</f>
        <v>682.8781793</v>
      </c>
    </row>
    <row r="200">
      <c r="A200" s="3">
        <f>META!A201</f>
        <v>44852.66667</v>
      </c>
      <c r="B200" s="5">
        <f>B199*(1+$I$3*META!C200+$I$4*AMZN!C200+$I$5*AAPL!C200+$I$6*NFLX!C200+$I$7*GOOG!C200)</f>
        <v>710.5431688</v>
      </c>
    </row>
    <row r="201">
      <c r="A201" s="3">
        <f>META!A202</f>
        <v>44853.66667</v>
      </c>
      <c r="B201" s="5">
        <f>B200*(1+$I$3*META!C201+$I$4*AMZN!C201+$I$5*AAPL!C201+$I$6*NFLX!C201+$I$7*GOOG!C201)</f>
        <v>717.4976021</v>
      </c>
    </row>
    <row r="202">
      <c r="A202" s="3">
        <f>META!A203</f>
        <v>44854.66667</v>
      </c>
      <c r="B202" s="5">
        <f>B201*(1+$I$3*META!C202+$I$4*AMZN!C202+$I$5*AAPL!C202+$I$6*NFLX!C202+$I$7*GOOG!C202)</f>
        <v>716.770496</v>
      </c>
    </row>
    <row r="203">
      <c r="A203" s="3">
        <f>META!A204</f>
        <v>44855.66667</v>
      </c>
      <c r="B203" s="5">
        <f>B202*(1+$I$3*META!C203+$I$4*AMZN!C203+$I$5*AAPL!C203+$I$6*NFLX!C203+$I$7*GOOG!C203)</f>
        <v>715.053976</v>
      </c>
    </row>
    <row r="204">
      <c r="A204" s="3">
        <f>META!A205</f>
        <v>44858.66667</v>
      </c>
      <c r="B204" s="5">
        <f>B203*(1+$I$3*META!C204+$I$4*AMZN!C204+$I$5*AAPL!C204+$I$6*NFLX!C204+$I$7*GOOG!C204)</f>
        <v>732.3089973</v>
      </c>
    </row>
    <row r="205">
      <c r="A205" s="3">
        <f>META!A206</f>
        <v>44859.66667</v>
      </c>
      <c r="B205" s="5">
        <f>B204*(1+$I$3*META!C205+$I$4*AMZN!C205+$I$5*AAPL!C205+$I$6*NFLX!C205+$I$7*GOOG!C205)</f>
        <v>740.0411681</v>
      </c>
    </row>
    <row r="206">
      <c r="A206" s="3">
        <f>META!A207</f>
        <v>44860.66667</v>
      </c>
      <c r="B206" s="5">
        <f>B205*(1+$I$3*META!C206+$I$4*AMZN!C206+$I$5*AAPL!C206+$I$6*NFLX!C206+$I$7*GOOG!C206)</f>
        <v>754.8282261</v>
      </c>
    </row>
    <row r="207">
      <c r="A207" s="3">
        <f>META!A208</f>
        <v>44861.66667</v>
      </c>
      <c r="B207" s="5">
        <f>B206*(1+$I$3*META!C207+$I$4*AMZN!C207+$I$5*AAPL!C207+$I$6*NFLX!C207+$I$7*GOOG!C207)</f>
        <v>726.7951486</v>
      </c>
    </row>
    <row r="208">
      <c r="A208" s="3">
        <f>META!A209</f>
        <v>44862.66667</v>
      </c>
      <c r="B208" s="5">
        <f>B207*(1+$I$3*META!C208+$I$4*AMZN!C208+$I$5*AAPL!C208+$I$6*NFLX!C208+$I$7*GOOG!C208)</f>
        <v>691.8478495</v>
      </c>
    </row>
    <row r="209">
      <c r="A209" s="3">
        <f>META!A210</f>
        <v>44865.66667</v>
      </c>
      <c r="B209" s="5">
        <f>B208*(1+$I$3*META!C209+$I$4*AMZN!C209+$I$5*AAPL!C209+$I$6*NFLX!C209+$I$7*GOOG!C209)</f>
        <v>715.6972582</v>
      </c>
    </row>
    <row r="210">
      <c r="A210" s="3">
        <f>META!A211</f>
        <v>44866.66667</v>
      </c>
      <c r="B210" s="5">
        <f>B209*(1+$I$3*META!C210+$I$4*AMZN!C210+$I$5*AAPL!C210+$I$6*NFLX!C210+$I$7*GOOG!C210)</f>
        <v>702.5906608</v>
      </c>
    </row>
    <row r="211">
      <c r="A211" s="3">
        <f>META!A212</f>
        <v>44867.66667</v>
      </c>
      <c r="B211" s="5">
        <f>B210*(1+$I$3*META!C211+$I$4*AMZN!C211+$I$5*AAPL!C211+$I$6*NFLX!C211+$I$7*GOOG!C211)</f>
        <v>684.2432584</v>
      </c>
    </row>
    <row r="212">
      <c r="A212" s="3">
        <f>META!A213</f>
        <v>44868.66667</v>
      </c>
      <c r="B212" s="5">
        <f>B211*(1+$I$3*META!C212+$I$4*AMZN!C212+$I$5*AAPL!C212+$I$6*NFLX!C212+$I$7*GOOG!C212)</f>
        <v>656.3378731</v>
      </c>
    </row>
    <row r="213">
      <c r="A213" s="3">
        <f>META!A214</f>
        <v>44869.66667</v>
      </c>
      <c r="B213" s="5">
        <f>B212*(1+$I$3*META!C213+$I$4*AMZN!C213+$I$5*AAPL!C213+$I$6*NFLX!C213+$I$7*GOOG!C213)</f>
        <v>631.8184121</v>
      </c>
    </row>
    <row r="214">
      <c r="A214" s="3">
        <f>META!A215</f>
        <v>44872.66667</v>
      </c>
      <c r="B214" s="5">
        <f>B213*(1+$I$3*META!C214+$I$4*AMZN!C214+$I$5*AAPL!C214+$I$6*NFLX!C214+$I$7*GOOG!C214)</f>
        <v>637.2499949</v>
      </c>
    </row>
    <row r="215">
      <c r="A215" s="3">
        <f>META!A216</f>
        <v>44873.66667</v>
      </c>
      <c r="B215" s="5">
        <f>B214*(1+$I$3*META!C215+$I$4*AMZN!C215+$I$5*AAPL!C215+$I$6*NFLX!C215+$I$7*GOOG!C215)</f>
        <v>643.1848178</v>
      </c>
    </row>
    <row r="216">
      <c r="A216" s="3">
        <f>META!A217</f>
        <v>44874.66667</v>
      </c>
      <c r="B216" s="5">
        <f>B215*(1+$I$3*META!C216+$I$4*AMZN!C216+$I$5*AAPL!C216+$I$6*NFLX!C216+$I$7*GOOG!C216)</f>
        <v>644.1860957</v>
      </c>
    </row>
    <row r="217">
      <c r="A217" s="3">
        <f>META!A218</f>
        <v>44875.66667</v>
      </c>
      <c r="B217" s="5">
        <f>B216*(1+$I$3*META!C217+$I$4*AMZN!C217+$I$5*AAPL!C217+$I$6*NFLX!C217+$I$7*GOOG!C217)</f>
        <v>627.3110021</v>
      </c>
    </row>
    <row r="218">
      <c r="A218" s="3">
        <f>META!A219</f>
        <v>44876.66667</v>
      </c>
      <c r="B218" s="5">
        <f>B217*(1+$I$3*META!C218+$I$4*AMZN!C218+$I$5*AAPL!C218+$I$6*NFLX!C218+$I$7*GOOG!C218)</f>
        <v>686.9903956</v>
      </c>
    </row>
    <row r="219">
      <c r="A219" s="3">
        <f>META!A220</f>
        <v>44879.66667</v>
      </c>
      <c r="B219" s="5">
        <f>B218*(1+$I$3*META!C219+$I$4*AMZN!C219+$I$5*AAPL!C219+$I$6*NFLX!C219+$I$7*GOOG!C219)</f>
        <v>704.3635264</v>
      </c>
    </row>
    <row r="220">
      <c r="A220" s="3">
        <f>META!A221</f>
        <v>44880.66667</v>
      </c>
      <c r="B220" s="5">
        <f>B219*(1+$I$3*META!C220+$I$4*AMZN!C220+$I$5*AAPL!C220+$I$6*NFLX!C220+$I$7*GOOG!C220)</f>
        <v>697.5291984</v>
      </c>
    </row>
    <row r="221">
      <c r="A221" s="3">
        <f>META!A222</f>
        <v>44881.66667</v>
      </c>
      <c r="B221" s="5">
        <f>B220*(1+$I$3*META!C221+$I$4*AMZN!C221+$I$5*AAPL!C221+$I$6*NFLX!C221+$I$7*GOOG!C221)</f>
        <v>707.3529371</v>
      </c>
    </row>
    <row r="222">
      <c r="A222" s="3">
        <f>META!A223</f>
        <v>44882.66667</v>
      </c>
      <c r="B222" s="5">
        <f>B221*(1+$I$3*META!C222+$I$4*AMZN!C222+$I$5*AAPL!C222+$I$6*NFLX!C222+$I$7*GOOG!C222)</f>
        <v>699.6544675</v>
      </c>
    </row>
    <row r="223">
      <c r="A223" s="3">
        <f>META!A224</f>
        <v>44883.66667</v>
      </c>
      <c r="B223" s="5">
        <f>B222*(1+$I$3*META!C223+$I$4*AMZN!C223+$I$5*AAPL!C223+$I$6*NFLX!C223+$I$7*GOOG!C223)</f>
        <v>699.4584362</v>
      </c>
    </row>
    <row r="224">
      <c r="A224" s="3">
        <f>META!A225</f>
        <v>44886.66667</v>
      </c>
      <c r="B224" s="5">
        <f>B223*(1+$I$3*META!C224+$I$4*AMZN!C224+$I$5*AAPL!C224+$I$6*NFLX!C224+$I$7*GOOG!C224)</f>
        <v>699.1162472</v>
      </c>
    </row>
    <row r="225">
      <c r="A225" s="3">
        <f>META!A226</f>
        <v>44887.66667</v>
      </c>
      <c r="B225" s="5">
        <f>B224*(1+$I$3*META!C225+$I$4*AMZN!C225+$I$5*AAPL!C225+$I$6*NFLX!C225+$I$7*GOOG!C225)</f>
        <v>684.9276046</v>
      </c>
    </row>
    <row r="226">
      <c r="A226" s="3">
        <f>META!A227</f>
        <v>44888.66667</v>
      </c>
      <c r="B226" s="5">
        <f>B225*(1+$I$3*META!C226+$I$4*AMZN!C226+$I$5*AAPL!C226+$I$6*NFLX!C226+$I$7*GOOG!C226)</f>
        <v>693.9909187</v>
      </c>
    </row>
    <row r="227">
      <c r="A227" s="3">
        <f>META!A228</f>
        <v>44890.54514</v>
      </c>
      <c r="B227" s="5">
        <f>B226*(1+$I$3*META!C227+$I$4*AMZN!C227+$I$5*AAPL!C227+$I$6*NFLX!C227+$I$7*GOOG!C227)</f>
        <v>699.8173019</v>
      </c>
    </row>
    <row r="228">
      <c r="A228" s="3">
        <f>META!A229</f>
        <v>44893.66667</v>
      </c>
      <c r="B228" s="5">
        <f>B227*(1+$I$3*META!C228+$I$4*AMZN!C228+$I$5*AAPL!C228+$I$6*NFLX!C228+$I$7*GOOG!C228)</f>
        <v>689.2462398</v>
      </c>
    </row>
    <row r="229">
      <c r="A229" s="3">
        <f>META!A230</f>
        <v>44894.66667</v>
      </c>
      <c r="B229" s="5">
        <f>B228*(1+$I$3*META!C229+$I$4*AMZN!C229+$I$5*AAPL!C229+$I$6*NFLX!C229+$I$7*GOOG!C229)</f>
        <v>677.2777088</v>
      </c>
    </row>
    <row r="230">
      <c r="A230" s="3">
        <f>META!A231</f>
        <v>44895.66667</v>
      </c>
      <c r="B230" s="5">
        <f>B229*(1+$I$3*META!C230+$I$4*AMZN!C230+$I$5*AAPL!C230+$I$6*NFLX!C230+$I$7*GOOG!C230)</f>
        <v>666.5652968</v>
      </c>
    </row>
    <row r="231">
      <c r="A231" s="3">
        <f>META!A232</f>
        <v>44896.66667</v>
      </c>
      <c r="B231" s="5">
        <f>B230*(1+$I$3*META!C231+$I$4*AMZN!C231+$I$5*AAPL!C231+$I$6*NFLX!C231+$I$7*GOOG!C231)</f>
        <v>701.782174</v>
      </c>
    </row>
    <row r="232">
      <c r="A232" s="3">
        <f>META!A233</f>
        <v>44897.66667</v>
      </c>
      <c r="B232" s="5">
        <f>B231*(1+$I$3*META!C232+$I$4*AMZN!C232+$I$5*AAPL!C232+$I$6*NFLX!C232+$I$7*GOOG!C232)</f>
        <v>702.2891716</v>
      </c>
    </row>
    <row r="233">
      <c r="A233" s="3">
        <f>META!A234</f>
        <v>44900.66667</v>
      </c>
      <c r="B233" s="5">
        <f>B232*(1+$I$3*META!C233+$I$4*AMZN!C233+$I$5*AAPL!C233+$I$6*NFLX!C233+$I$7*GOOG!C233)</f>
        <v>699.9455397</v>
      </c>
    </row>
    <row r="234">
      <c r="A234" s="3">
        <f>META!A235</f>
        <v>44901.66667</v>
      </c>
      <c r="B234" s="5">
        <f>B233*(1+$I$3*META!C234+$I$4*AMZN!C234+$I$5*AAPL!C234+$I$6*NFLX!C234+$I$7*GOOG!C234)</f>
        <v>690.2775588</v>
      </c>
    </row>
    <row r="235">
      <c r="A235" s="3">
        <f>META!A236</f>
        <v>44902.66667</v>
      </c>
      <c r="B235" s="5">
        <f>B234*(1+$I$3*META!C235+$I$4*AMZN!C235+$I$5*AAPL!C235+$I$6*NFLX!C235+$I$7*GOOG!C235)</f>
        <v>669.7480663</v>
      </c>
    </row>
    <row r="236">
      <c r="A236" s="3">
        <f>META!A237</f>
        <v>44903.66667</v>
      </c>
      <c r="B236" s="5">
        <f>B235*(1+$I$3*META!C236+$I$4*AMZN!C236+$I$5*AAPL!C236+$I$6*NFLX!C236+$I$7*GOOG!C236)</f>
        <v>662.8844801</v>
      </c>
    </row>
    <row r="237">
      <c r="A237" s="3">
        <f>META!A238</f>
        <v>44904.66667</v>
      </c>
      <c r="B237" s="5">
        <f>B236*(1+$I$3*META!C237+$I$4*AMZN!C237+$I$5*AAPL!C237+$I$6*NFLX!C237+$I$7*GOOG!C237)</f>
        <v>669.8143894</v>
      </c>
    </row>
    <row r="238">
      <c r="A238" s="3">
        <f>META!A239</f>
        <v>44907.66667</v>
      </c>
      <c r="B238" s="5">
        <f>B237*(1+$I$3*META!C238+$I$4*AMZN!C238+$I$5*AAPL!C238+$I$6*NFLX!C238+$I$7*GOOG!C238)</f>
        <v>666.2985024</v>
      </c>
    </row>
    <row r="239">
      <c r="A239" s="3">
        <f>META!A240</f>
        <v>44908.66667</v>
      </c>
      <c r="B239" s="5">
        <f>B238*(1+$I$3*META!C239+$I$4*AMZN!C239+$I$5*AAPL!C239+$I$6*NFLX!C239+$I$7*GOOG!C239)</f>
        <v>674.4157199</v>
      </c>
    </row>
    <row r="240">
      <c r="A240" s="3">
        <f>META!A241</f>
        <v>44909.66667</v>
      </c>
      <c r="B240" s="5">
        <f>B239*(1+$I$3*META!C240+$I$4*AMZN!C240+$I$5*AAPL!C240+$I$6*NFLX!C240+$I$7*GOOG!C240)</f>
        <v>685.0285591</v>
      </c>
    </row>
    <row r="241">
      <c r="A241" s="3">
        <f>META!A242</f>
        <v>44910.66667</v>
      </c>
      <c r="B241" s="5">
        <f>B240*(1+$I$3*META!C241+$I$4*AMZN!C241+$I$5*AAPL!C241+$I$6*NFLX!C241+$I$7*GOOG!C241)</f>
        <v>677.7429377</v>
      </c>
    </row>
    <row r="242">
      <c r="A242" s="3">
        <f>META!A243</f>
        <v>44911.66667</v>
      </c>
      <c r="B242" s="5">
        <f>B241*(1+$I$3*META!C242+$I$4*AMZN!C242+$I$5*AAPL!C242+$I$6*NFLX!C242+$I$7*GOOG!C242)</f>
        <v>647.8202166</v>
      </c>
    </row>
    <row r="243">
      <c r="A243" s="3">
        <f>META!A244</f>
        <v>44914.66667</v>
      </c>
      <c r="B243" s="5">
        <f>B242*(1+$I$3*META!C243+$I$4*AMZN!C243+$I$5*AAPL!C243+$I$6*NFLX!C243+$I$7*GOOG!C243)</f>
        <v>642.8033642</v>
      </c>
    </row>
    <row r="244">
      <c r="A244" s="3">
        <f>META!A245</f>
        <v>44915.66667</v>
      </c>
      <c r="B244" s="5">
        <f>B243*(1+$I$3*META!C244+$I$4*AMZN!C244+$I$5*AAPL!C244+$I$6*NFLX!C244+$I$7*GOOG!C244)</f>
        <v>628.7305271</v>
      </c>
    </row>
    <row r="245">
      <c r="A245" s="3">
        <f>META!A246</f>
        <v>44916.66667</v>
      </c>
      <c r="B245" s="5">
        <f>B244*(1+$I$3*META!C245+$I$4*AMZN!C245+$I$5*AAPL!C245+$I$6*NFLX!C245+$I$7*GOOG!C245)</f>
        <v>630.5721303</v>
      </c>
    </row>
    <row r="246">
      <c r="A246" s="3">
        <f>META!A247</f>
        <v>44917.66667</v>
      </c>
      <c r="B246" s="5">
        <f>B245*(1+$I$3*META!C246+$I$4*AMZN!C246+$I$5*AAPL!C246+$I$6*NFLX!C246+$I$7*GOOG!C246)</f>
        <v>643.4259546</v>
      </c>
    </row>
    <row r="247">
      <c r="A247" s="3">
        <f>META!A248</f>
        <v>44918.66667</v>
      </c>
      <c r="B247" s="5">
        <f>B246*(1+$I$3*META!C247+$I$4*AMZN!C247+$I$5*AAPL!C247+$I$6*NFLX!C247+$I$7*GOOG!C247)</f>
        <v>627.1939945</v>
      </c>
    </row>
    <row r="248">
      <c r="A248" s="3">
        <f>META!A249</f>
        <v>44922.66667</v>
      </c>
      <c r="B248" s="5">
        <f>B247*(1+$I$3*META!C248+$I$4*AMZN!C248+$I$5*AAPL!C248+$I$6*NFLX!C248+$I$7*GOOG!C248)</f>
        <v>630.3816217</v>
      </c>
    </row>
    <row r="249">
      <c r="A249" s="3">
        <f>META!A250</f>
        <v>44923.66667</v>
      </c>
      <c r="B249" s="5">
        <f>B248*(1+$I$3*META!C249+$I$4*AMZN!C249+$I$5*AAPL!C249+$I$6*NFLX!C249+$I$7*GOOG!C249)</f>
        <v>619.3645059</v>
      </c>
    </row>
    <row r="250">
      <c r="A250" s="3">
        <f>META!A251</f>
        <v>44924.66667</v>
      </c>
      <c r="B250" s="5">
        <f>B249*(1+$I$3*META!C250+$I$4*AMZN!C250+$I$5*AAPL!C250+$I$6*NFLX!C250+$I$7*GOOG!C250)</f>
        <v>604.6953514</v>
      </c>
    </row>
    <row r="251">
      <c r="A251" s="3">
        <f>META!A252</f>
        <v>44925.66667</v>
      </c>
      <c r="B251" s="5">
        <f>B250*(1+$I$3*META!C251+$I$4*AMZN!C251+$I$5*AAPL!C251+$I$6*NFLX!C251+$I$7*GOOG!C251)</f>
        <v>622.7244069</v>
      </c>
    </row>
    <row r="252">
      <c r="A252" s="3" t="str">
        <f>META!A253</f>
        <v/>
      </c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tr">
        <f>IFERROR(__xludf.DUMMYFUNCTION("GOOGLEFINANCE(""NASDAQ:META"", ""PRICE"",DATE(2022,1,1), DATE(2022,12,31), ""DAILY"")"),"Date")</f>
        <v>Date</v>
      </c>
      <c r="B1" s="7" t="str">
        <f>IFERROR(__xludf.DUMMYFUNCTION("""COMPUTED_VALUE"""),"Close")</f>
        <v>Close</v>
      </c>
      <c r="C1" s="2" t="s">
        <v>11</v>
      </c>
    </row>
    <row r="2">
      <c r="A2" s="9">
        <f>IFERROR(__xludf.DUMMYFUNCTION("""COMPUTED_VALUE"""),44564.66666666667)</f>
        <v>44564.66667</v>
      </c>
      <c r="B2" s="7">
        <f>IFERROR(__xludf.DUMMYFUNCTION("""COMPUTED_VALUE"""),338.54)</f>
        <v>338.54</v>
      </c>
    </row>
    <row r="3">
      <c r="A3" s="9">
        <f>IFERROR(__xludf.DUMMYFUNCTION("""COMPUTED_VALUE"""),44565.66666666667)</f>
        <v>44565.66667</v>
      </c>
      <c r="B3" s="7">
        <f>IFERROR(__xludf.DUMMYFUNCTION("""COMPUTED_VALUE"""),336.53)</f>
        <v>336.53</v>
      </c>
      <c r="C3" s="6">
        <f t="shared" ref="C3:C252" si="1">B3/B2-1</f>
        <v>-0.005937259999</v>
      </c>
    </row>
    <row r="4">
      <c r="A4" s="9">
        <f>IFERROR(__xludf.DUMMYFUNCTION("""COMPUTED_VALUE"""),44566.66666666667)</f>
        <v>44566.66667</v>
      </c>
      <c r="B4" s="7">
        <f>IFERROR(__xludf.DUMMYFUNCTION("""COMPUTED_VALUE"""),324.17)</f>
        <v>324.17</v>
      </c>
      <c r="C4" s="6">
        <f t="shared" si="1"/>
        <v>-0.03672778058</v>
      </c>
    </row>
    <row r="5">
      <c r="A5" s="9">
        <f>IFERROR(__xludf.DUMMYFUNCTION("""COMPUTED_VALUE"""),44567.66666666667)</f>
        <v>44567.66667</v>
      </c>
      <c r="B5" s="7">
        <f>IFERROR(__xludf.DUMMYFUNCTION("""COMPUTED_VALUE"""),332.46)</f>
        <v>332.46</v>
      </c>
      <c r="C5" s="6">
        <f t="shared" si="1"/>
        <v>0.02557300182</v>
      </c>
    </row>
    <row r="6">
      <c r="A6" s="9">
        <f>IFERROR(__xludf.DUMMYFUNCTION("""COMPUTED_VALUE"""),44568.66666666667)</f>
        <v>44568.66667</v>
      </c>
      <c r="B6" s="7">
        <f>IFERROR(__xludf.DUMMYFUNCTION("""COMPUTED_VALUE"""),331.79)</f>
        <v>331.79</v>
      </c>
      <c r="C6" s="6">
        <f t="shared" si="1"/>
        <v>-0.002015280034</v>
      </c>
    </row>
    <row r="7">
      <c r="A7" s="9">
        <f>IFERROR(__xludf.DUMMYFUNCTION("""COMPUTED_VALUE"""),44571.66666666667)</f>
        <v>44571.66667</v>
      </c>
      <c r="B7" s="7">
        <f>IFERROR(__xludf.DUMMYFUNCTION("""COMPUTED_VALUE"""),328.07)</f>
        <v>328.07</v>
      </c>
      <c r="C7" s="6">
        <f t="shared" si="1"/>
        <v>-0.01121191115</v>
      </c>
    </row>
    <row r="8">
      <c r="A8" s="9">
        <f>IFERROR(__xludf.DUMMYFUNCTION("""COMPUTED_VALUE"""),44572.66666666667)</f>
        <v>44572.66667</v>
      </c>
      <c r="B8" s="7">
        <f>IFERROR(__xludf.DUMMYFUNCTION("""COMPUTED_VALUE"""),334.37)</f>
        <v>334.37</v>
      </c>
      <c r="C8" s="6">
        <f t="shared" si="1"/>
        <v>0.01920321883</v>
      </c>
    </row>
    <row r="9">
      <c r="A9" s="9">
        <f>IFERROR(__xludf.DUMMYFUNCTION("""COMPUTED_VALUE"""),44573.66666666667)</f>
        <v>44573.66667</v>
      </c>
      <c r="B9" s="7">
        <f>IFERROR(__xludf.DUMMYFUNCTION("""COMPUTED_VALUE"""),333.26)</f>
        <v>333.26</v>
      </c>
      <c r="C9" s="6">
        <f t="shared" si="1"/>
        <v>-0.003319675808</v>
      </c>
    </row>
    <row r="10">
      <c r="A10" s="9">
        <f>IFERROR(__xludf.DUMMYFUNCTION("""COMPUTED_VALUE"""),44574.66666666667)</f>
        <v>44574.66667</v>
      </c>
      <c r="B10" s="7">
        <f>IFERROR(__xludf.DUMMYFUNCTION("""COMPUTED_VALUE"""),326.48)</f>
        <v>326.48</v>
      </c>
      <c r="C10" s="6">
        <f t="shared" si="1"/>
        <v>-0.02034447578</v>
      </c>
    </row>
    <row r="11">
      <c r="A11" s="9">
        <f>IFERROR(__xludf.DUMMYFUNCTION("""COMPUTED_VALUE"""),44575.66666666667)</f>
        <v>44575.66667</v>
      </c>
      <c r="B11" s="7">
        <f>IFERROR(__xludf.DUMMYFUNCTION("""COMPUTED_VALUE"""),331.9)</f>
        <v>331.9</v>
      </c>
      <c r="C11" s="6">
        <f t="shared" si="1"/>
        <v>0.01660132321</v>
      </c>
    </row>
    <row r="12">
      <c r="A12" s="9">
        <f>IFERROR(__xludf.DUMMYFUNCTION("""COMPUTED_VALUE"""),44579.66666666667)</f>
        <v>44579.66667</v>
      </c>
      <c r="B12" s="7">
        <f>IFERROR(__xludf.DUMMYFUNCTION("""COMPUTED_VALUE"""),318.15)</f>
        <v>318.15</v>
      </c>
      <c r="C12" s="6">
        <f t="shared" si="1"/>
        <v>-0.04142814101</v>
      </c>
    </row>
    <row r="13">
      <c r="A13" s="9">
        <f>IFERROR(__xludf.DUMMYFUNCTION("""COMPUTED_VALUE"""),44580.66666666667)</f>
        <v>44580.66667</v>
      </c>
      <c r="B13" s="7">
        <f>IFERROR(__xludf.DUMMYFUNCTION("""COMPUTED_VALUE"""),319.59)</f>
        <v>319.59</v>
      </c>
      <c r="C13" s="6">
        <f t="shared" si="1"/>
        <v>0.004526166902</v>
      </c>
    </row>
    <row r="14">
      <c r="A14" s="9">
        <f>IFERROR(__xludf.DUMMYFUNCTION("""COMPUTED_VALUE"""),44581.66666666667)</f>
        <v>44581.66667</v>
      </c>
      <c r="B14" s="7">
        <f>IFERROR(__xludf.DUMMYFUNCTION("""COMPUTED_VALUE"""),316.56)</f>
        <v>316.56</v>
      </c>
      <c r="C14" s="6">
        <f t="shared" si="1"/>
        <v>-0.0094808974</v>
      </c>
    </row>
    <row r="15">
      <c r="A15" s="9">
        <f>IFERROR(__xludf.DUMMYFUNCTION("""COMPUTED_VALUE"""),44582.66666666667)</f>
        <v>44582.66667</v>
      </c>
      <c r="B15" s="7">
        <f>IFERROR(__xludf.DUMMYFUNCTION("""COMPUTED_VALUE"""),303.17)</f>
        <v>303.17</v>
      </c>
      <c r="C15" s="6">
        <f t="shared" si="1"/>
        <v>-0.04229845843</v>
      </c>
    </row>
    <row r="16">
      <c r="A16" s="9">
        <f>IFERROR(__xludf.DUMMYFUNCTION("""COMPUTED_VALUE"""),44585.66666666667)</f>
        <v>44585.66667</v>
      </c>
      <c r="B16" s="7">
        <f>IFERROR(__xludf.DUMMYFUNCTION("""COMPUTED_VALUE"""),308.71)</f>
        <v>308.71</v>
      </c>
      <c r="C16" s="6">
        <f t="shared" si="1"/>
        <v>0.01827357588</v>
      </c>
    </row>
    <row r="17">
      <c r="A17" s="9">
        <f>IFERROR(__xludf.DUMMYFUNCTION("""COMPUTED_VALUE"""),44586.66666666667)</f>
        <v>44586.66667</v>
      </c>
      <c r="B17" s="7">
        <f>IFERROR(__xludf.DUMMYFUNCTION("""COMPUTED_VALUE"""),300.15)</f>
        <v>300.15</v>
      </c>
      <c r="C17" s="6">
        <f t="shared" si="1"/>
        <v>-0.02772828869</v>
      </c>
    </row>
    <row r="18">
      <c r="A18" s="9">
        <f>IFERROR(__xludf.DUMMYFUNCTION("""COMPUTED_VALUE"""),44587.66666666667)</f>
        <v>44587.66667</v>
      </c>
      <c r="B18" s="7">
        <f>IFERROR(__xludf.DUMMYFUNCTION("""COMPUTED_VALUE"""),294.63)</f>
        <v>294.63</v>
      </c>
      <c r="C18" s="6">
        <f t="shared" si="1"/>
        <v>-0.0183908046</v>
      </c>
    </row>
    <row r="19">
      <c r="A19" s="9">
        <f>IFERROR(__xludf.DUMMYFUNCTION("""COMPUTED_VALUE"""),44588.66666666667)</f>
        <v>44588.66667</v>
      </c>
      <c r="B19" s="7">
        <f>IFERROR(__xludf.DUMMYFUNCTION("""COMPUTED_VALUE"""),294.64)</f>
        <v>294.64</v>
      </c>
      <c r="C19" s="6">
        <f t="shared" si="1"/>
        <v>0.000033940875</v>
      </c>
    </row>
    <row r="20">
      <c r="A20" s="9">
        <f>IFERROR(__xludf.DUMMYFUNCTION("""COMPUTED_VALUE"""),44589.66666666667)</f>
        <v>44589.66667</v>
      </c>
      <c r="B20" s="7">
        <f>IFERROR(__xludf.DUMMYFUNCTION("""COMPUTED_VALUE"""),301.71)</f>
        <v>301.71</v>
      </c>
      <c r="C20" s="6">
        <f t="shared" si="1"/>
        <v>0.0239953842</v>
      </c>
    </row>
    <row r="21">
      <c r="A21" s="9">
        <f>IFERROR(__xludf.DUMMYFUNCTION("""COMPUTED_VALUE"""),44592.66666666667)</f>
        <v>44592.66667</v>
      </c>
      <c r="B21" s="7">
        <f>IFERROR(__xludf.DUMMYFUNCTION("""COMPUTED_VALUE"""),313.26)</f>
        <v>313.26</v>
      </c>
      <c r="C21" s="6">
        <f t="shared" si="1"/>
        <v>0.03828179378</v>
      </c>
    </row>
    <row r="22">
      <c r="A22" s="9">
        <f>IFERROR(__xludf.DUMMYFUNCTION("""COMPUTED_VALUE"""),44593.66666666667)</f>
        <v>44593.66667</v>
      </c>
      <c r="B22" s="7">
        <f>IFERROR(__xludf.DUMMYFUNCTION("""COMPUTED_VALUE"""),319.0)</f>
        <v>319</v>
      </c>
      <c r="C22" s="6">
        <f t="shared" si="1"/>
        <v>0.0183234374</v>
      </c>
    </row>
    <row r="23">
      <c r="A23" s="9">
        <f>IFERROR(__xludf.DUMMYFUNCTION("""COMPUTED_VALUE"""),44594.66666666667)</f>
        <v>44594.66667</v>
      </c>
      <c r="B23" s="7">
        <f>IFERROR(__xludf.DUMMYFUNCTION("""COMPUTED_VALUE"""),323.0)</f>
        <v>323</v>
      </c>
      <c r="C23" s="6">
        <f t="shared" si="1"/>
        <v>0.01253918495</v>
      </c>
    </row>
    <row r="24">
      <c r="A24" s="9">
        <f>IFERROR(__xludf.DUMMYFUNCTION("""COMPUTED_VALUE"""),44595.66666666667)</f>
        <v>44595.66667</v>
      </c>
      <c r="B24" s="7">
        <f>IFERROR(__xludf.DUMMYFUNCTION("""COMPUTED_VALUE"""),237.76)</f>
        <v>237.76</v>
      </c>
      <c r="C24" s="6">
        <f t="shared" si="1"/>
        <v>-0.2639009288</v>
      </c>
    </row>
    <row r="25">
      <c r="A25" s="9">
        <f>IFERROR(__xludf.DUMMYFUNCTION("""COMPUTED_VALUE"""),44596.66666666667)</f>
        <v>44596.66667</v>
      </c>
      <c r="B25" s="7">
        <f>IFERROR(__xludf.DUMMYFUNCTION("""COMPUTED_VALUE"""),237.09)</f>
        <v>237.09</v>
      </c>
      <c r="C25" s="6">
        <f t="shared" si="1"/>
        <v>-0.002817967699</v>
      </c>
    </row>
    <row r="26">
      <c r="A26" s="9">
        <f>IFERROR(__xludf.DUMMYFUNCTION("""COMPUTED_VALUE"""),44599.66666666667)</f>
        <v>44599.66667</v>
      </c>
      <c r="B26" s="7">
        <f>IFERROR(__xludf.DUMMYFUNCTION("""COMPUTED_VALUE"""),224.91)</f>
        <v>224.91</v>
      </c>
      <c r="C26" s="6">
        <f t="shared" si="1"/>
        <v>-0.05137289637</v>
      </c>
    </row>
    <row r="27">
      <c r="A27" s="9">
        <f>IFERROR(__xludf.DUMMYFUNCTION("""COMPUTED_VALUE"""),44600.66666666667)</f>
        <v>44600.66667</v>
      </c>
      <c r="B27" s="7">
        <f>IFERROR(__xludf.DUMMYFUNCTION("""COMPUTED_VALUE"""),220.18)</f>
        <v>220.18</v>
      </c>
      <c r="C27" s="6">
        <f t="shared" si="1"/>
        <v>-0.02103063448</v>
      </c>
    </row>
    <row r="28">
      <c r="A28" s="9">
        <f>IFERROR(__xludf.DUMMYFUNCTION("""COMPUTED_VALUE"""),44601.66666666667)</f>
        <v>44601.66667</v>
      </c>
      <c r="B28" s="7">
        <f>IFERROR(__xludf.DUMMYFUNCTION("""COMPUTED_VALUE"""),232.0)</f>
        <v>232</v>
      </c>
      <c r="C28" s="6">
        <f t="shared" si="1"/>
        <v>0.05368334999</v>
      </c>
    </row>
    <row r="29">
      <c r="A29" s="9">
        <f>IFERROR(__xludf.DUMMYFUNCTION("""COMPUTED_VALUE"""),44602.66666666667)</f>
        <v>44602.66667</v>
      </c>
      <c r="B29" s="7">
        <f>IFERROR(__xludf.DUMMYFUNCTION("""COMPUTED_VALUE"""),228.07)</f>
        <v>228.07</v>
      </c>
      <c r="C29" s="6">
        <f t="shared" si="1"/>
        <v>-0.01693965517</v>
      </c>
    </row>
    <row r="30">
      <c r="A30" s="9">
        <f>IFERROR(__xludf.DUMMYFUNCTION("""COMPUTED_VALUE"""),44603.66666666667)</f>
        <v>44603.66667</v>
      </c>
      <c r="B30" s="7">
        <f>IFERROR(__xludf.DUMMYFUNCTION("""COMPUTED_VALUE"""),219.55)</f>
        <v>219.55</v>
      </c>
      <c r="C30" s="6">
        <f t="shared" si="1"/>
        <v>-0.03735695181</v>
      </c>
    </row>
    <row r="31">
      <c r="A31" s="9">
        <f>IFERROR(__xludf.DUMMYFUNCTION("""COMPUTED_VALUE"""),44606.66666666667)</f>
        <v>44606.66667</v>
      </c>
      <c r="B31" s="7">
        <f>IFERROR(__xludf.DUMMYFUNCTION("""COMPUTED_VALUE"""),217.7)</f>
        <v>217.7</v>
      </c>
      <c r="C31" s="6">
        <f t="shared" si="1"/>
        <v>-0.008426326577</v>
      </c>
    </row>
    <row r="32">
      <c r="A32" s="9">
        <f>IFERROR(__xludf.DUMMYFUNCTION("""COMPUTED_VALUE"""),44607.66666666667)</f>
        <v>44607.66667</v>
      </c>
      <c r="B32" s="7">
        <f>IFERROR(__xludf.DUMMYFUNCTION("""COMPUTED_VALUE"""),221.0)</f>
        <v>221</v>
      </c>
      <c r="C32" s="6">
        <f t="shared" si="1"/>
        <v>0.01515847497</v>
      </c>
    </row>
    <row r="33">
      <c r="A33" s="9">
        <f>IFERROR(__xludf.DUMMYFUNCTION("""COMPUTED_VALUE"""),44608.66666666667)</f>
        <v>44608.66667</v>
      </c>
      <c r="B33" s="7">
        <f>IFERROR(__xludf.DUMMYFUNCTION("""COMPUTED_VALUE"""),216.54)</f>
        <v>216.54</v>
      </c>
      <c r="C33" s="6">
        <f t="shared" si="1"/>
        <v>-0.02018099548</v>
      </c>
    </row>
    <row r="34">
      <c r="A34" s="9">
        <f>IFERROR(__xludf.DUMMYFUNCTION("""COMPUTED_VALUE"""),44609.66666666667)</f>
        <v>44609.66667</v>
      </c>
      <c r="B34" s="7">
        <f>IFERROR(__xludf.DUMMYFUNCTION("""COMPUTED_VALUE"""),207.71)</f>
        <v>207.71</v>
      </c>
      <c r="C34" s="6">
        <f t="shared" si="1"/>
        <v>-0.04077768542</v>
      </c>
    </row>
    <row r="35">
      <c r="A35" s="9">
        <f>IFERROR(__xludf.DUMMYFUNCTION("""COMPUTED_VALUE"""),44610.66666666667)</f>
        <v>44610.66667</v>
      </c>
      <c r="B35" s="7">
        <f>IFERROR(__xludf.DUMMYFUNCTION("""COMPUTED_VALUE"""),206.16)</f>
        <v>206.16</v>
      </c>
      <c r="C35" s="6">
        <f t="shared" si="1"/>
        <v>-0.007462327283</v>
      </c>
    </row>
    <row r="36">
      <c r="A36" s="9">
        <f>IFERROR(__xludf.DUMMYFUNCTION("""COMPUTED_VALUE"""),44614.66666666667)</f>
        <v>44614.66667</v>
      </c>
      <c r="B36" s="7">
        <f>IFERROR(__xludf.DUMMYFUNCTION("""COMPUTED_VALUE"""),202.08)</f>
        <v>202.08</v>
      </c>
      <c r="C36" s="6">
        <f t="shared" si="1"/>
        <v>-0.01979045402</v>
      </c>
    </row>
    <row r="37">
      <c r="A37" s="9">
        <f>IFERROR(__xludf.DUMMYFUNCTION("""COMPUTED_VALUE"""),44615.66666666667)</f>
        <v>44615.66667</v>
      </c>
      <c r="B37" s="7">
        <f>IFERROR(__xludf.DUMMYFUNCTION("""COMPUTED_VALUE"""),198.45)</f>
        <v>198.45</v>
      </c>
      <c r="C37" s="6">
        <f t="shared" si="1"/>
        <v>-0.0179631829</v>
      </c>
    </row>
    <row r="38">
      <c r="A38" s="9">
        <f>IFERROR(__xludf.DUMMYFUNCTION("""COMPUTED_VALUE"""),44616.66666666667)</f>
        <v>44616.66667</v>
      </c>
      <c r="B38" s="7">
        <f>IFERROR(__xludf.DUMMYFUNCTION("""COMPUTED_VALUE"""),207.6)</f>
        <v>207.6</v>
      </c>
      <c r="C38" s="6">
        <f t="shared" si="1"/>
        <v>0.04610733182</v>
      </c>
    </row>
    <row r="39">
      <c r="A39" s="9">
        <f>IFERROR(__xludf.DUMMYFUNCTION("""COMPUTED_VALUE"""),44617.66666666667)</f>
        <v>44617.66667</v>
      </c>
      <c r="B39" s="7">
        <f>IFERROR(__xludf.DUMMYFUNCTION("""COMPUTED_VALUE"""),210.48)</f>
        <v>210.48</v>
      </c>
      <c r="C39" s="6">
        <f t="shared" si="1"/>
        <v>0.01387283237</v>
      </c>
    </row>
    <row r="40">
      <c r="A40" s="9">
        <f>IFERROR(__xludf.DUMMYFUNCTION("""COMPUTED_VALUE"""),44620.66666666667)</f>
        <v>44620.66667</v>
      </c>
      <c r="B40" s="7">
        <f>IFERROR(__xludf.DUMMYFUNCTION("""COMPUTED_VALUE"""),211.03)</f>
        <v>211.03</v>
      </c>
      <c r="C40" s="6">
        <f t="shared" si="1"/>
        <v>0.002613074876</v>
      </c>
    </row>
    <row r="41">
      <c r="A41" s="9">
        <f>IFERROR(__xludf.DUMMYFUNCTION("""COMPUTED_VALUE"""),44621.66666666667)</f>
        <v>44621.66667</v>
      </c>
      <c r="B41" s="7">
        <f>IFERROR(__xludf.DUMMYFUNCTION("""COMPUTED_VALUE"""),203.49)</f>
        <v>203.49</v>
      </c>
      <c r="C41" s="6">
        <f t="shared" si="1"/>
        <v>-0.03572951713</v>
      </c>
    </row>
    <row r="42">
      <c r="A42" s="9">
        <f>IFERROR(__xludf.DUMMYFUNCTION("""COMPUTED_VALUE"""),44622.66666666667)</f>
        <v>44622.66667</v>
      </c>
      <c r="B42" s="7">
        <f>IFERROR(__xludf.DUMMYFUNCTION("""COMPUTED_VALUE"""),208.11)</f>
        <v>208.11</v>
      </c>
      <c r="C42" s="6">
        <f t="shared" si="1"/>
        <v>0.02270381837</v>
      </c>
    </row>
    <row r="43">
      <c r="A43" s="9">
        <f>IFERROR(__xludf.DUMMYFUNCTION("""COMPUTED_VALUE"""),44623.66666666667)</f>
        <v>44623.66667</v>
      </c>
      <c r="B43" s="7">
        <f>IFERROR(__xludf.DUMMYFUNCTION("""COMPUTED_VALUE"""),202.97)</f>
        <v>202.97</v>
      </c>
      <c r="C43" s="6">
        <f t="shared" si="1"/>
        <v>-0.02469847677</v>
      </c>
    </row>
    <row r="44">
      <c r="A44" s="9">
        <f>IFERROR(__xludf.DUMMYFUNCTION("""COMPUTED_VALUE"""),44624.66666666667)</f>
        <v>44624.66667</v>
      </c>
      <c r="B44" s="7">
        <f>IFERROR(__xludf.DUMMYFUNCTION("""COMPUTED_VALUE"""),200.06)</f>
        <v>200.06</v>
      </c>
      <c r="C44" s="6">
        <f t="shared" si="1"/>
        <v>-0.01433709415</v>
      </c>
    </row>
    <row r="45">
      <c r="A45" s="9">
        <f>IFERROR(__xludf.DUMMYFUNCTION("""COMPUTED_VALUE"""),44627.66666666667)</f>
        <v>44627.66667</v>
      </c>
      <c r="B45" s="7">
        <f>IFERROR(__xludf.DUMMYFUNCTION("""COMPUTED_VALUE"""),187.47)</f>
        <v>187.47</v>
      </c>
      <c r="C45" s="6">
        <f t="shared" si="1"/>
        <v>-0.06293112066</v>
      </c>
    </row>
    <row r="46">
      <c r="A46" s="9">
        <f>IFERROR(__xludf.DUMMYFUNCTION("""COMPUTED_VALUE"""),44628.66666666667)</f>
        <v>44628.66667</v>
      </c>
      <c r="B46" s="7">
        <f>IFERROR(__xludf.DUMMYFUNCTION("""COMPUTED_VALUE"""),190.29)</f>
        <v>190.29</v>
      </c>
      <c r="C46" s="6">
        <f t="shared" si="1"/>
        <v>0.01504240679</v>
      </c>
    </row>
    <row r="47">
      <c r="A47" s="9">
        <f>IFERROR(__xludf.DUMMYFUNCTION("""COMPUTED_VALUE"""),44629.66666666667)</f>
        <v>44629.66667</v>
      </c>
      <c r="B47" s="7">
        <f>IFERROR(__xludf.DUMMYFUNCTION("""COMPUTED_VALUE"""),198.5)</f>
        <v>198.5</v>
      </c>
      <c r="C47" s="6">
        <f t="shared" si="1"/>
        <v>0.04314467392</v>
      </c>
    </row>
    <row r="48">
      <c r="A48" s="9">
        <f>IFERROR(__xludf.DUMMYFUNCTION("""COMPUTED_VALUE"""),44630.66666666667)</f>
        <v>44630.66667</v>
      </c>
      <c r="B48" s="7">
        <f>IFERROR(__xludf.DUMMYFUNCTION("""COMPUTED_VALUE"""),195.21)</f>
        <v>195.21</v>
      </c>
      <c r="C48" s="6">
        <f t="shared" si="1"/>
        <v>-0.0165743073</v>
      </c>
    </row>
    <row r="49">
      <c r="A49" s="9">
        <f>IFERROR(__xludf.DUMMYFUNCTION("""COMPUTED_VALUE"""),44631.66666666667)</f>
        <v>44631.66667</v>
      </c>
      <c r="B49" s="7">
        <f>IFERROR(__xludf.DUMMYFUNCTION("""COMPUTED_VALUE"""),187.61)</f>
        <v>187.61</v>
      </c>
      <c r="C49" s="6">
        <f t="shared" si="1"/>
        <v>-0.03893243174</v>
      </c>
    </row>
    <row r="50">
      <c r="A50" s="9">
        <f>IFERROR(__xludf.DUMMYFUNCTION("""COMPUTED_VALUE"""),44634.66666666667)</f>
        <v>44634.66667</v>
      </c>
      <c r="B50" s="7">
        <f>IFERROR(__xludf.DUMMYFUNCTION("""COMPUTED_VALUE"""),186.63)</f>
        <v>186.63</v>
      </c>
      <c r="C50" s="6">
        <f t="shared" si="1"/>
        <v>-0.005223602153</v>
      </c>
    </row>
    <row r="51">
      <c r="A51" s="9">
        <f>IFERROR(__xludf.DUMMYFUNCTION("""COMPUTED_VALUE"""),44635.66666666667)</f>
        <v>44635.66667</v>
      </c>
      <c r="B51" s="7">
        <f>IFERROR(__xludf.DUMMYFUNCTION("""COMPUTED_VALUE"""),192.03)</f>
        <v>192.03</v>
      </c>
      <c r="C51" s="6">
        <f t="shared" si="1"/>
        <v>0.02893425494</v>
      </c>
    </row>
    <row r="52">
      <c r="A52" s="9">
        <f>IFERROR(__xludf.DUMMYFUNCTION("""COMPUTED_VALUE"""),44636.66666666667)</f>
        <v>44636.66667</v>
      </c>
      <c r="B52" s="7">
        <f>IFERROR(__xludf.DUMMYFUNCTION("""COMPUTED_VALUE"""),203.63)</f>
        <v>203.63</v>
      </c>
      <c r="C52" s="6">
        <f t="shared" si="1"/>
        <v>0.06040722804</v>
      </c>
    </row>
    <row r="53">
      <c r="A53" s="9">
        <f>IFERROR(__xludf.DUMMYFUNCTION("""COMPUTED_VALUE"""),44637.66666666667)</f>
        <v>44637.66667</v>
      </c>
      <c r="B53" s="7">
        <f>IFERROR(__xludf.DUMMYFUNCTION("""COMPUTED_VALUE"""),207.84)</f>
        <v>207.84</v>
      </c>
      <c r="C53" s="6">
        <f t="shared" si="1"/>
        <v>0.02067475323</v>
      </c>
    </row>
    <row r="54">
      <c r="A54" s="9">
        <f>IFERROR(__xludf.DUMMYFUNCTION("""COMPUTED_VALUE"""),44638.66666666667)</f>
        <v>44638.66667</v>
      </c>
      <c r="B54" s="7">
        <f>IFERROR(__xludf.DUMMYFUNCTION("""COMPUTED_VALUE"""),216.49)</f>
        <v>216.49</v>
      </c>
      <c r="C54" s="6">
        <f t="shared" si="1"/>
        <v>0.04161855273</v>
      </c>
    </row>
    <row r="55">
      <c r="A55" s="9">
        <f>IFERROR(__xludf.DUMMYFUNCTION("""COMPUTED_VALUE"""),44641.66666666667)</f>
        <v>44641.66667</v>
      </c>
      <c r="B55" s="7">
        <f>IFERROR(__xludf.DUMMYFUNCTION("""COMPUTED_VALUE"""),211.49)</f>
        <v>211.49</v>
      </c>
      <c r="C55" s="6">
        <f t="shared" si="1"/>
        <v>-0.023095755</v>
      </c>
    </row>
    <row r="56">
      <c r="A56" s="9">
        <f>IFERROR(__xludf.DUMMYFUNCTION("""COMPUTED_VALUE"""),44642.66666666667)</f>
        <v>44642.66667</v>
      </c>
      <c r="B56" s="7">
        <f>IFERROR(__xludf.DUMMYFUNCTION("""COMPUTED_VALUE"""),216.65)</f>
        <v>216.65</v>
      </c>
      <c r="C56" s="6">
        <f t="shared" si="1"/>
        <v>0.02439831671</v>
      </c>
    </row>
    <row r="57">
      <c r="A57" s="9">
        <f>IFERROR(__xludf.DUMMYFUNCTION("""COMPUTED_VALUE"""),44643.66666666667)</f>
        <v>44643.66667</v>
      </c>
      <c r="B57" s="7">
        <f>IFERROR(__xludf.DUMMYFUNCTION("""COMPUTED_VALUE"""),213.46)</f>
        <v>213.46</v>
      </c>
      <c r="C57" s="6">
        <f t="shared" si="1"/>
        <v>-0.01472420955</v>
      </c>
    </row>
    <row r="58">
      <c r="A58" s="9">
        <f>IFERROR(__xludf.DUMMYFUNCTION("""COMPUTED_VALUE"""),44644.66666666667)</f>
        <v>44644.66667</v>
      </c>
      <c r="B58" s="7">
        <f>IFERROR(__xludf.DUMMYFUNCTION("""COMPUTED_VALUE"""),219.57)</f>
        <v>219.57</v>
      </c>
      <c r="C58" s="6">
        <f t="shared" si="1"/>
        <v>0.02862362972</v>
      </c>
    </row>
    <row r="59">
      <c r="A59" s="9">
        <f>IFERROR(__xludf.DUMMYFUNCTION("""COMPUTED_VALUE"""),44645.66666666667)</f>
        <v>44645.66667</v>
      </c>
      <c r="B59" s="7">
        <f>IFERROR(__xludf.DUMMYFUNCTION("""COMPUTED_VALUE"""),221.82)</f>
        <v>221.82</v>
      </c>
      <c r="C59" s="6">
        <f t="shared" si="1"/>
        <v>0.01024730154</v>
      </c>
    </row>
    <row r="60">
      <c r="A60" s="9">
        <f>IFERROR(__xludf.DUMMYFUNCTION("""COMPUTED_VALUE"""),44648.66666666667)</f>
        <v>44648.66667</v>
      </c>
      <c r="B60" s="7">
        <f>IFERROR(__xludf.DUMMYFUNCTION("""COMPUTED_VALUE"""),223.59)</f>
        <v>223.59</v>
      </c>
      <c r="C60" s="6">
        <f t="shared" si="1"/>
        <v>0.007979442791</v>
      </c>
    </row>
    <row r="61">
      <c r="A61" s="9">
        <f>IFERROR(__xludf.DUMMYFUNCTION("""COMPUTED_VALUE"""),44649.66666666667)</f>
        <v>44649.66667</v>
      </c>
      <c r="B61" s="7">
        <f>IFERROR(__xludf.DUMMYFUNCTION("""COMPUTED_VALUE"""),229.86)</f>
        <v>229.86</v>
      </c>
      <c r="C61" s="6">
        <f t="shared" si="1"/>
        <v>0.02804239903</v>
      </c>
    </row>
    <row r="62">
      <c r="A62" s="9">
        <f>IFERROR(__xludf.DUMMYFUNCTION("""COMPUTED_VALUE"""),44650.66666666667)</f>
        <v>44650.66667</v>
      </c>
      <c r="B62" s="7">
        <f>IFERROR(__xludf.DUMMYFUNCTION("""COMPUTED_VALUE"""),227.85)</f>
        <v>227.85</v>
      </c>
      <c r="C62" s="6">
        <f t="shared" si="1"/>
        <v>-0.008744453145</v>
      </c>
    </row>
    <row r="63">
      <c r="A63" s="9">
        <f>IFERROR(__xludf.DUMMYFUNCTION("""COMPUTED_VALUE"""),44651.66666666667)</f>
        <v>44651.66667</v>
      </c>
      <c r="B63" s="7">
        <f>IFERROR(__xludf.DUMMYFUNCTION("""COMPUTED_VALUE"""),222.36)</f>
        <v>222.36</v>
      </c>
      <c r="C63" s="6">
        <f t="shared" si="1"/>
        <v>-0.02409479921</v>
      </c>
    </row>
    <row r="64">
      <c r="A64" s="9">
        <f>IFERROR(__xludf.DUMMYFUNCTION("""COMPUTED_VALUE"""),44652.66666666667)</f>
        <v>44652.66667</v>
      </c>
      <c r="B64" s="7">
        <f>IFERROR(__xludf.DUMMYFUNCTION("""COMPUTED_VALUE"""),224.85)</f>
        <v>224.85</v>
      </c>
      <c r="C64" s="6">
        <f t="shared" si="1"/>
        <v>0.0111980572</v>
      </c>
    </row>
    <row r="65">
      <c r="A65" s="9">
        <f>IFERROR(__xludf.DUMMYFUNCTION("""COMPUTED_VALUE"""),44655.66666666667)</f>
        <v>44655.66667</v>
      </c>
      <c r="B65" s="7">
        <f>IFERROR(__xludf.DUMMYFUNCTION("""COMPUTED_VALUE"""),233.89)</f>
        <v>233.89</v>
      </c>
      <c r="C65" s="6">
        <f t="shared" si="1"/>
        <v>0.04020458083</v>
      </c>
    </row>
    <row r="66">
      <c r="A66" s="9">
        <f>IFERROR(__xludf.DUMMYFUNCTION("""COMPUTED_VALUE"""),44656.66666666667)</f>
        <v>44656.66667</v>
      </c>
      <c r="B66" s="7">
        <f>IFERROR(__xludf.DUMMYFUNCTION("""COMPUTED_VALUE"""),231.84)</f>
        <v>231.84</v>
      </c>
      <c r="C66" s="6">
        <f t="shared" si="1"/>
        <v>-0.008764803968</v>
      </c>
    </row>
    <row r="67">
      <c r="A67" s="9">
        <f>IFERROR(__xludf.DUMMYFUNCTION("""COMPUTED_VALUE"""),44657.66666666667)</f>
        <v>44657.66667</v>
      </c>
      <c r="B67" s="7">
        <f>IFERROR(__xludf.DUMMYFUNCTION("""COMPUTED_VALUE"""),223.3)</f>
        <v>223.3</v>
      </c>
      <c r="C67" s="6">
        <f t="shared" si="1"/>
        <v>-0.03683574879</v>
      </c>
    </row>
    <row r="68">
      <c r="A68" s="9">
        <f>IFERROR(__xludf.DUMMYFUNCTION("""COMPUTED_VALUE"""),44658.66666666667)</f>
        <v>44658.66667</v>
      </c>
      <c r="B68" s="7">
        <f>IFERROR(__xludf.DUMMYFUNCTION("""COMPUTED_VALUE"""),222.95)</f>
        <v>222.95</v>
      </c>
      <c r="C68" s="6">
        <f t="shared" si="1"/>
        <v>-0.001567398119</v>
      </c>
    </row>
    <row r="69">
      <c r="A69" s="9">
        <f>IFERROR(__xludf.DUMMYFUNCTION("""COMPUTED_VALUE"""),44659.66666666667)</f>
        <v>44659.66667</v>
      </c>
      <c r="B69" s="7">
        <f>IFERROR(__xludf.DUMMYFUNCTION("""COMPUTED_VALUE"""),222.33)</f>
        <v>222.33</v>
      </c>
      <c r="C69" s="6">
        <f t="shared" si="1"/>
        <v>-0.002780892577</v>
      </c>
    </row>
    <row r="70">
      <c r="A70" s="9">
        <f>IFERROR(__xludf.DUMMYFUNCTION("""COMPUTED_VALUE"""),44662.66666666667)</f>
        <v>44662.66667</v>
      </c>
      <c r="B70" s="7">
        <f>IFERROR(__xludf.DUMMYFUNCTION("""COMPUTED_VALUE"""),216.46)</f>
        <v>216.46</v>
      </c>
      <c r="C70" s="6">
        <f t="shared" si="1"/>
        <v>-0.02640219494</v>
      </c>
    </row>
    <row r="71">
      <c r="A71" s="9">
        <f>IFERROR(__xludf.DUMMYFUNCTION("""COMPUTED_VALUE"""),44663.66666666667)</f>
        <v>44663.66667</v>
      </c>
      <c r="B71" s="7">
        <f>IFERROR(__xludf.DUMMYFUNCTION("""COMPUTED_VALUE"""),214.14)</f>
        <v>214.14</v>
      </c>
      <c r="C71" s="6">
        <f t="shared" si="1"/>
        <v>-0.01071791555</v>
      </c>
    </row>
    <row r="72">
      <c r="A72" s="9">
        <f>IFERROR(__xludf.DUMMYFUNCTION("""COMPUTED_VALUE"""),44664.66666666667)</f>
        <v>44664.66667</v>
      </c>
      <c r="B72" s="7">
        <f>IFERROR(__xludf.DUMMYFUNCTION("""COMPUTED_VALUE"""),214.99)</f>
        <v>214.99</v>
      </c>
      <c r="C72" s="6">
        <f t="shared" si="1"/>
        <v>0.003969365835</v>
      </c>
    </row>
    <row r="73">
      <c r="A73" s="9">
        <f>IFERROR(__xludf.DUMMYFUNCTION("""COMPUTED_VALUE"""),44665.66666666667)</f>
        <v>44665.66667</v>
      </c>
      <c r="B73" s="7">
        <f>IFERROR(__xludf.DUMMYFUNCTION("""COMPUTED_VALUE"""),210.18)</f>
        <v>210.18</v>
      </c>
      <c r="C73" s="6">
        <f t="shared" si="1"/>
        <v>-0.02237313363</v>
      </c>
    </row>
    <row r="74">
      <c r="A74" s="9">
        <f>IFERROR(__xludf.DUMMYFUNCTION("""COMPUTED_VALUE"""),44669.66666666667)</f>
        <v>44669.66667</v>
      </c>
      <c r="B74" s="7">
        <f>IFERROR(__xludf.DUMMYFUNCTION("""COMPUTED_VALUE"""),210.77)</f>
        <v>210.77</v>
      </c>
      <c r="C74" s="6">
        <f t="shared" si="1"/>
        <v>0.002807117709</v>
      </c>
    </row>
    <row r="75">
      <c r="A75" s="9">
        <f>IFERROR(__xludf.DUMMYFUNCTION("""COMPUTED_VALUE"""),44670.66666666667)</f>
        <v>44670.66667</v>
      </c>
      <c r="B75" s="7">
        <f>IFERROR(__xludf.DUMMYFUNCTION("""COMPUTED_VALUE"""),217.31)</f>
        <v>217.31</v>
      </c>
      <c r="C75" s="6">
        <f t="shared" si="1"/>
        <v>0.03102908384</v>
      </c>
    </row>
    <row r="76">
      <c r="A76" s="9">
        <f>IFERROR(__xludf.DUMMYFUNCTION("""COMPUTED_VALUE"""),44671.66666666667)</f>
        <v>44671.66667</v>
      </c>
      <c r="B76" s="7">
        <f>IFERROR(__xludf.DUMMYFUNCTION("""COMPUTED_VALUE"""),200.42)</f>
        <v>200.42</v>
      </c>
      <c r="C76" s="6">
        <f t="shared" si="1"/>
        <v>-0.07772306843</v>
      </c>
    </row>
    <row r="77">
      <c r="A77" s="9">
        <f>IFERROR(__xludf.DUMMYFUNCTION("""COMPUTED_VALUE"""),44672.66666666667)</f>
        <v>44672.66667</v>
      </c>
      <c r="B77" s="7">
        <f>IFERROR(__xludf.DUMMYFUNCTION("""COMPUTED_VALUE"""),188.07)</f>
        <v>188.07</v>
      </c>
      <c r="C77" s="6">
        <f t="shared" si="1"/>
        <v>-0.06162059675</v>
      </c>
    </row>
    <row r="78">
      <c r="A78" s="9">
        <f>IFERROR(__xludf.DUMMYFUNCTION("""COMPUTED_VALUE"""),44673.66666666667)</f>
        <v>44673.66667</v>
      </c>
      <c r="B78" s="7">
        <f>IFERROR(__xludf.DUMMYFUNCTION("""COMPUTED_VALUE"""),184.11)</f>
        <v>184.11</v>
      </c>
      <c r="C78" s="6">
        <f t="shared" si="1"/>
        <v>-0.02105598979</v>
      </c>
    </row>
    <row r="79">
      <c r="A79" s="9">
        <f>IFERROR(__xludf.DUMMYFUNCTION("""COMPUTED_VALUE"""),44676.66666666667)</f>
        <v>44676.66667</v>
      </c>
      <c r="B79" s="7">
        <f>IFERROR(__xludf.DUMMYFUNCTION("""COMPUTED_VALUE"""),186.99)</f>
        <v>186.99</v>
      </c>
      <c r="C79" s="6">
        <f t="shared" si="1"/>
        <v>0.01564282223</v>
      </c>
    </row>
    <row r="80">
      <c r="A80" s="9">
        <f>IFERROR(__xludf.DUMMYFUNCTION("""COMPUTED_VALUE"""),44677.66666666667)</f>
        <v>44677.66667</v>
      </c>
      <c r="B80" s="7">
        <f>IFERROR(__xludf.DUMMYFUNCTION("""COMPUTED_VALUE"""),180.95)</f>
        <v>180.95</v>
      </c>
      <c r="C80" s="6">
        <f t="shared" si="1"/>
        <v>-0.03230119258</v>
      </c>
    </row>
    <row r="81">
      <c r="A81" s="9">
        <f>IFERROR(__xludf.DUMMYFUNCTION("""COMPUTED_VALUE"""),44678.66666666667)</f>
        <v>44678.66667</v>
      </c>
      <c r="B81" s="7">
        <f>IFERROR(__xludf.DUMMYFUNCTION("""COMPUTED_VALUE"""),174.95)</f>
        <v>174.95</v>
      </c>
      <c r="C81" s="6">
        <f t="shared" si="1"/>
        <v>-0.03315833103</v>
      </c>
    </row>
    <row r="82">
      <c r="A82" s="9">
        <f>IFERROR(__xludf.DUMMYFUNCTION("""COMPUTED_VALUE"""),44679.66666666667)</f>
        <v>44679.66667</v>
      </c>
      <c r="B82" s="7">
        <f>IFERROR(__xludf.DUMMYFUNCTION("""COMPUTED_VALUE"""),205.73)</f>
        <v>205.73</v>
      </c>
      <c r="C82" s="6">
        <f t="shared" si="1"/>
        <v>0.1759359817</v>
      </c>
    </row>
    <row r="83">
      <c r="A83" s="9">
        <f>IFERROR(__xludf.DUMMYFUNCTION("""COMPUTED_VALUE"""),44680.66666666667)</f>
        <v>44680.66667</v>
      </c>
      <c r="B83" s="7">
        <f>IFERROR(__xludf.DUMMYFUNCTION("""COMPUTED_VALUE"""),200.47)</f>
        <v>200.47</v>
      </c>
      <c r="C83" s="6">
        <f t="shared" si="1"/>
        <v>-0.02556749137</v>
      </c>
    </row>
    <row r="84">
      <c r="A84" s="9">
        <f>IFERROR(__xludf.DUMMYFUNCTION("""COMPUTED_VALUE"""),44683.66666666667)</f>
        <v>44683.66667</v>
      </c>
      <c r="B84" s="7">
        <f>IFERROR(__xludf.DUMMYFUNCTION("""COMPUTED_VALUE"""),211.13)</f>
        <v>211.13</v>
      </c>
      <c r="C84" s="6">
        <f t="shared" si="1"/>
        <v>0.05317503866</v>
      </c>
    </row>
    <row r="85">
      <c r="A85" s="9">
        <f>IFERROR(__xludf.DUMMYFUNCTION("""COMPUTED_VALUE"""),44684.66666666667)</f>
        <v>44684.66667</v>
      </c>
      <c r="B85" s="7">
        <f>IFERROR(__xludf.DUMMYFUNCTION("""COMPUTED_VALUE"""),212.03)</f>
        <v>212.03</v>
      </c>
      <c r="C85" s="6">
        <f t="shared" si="1"/>
        <v>0.004262776488</v>
      </c>
    </row>
    <row r="86">
      <c r="A86" s="9">
        <f>IFERROR(__xludf.DUMMYFUNCTION("""COMPUTED_VALUE"""),44685.66666666667)</f>
        <v>44685.66667</v>
      </c>
      <c r="B86" s="7">
        <f>IFERROR(__xludf.DUMMYFUNCTION("""COMPUTED_VALUE"""),223.41)</f>
        <v>223.41</v>
      </c>
      <c r="C86" s="6">
        <f t="shared" si="1"/>
        <v>0.05367165024</v>
      </c>
    </row>
    <row r="87">
      <c r="A87" s="9">
        <f>IFERROR(__xludf.DUMMYFUNCTION("""COMPUTED_VALUE"""),44686.66666666667)</f>
        <v>44686.66667</v>
      </c>
      <c r="B87" s="7">
        <f>IFERROR(__xludf.DUMMYFUNCTION("""COMPUTED_VALUE"""),208.28)</f>
        <v>208.28</v>
      </c>
      <c r="C87" s="6">
        <f t="shared" si="1"/>
        <v>-0.06772302046</v>
      </c>
    </row>
    <row r="88">
      <c r="A88" s="9">
        <f>IFERROR(__xludf.DUMMYFUNCTION("""COMPUTED_VALUE"""),44687.66666666667)</f>
        <v>44687.66667</v>
      </c>
      <c r="B88" s="7">
        <f>IFERROR(__xludf.DUMMYFUNCTION("""COMPUTED_VALUE"""),203.77)</f>
        <v>203.77</v>
      </c>
      <c r="C88" s="6">
        <f t="shared" si="1"/>
        <v>-0.02165354331</v>
      </c>
    </row>
    <row r="89">
      <c r="A89" s="9">
        <f>IFERROR(__xludf.DUMMYFUNCTION("""COMPUTED_VALUE"""),44690.66666666667)</f>
        <v>44690.66667</v>
      </c>
      <c r="B89" s="7">
        <f>IFERROR(__xludf.DUMMYFUNCTION("""COMPUTED_VALUE"""),196.21)</f>
        <v>196.21</v>
      </c>
      <c r="C89" s="6">
        <f t="shared" si="1"/>
        <v>-0.0371006527</v>
      </c>
    </row>
    <row r="90">
      <c r="A90" s="9">
        <f>IFERROR(__xludf.DUMMYFUNCTION("""COMPUTED_VALUE"""),44691.66666666667)</f>
        <v>44691.66667</v>
      </c>
      <c r="B90" s="7">
        <f>IFERROR(__xludf.DUMMYFUNCTION("""COMPUTED_VALUE"""),197.65)</f>
        <v>197.65</v>
      </c>
      <c r="C90" s="6">
        <f t="shared" si="1"/>
        <v>0.00733907548</v>
      </c>
    </row>
    <row r="91">
      <c r="A91" s="9">
        <f>IFERROR(__xludf.DUMMYFUNCTION("""COMPUTED_VALUE"""),44692.66666666667)</f>
        <v>44692.66667</v>
      </c>
      <c r="B91" s="7">
        <f>IFERROR(__xludf.DUMMYFUNCTION("""COMPUTED_VALUE"""),188.74)</f>
        <v>188.74</v>
      </c>
      <c r="C91" s="6">
        <f t="shared" si="1"/>
        <v>-0.04507968631</v>
      </c>
    </row>
    <row r="92">
      <c r="A92" s="9">
        <f>IFERROR(__xludf.DUMMYFUNCTION("""COMPUTED_VALUE"""),44693.66666666667)</f>
        <v>44693.66667</v>
      </c>
      <c r="B92" s="7">
        <f>IFERROR(__xludf.DUMMYFUNCTION("""COMPUTED_VALUE"""),191.24)</f>
        <v>191.24</v>
      </c>
      <c r="C92" s="6">
        <f t="shared" si="1"/>
        <v>0.01324573487</v>
      </c>
    </row>
    <row r="93">
      <c r="A93" s="9">
        <f>IFERROR(__xludf.DUMMYFUNCTION("""COMPUTED_VALUE"""),44694.66666666667)</f>
        <v>44694.66667</v>
      </c>
      <c r="B93" s="7">
        <f>IFERROR(__xludf.DUMMYFUNCTION("""COMPUTED_VALUE"""),198.62)</f>
        <v>198.62</v>
      </c>
      <c r="C93" s="6">
        <f t="shared" si="1"/>
        <v>0.03859025309</v>
      </c>
    </row>
    <row r="94">
      <c r="A94" s="9">
        <f>IFERROR(__xludf.DUMMYFUNCTION("""COMPUTED_VALUE"""),44697.66666666667)</f>
        <v>44697.66667</v>
      </c>
      <c r="B94" s="7">
        <f>IFERROR(__xludf.DUMMYFUNCTION("""COMPUTED_VALUE"""),200.04)</f>
        <v>200.04</v>
      </c>
      <c r="C94" s="6">
        <f t="shared" si="1"/>
        <v>0.00714933038</v>
      </c>
    </row>
    <row r="95">
      <c r="A95" s="9">
        <f>IFERROR(__xludf.DUMMYFUNCTION("""COMPUTED_VALUE"""),44698.66666666667)</f>
        <v>44698.66667</v>
      </c>
      <c r="B95" s="7">
        <f>IFERROR(__xludf.DUMMYFUNCTION("""COMPUTED_VALUE"""),202.62)</f>
        <v>202.62</v>
      </c>
      <c r="C95" s="6">
        <f t="shared" si="1"/>
        <v>0.01289742052</v>
      </c>
    </row>
    <row r="96">
      <c r="A96" s="9">
        <f>IFERROR(__xludf.DUMMYFUNCTION("""COMPUTED_VALUE"""),44699.66666666667)</f>
        <v>44699.66667</v>
      </c>
      <c r="B96" s="7">
        <f>IFERROR(__xludf.DUMMYFUNCTION("""COMPUTED_VALUE"""),192.24)</f>
        <v>192.24</v>
      </c>
      <c r="C96" s="6">
        <f t="shared" si="1"/>
        <v>-0.05122890139</v>
      </c>
    </row>
    <row r="97">
      <c r="A97" s="9">
        <f>IFERROR(__xludf.DUMMYFUNCTION("""COMPUTED_VALUE"""),44700.66666666667)</f>
        <v>44700.66667</v>
      </c>
      <c r="B97" s="7">
        <f>IFERROR(__xludf.DUMMYFUNCTION("""COMPUTED_VALUE"""),191.29)</f>
        <v>191.29</v>
      </c>
      <c r="C97" s="6">
        <f t="shared" si="1"/>
        <v>-0.004941739492</v>
      </c>
    </row>
    <row r="98">
      <c r="A98" s="9">
        <f>IFERROR(__xludf.DUMMYFUNCTION("""COMPUTED_VALUE"""),44701.66666666667)</f>
        <v>44701.66667</v>
      </c>
      <c r="B98" s="7">
        <f>IFERROR(__xludf.DUMMYFUNCTION("""COMPUTED_VALUE"""),193.54)</f>
        <v>193.54</v>
      </c>
      <c r="C98" s="6">
        <f t="shared" si="1"/>
        <v>0.0117622458</v>
      </c>
    </row>
    <row r="99">
      <c r="A99" s="9">
        <f>IFERROR(__xludf.DUMMYFUNCTION("""COMPUTED_VALUE"""),44704.66666666667)</f>
        <v>44704.66667</v>
      </c>
      <c r="B99" s="7">
        <f>IFERROR(__xludf.DUMMYFUNCTION("""COMPUTED_VALUE"""),196.23)</f>
        <v>196.23</v>
      </c>
      <c r="C99" s="6">
        <f t="shared" si="1"/>
        <v>0.01389893562</v>
      </c>
    </row>
    <row r="100">
      <c r="A100" s="9">
        <f>IFERROR(__xludf.DUMMYFUNCTION("""COMPUTED_VALUE"""),44705.66666666667)</f>
        <v>44705.66667</v>
      </c>
      <c r="B100" s="7">
        <f>IFERROR(__xludf.DUMMYFUNCTION("""COMPUTED_VALUE"""),181.28)</f>
        <v>181.28</v>
      </c>
      <c r="C100" s="6">
        <f t="shared" si="1"/>
        <v>-0.07618610814</v>
      </c>
    </row>
    <row r="101">
      <c r="A101" s="9">
        <f>IFERROR(__xludf.DUMMYFUNCTION("""COMPUTED_VALUE"""),44706.66666666667)</f>
        <v>44706.66667</v>
      </c>
      <c r="B101" s="7">
        <f>IFERROR(__xludf.DUMMYFUNCTION("""COMPUTED_VALUE"""),183.83)</f>
        <v>183.83</v>
      </c>
      <c r="C101" s="6">
        <f t="shared" si="1"/>
        <v>0.01406663725</v>
      </c>
    </row>
    <row r="102">
      <c r="A102" s="9">
        <f>IFERROR(__xludf.DUMMYFUNCTION("""COMPUTED_VALUE"""),44707.66666666667)</f>
        <v>44707.66667</v>
      </c>
      <c r="B102" s="7">
        <f>IFERROR(__xludf.DUMMYFUNCTION("""COMPUTED_VALUE"""),191.63)</f>
        <v>191.63</v>
      </c>
      <c r="C102" s="6">
        <f t="shared" si="1"/>
        <v>0.04243050645</v>
      </c>
    </row>
    <row r="103">
      <c r="A103" s="9">
        <f>IFERROR(__xludf.DUMMYFUNCTION("""COMPUTED_VALUE"""),44708.66666666667)</f>
        <v>44708.66667</v>
      </c>
      <c r="B103" s="7">
        <f>IFERROR(__xludf.DUMMYFUNCTION("""COMPUTED_VALUE"""),195.13)</f>
        <v>195.13</v>
      </c>
      <c r="C103" s="6">
        <f t="shared" si="1"/>
        <v>0.01826436362</v>
      </c>
    </row>
    <row r="104">
      <c r="A104" s="9">
        <f>IFERROR(__xludf.DUMMYFUNCTION("""COMPUTED_VALUE"""),44712.66666666667)</f>
        <v>44712.66667</v>
      </c>
      <c r="B104" s="7">
        <f>IFERROR(__xludf.DUMMYFUNCTION("""COMPUTED_VALUE"""),193.64)</f>
        <v>193.64</v>
      </c>
      <c r="C104" s="6">
        <f t="shared" si="1"/>
        <v>-0.007635935018</v>
      </c>
    </row>
    <row r="105">
      <c r="A105" s="9">
        <f>IFERROR(__xludf.DUMMYFUNCTION("""COMPUTED_VALUE"""),44713.66666666667)</f>
        <v>44713.66667</v>
      </c>
      <c r="B105" s="7">
        <f>IFERROR(__xludf.DUMMYFUNCTION("""COMPUTED_VALUE"""),188.64)</f>
        <v>188.64</v>
      </c>
      <c r="C105" s="6">
        <f t="shared" si="1"/>
        <v>-0.02582111134</v>
      </c>
    </row>
    <row r="106">
      <c r="A106" s="9">
        <f>IFERROR(__xludf.DUMMYFUNCTION("""COMPUTED_VALUE"""),44714.66666666667)</f>
        <v>44714.66667</v>
      </c>
      <c r="B106" s="7">
        <f>IFERROR(__xludf.DUMMYFUNCTION("""COMPUTED_VALUE"""),198.86)</f>
        <v>198.86</v>
      </c>
      <c r="C106" s="6">
        <f t="shared" si="1"/>
        <v>0.05417726887</v>
      </c>
    </row>
    <row r="107">
      <c r="A107" s="9">
        <f>IFERROR(__xludf.DUMMYFUNCTION("""COMPUTED_VALUE"""),44715.66666666667)</f>
        <v>44715.66667</v>
      </c>
      <c r="B107" s="7">
        <f>IFERROR(__xludf.DUMMYFUNCTION("""COMPUTED_VALUE"""),190.78)</f>
        <v>190.78</v>
      </c>
      <c r="C107" s="6">
        <f t="shared" si="1"/>
        <v>-0.04063160012</v>
      </c>
    </row>
    <row r="108">
      <c r="A108" s="9">
        <f>IFERROR(__xludf.DUMMYFUNCTION("""COMPUTED_VALUE"""),44718.66666666667)</f>
        <v>44718.66667</v>
      </c>
      <c r="B108" s="7">
        <f>IFERROR(__xludf.DUMMYFUNCTION("""COMPUTED_VALUE"""),194.25)</f>
        <v>194.25</v>
      </c>
      <c r="C108" s="6">
        <f t="shared" si="1"/>
        <v>0.01818848936</v>
      </c>
    </row>
    <row r="109">
      <c r="A109" s="9">
        <f>IFERROR(__xludf.DUMMYFUNCTION("""COMPUTED_VALUE"""),44719.66666666667)</f>
        <v>44719.66667</v>
      </c>
      <c r="B109" s="7">
        <f>IFERROR(__xludf.DUMMYFUNCTION("""COMPUTED_VALUE"""),195.65)</f>
        <v>195.65</v>
      </c>
      <c r="C109" s="6">
        <f t="shared" si="1"/>
        <v>0.007207207207</v>
      </c>
    </row>
    <row r="110">
      <c r="A110" s="9">
        <f>IFERROR(__xludf.DUMMYFUNCTION("""COMPUTED_VALUE"""),44720.66666666667)</f>
        <v>44720.66667</v>
      </c>
      <c r="B110" s="7">
        <f>IFERROR(__xludf.DUMMYFUNCTION("""COMPUTED_VALUE"""),196.64)</f>
        <v>196.64</v>
      </c>
      <c r="C110" s="6">
        <f t="shared" si="1"/>
        <v>0.005060056223</v>
      </c>
    </row>
    <row r="111">
      <c r="A111" s="9">
        <f>IFERROR(__xludf.DUMMYFUNCTION("""COMPUTED_VALUE"""),44721.66666666667)</f>
        <v>44721.66667</v>
      </c>
      <c r="B111" s="7">
        <f>IFERROR(__xludf.DUMMYFUNCTION("""COMPUTED_VALUE"""),184.0)</f>
        <v>184</v>
      </c>
      <c r="C111" s="6">
        <f t="shared" si="1"/>
        <v>-0.06427990236</v>
      </c>
    </row>
    <row r="112">
      <c r="A112" s="9">
        <f>IFERROR(__xludf.DUMMYFUNCTION("""COMPUTED_VALUE"""),44722.66666666667)</f>
        <v>44722.66667</v>
      </c>
      <c r="B112" s="7">
        <f>IFERROR(__xludf.DUMMYFUNCTION("""COMPUTED_VALUE"""),175.57)</f>
        <v>175.57</v>
      </c>
      <c r="C112" s="6">
        <f t="shared" si="1"/>
        <v>-0.04581521739</v>
      </c>
    </row>
    <row r="113">
      <c r="A113" s="9">
        <f>IFERROR(__xludf.DUMMYFUNCTION("""COMPUTED_VALUE"""),44725.66666666667)</f>
        <v>44725.66667</v>
      </c>
      <c r="B113" s="7">
        <f>IFERROR(__xludf.DUMMYFUNCTION("""COMPUTED_VALUE"""),164.26)</f>
        <v>164.26</v>
      </c>
      <c r="C113" s="6">
        <f t="shared" si="1"/>
        <v>-0.06441875036</v>
      </c>
    </row>
    <row r="114">
      <c r="A114" s="9">
        <f>IFERROR(__xludf.DUMMYFUNCTION("""COMPUTED_VALUE"""),44726.66666666667)</f>
        <v>44726.66667</v>
      </c>
      <c r="B114" s="7">
        <f>IFERROR(__xludf.DUMMYFUNCTION("""COMPUTED_VALUE"""),163.73)</f>
        <v>163.73</v>
      </c>
      <c r="C114" s="6">
        <f t="shared" si="1"/>
        <v>-0.003226591988</v>
      </c>
    </row>
    <row r="115">
      <c r="A115" s="9">
        <f>IFERROR(__xludf.DUMMYFUNCTION("""COMPUTED_VALUE"""),44727.66666666667)</f>
        <v>44727.66667</v>
      </c>
      <c r="B115" s="7">
        <f>IFERROR(__xludf.DUMMYFUNCTION("""COMPUTED_VALUE"""),169.35)</f>
        <v>169.35</v>
      </c>
      <c r="C115" s="6">
        <f t="shared" si="1"/>
        <v>0.03432480303</v>
      </c>
    </row>
    <row r="116">
      <c r="A116" s="9">
        <f>IFERROR(__xludf.DUMMYFUNCTION("""COMPUTED_VALUE"""),44728.66666666667)</f>
        <v>44728.66667</v>
      </c>
      <c r="B116" s="7">
        <f>IFERROR(__xludf.DUMMYFUNCTION("""COMPUTED_VALUE"""),160.87)</f>
        <v>160.87</v>
      </c>
      <c r="C116" s="6">
        <f t="shared" si="1"/>
        <v>-0.05007381163</v>
      </c>
    </row>
    <row r="117">
      <c r="A117" s="9">
        <f>IFERROR(__xludf.DUMMYFUNCTION("""COMPUTED_VALUE"""),44729.66666666667)</f>
        <v>44729.66667</v>
      </c>
      <c r="B117" s="7">
        <f>IFERROR(__xludf.DUMMYFUNCTION("""COMPUTED_VALUE"""),163.74)</f>
        <v>163.74</v>
      </c>
      <c r="C117" s="6">
        <f t="shared" si="1"/>
        <v>0.01784049232</v>
      </c>
    </row>
    <row r="118">
      <c r="A118" s="9">
        <f>IFERROR(__xludf.DUMMYFUNCTION("""COMPUTED_VALUE"""),44733.66666666667)</f>
        <v>44733.66667</v>
      </c>
      <c r="B118" s="7">
        <f>IFERROR(__xludf.DUMMYFUNCTION("""COMPUTED_VALUE"""),157.05)</f>
        <v>157.05</v>
      </c>
      <c r="C118" s="6">
        <f t="shared" si="1"/>
        <v>-0.04085745694</v>
      </c>
    </row>
    <row r="119">
      <c r="A119" s="9">
        <f>IFERROR(__xludf.DUMMYFUNCTION("""COMPUTED_VALUE"""),44734.66666666667)</f>
        <v>44734.66667</v>
      </c>
      <c r="B119" s="7">
        <f>IFERROR(__xludf.DUMMYFUNCTION("""COMPUTED_VALUE"""),155.85)</f>
        <v>155.85</v>
      </c>
      <c r="C119" s="6">
        <f t="shared" si="1"/>
        <v>-0.007640878701</v>
      </c>
    </row>
    <row r="120">
      <c r="A120" s="9">
        <f>IFERROR(__xludf.DUMMYFUNCTION("""COMPUTED_VALUE"""),44735.66666666667)</f>
        <v>44735.66667</v>
      </c>
      <c r="B120" s="7">
        <f>IFERROR(__xludf.DUMMYFUNCTION("""COMPUTED_VALUE"""),158.75)</f>
        <v>158.75</v>
      </c>
      <c r="C120" s="6">
        <f t="shared" si="1"/>
        <v>0.01860763555</v>
      </c>
    </row>
    <row r="121">
      <c r="A121" s="9">
        <f>IFERROR(__xludf.DUMMYFUNCTION("""COMPUTED_VALUE"""),44736.66666666667)</f>
        <v>44736.66667</v>
      </c>
      <c r="B121" s="7">
        <f>IFERROR(__xludf.DUMMYFUNCTION("""COMPUTED_VALUE"""),170.16)</f>
        <v>170.16</v>
      </c>
      <c r="C121" s="6">
        <f t="shared" si="1"/>
        <v>0.07187401575</v>
      </c>
    </row>
    <row r="122">
      <c r="A122" s="9">
        <f>IFERROR(__xludf.DUMMYFUNCTION("""COMPUTED_VALUE"""),44739.66666666667)</f>
        <v>44739.66667</v>
      </c>
      <c r="B122" s="7">
        <f>IFERROR(__xludf.DUMMYFUNCTION("""COMPUTED_VALUE"""),169.49)</f>
        <v>169.49</v>
      </c>
      <c r="C122" s="6">
        <f t="shared" si="1"/>
        <v>-0.003937470616</v>
      </c>
    </row>
    <row r="123">
      <c r="A123" s="9">
        <f>IFERROR(__xludf.DUMMYFUNCTION("""COMPUTED_VALUE"""),44740.66666666667)</f>
        <v>44740.66667</v>
      </c>
      <c r="B123" s="7">
        <f>IFERROR(__xludf.DUMMYFUNCTION("""COMPUTED_VALUE"""),160.68)</f>
        <v>160.68</v>
      </c>
      <c r="C123" s="6">
        <f t="shared" si="1"/>
        <v>-0.05197946782</v>
      </c>
    </row>
    <row r="124">
      <c r="A124" s="9">
        <f>IFERROR(__xludf.DUMMYFUNCTION("""COMPUTED_VALUE"""),44741.66666666667)</f>
        <v>44741.66667</v>
      </c>
      <c r="B124" s="7">
        <f>IFERROR(__xludf.DUMMYFUNCTION("""COMPUTED_VALUE"""),163.94)</f>
        <v>163.94</v>
      </c>
      <c r="C124" s="6">
        <f t="shared" si="1"/>
        <v>0.02028877272</v>
      </c>
    </row>
    <row r="125">
      <c r="A125" s="9">
        <f>IFERROR(__xludf.DUMMYFUNCTION("""COMPUTED_VALUE"""),44742.66666666667)</f>
        <v>44742.66667</v>
      </c>
      <c r="B125" s="7">
        <f>IFERROR(__xludf.DUMMYFUNCTION("""COMPUTED_VALUE"""),161.25)</f>
        <v>161.25</v>
      </c>
      <c r="C125" s="6">
        <f t="shared" si="1"/>
        <v>-0.01640844211</v>
      </c>
    </row>
    <row r="126">
      <c r="A126" s="9">
        <f>IFERROR(__xludf.DUMMYFUNCTION("""COMPUTED_VALUE"""),44743.66666666667)</f>
        <v>44743.66667</v>
      </c>
      <c r="B126" s="7">
        <f>IFERROR(__xludf.DUMMYFUNCTION("""COMPUTED_VALUE"""),160.03)</f>
        <v>160.03</v>
      </c>
      <c r="C126" s="6">
        <f t="shared" si="1"/>
        <v>-0.007565891473</v>
      </c>
    </row>
    <row r="127">
      <c r="A127" s="9">
        <f>IFERROR(__xludf.DUMMYFUNCTION("""COMPUTED_VALUE"""),44747.66666666667)</f>
        <v>44747.66667</v>
      </c>
      <c r="B127" s="7">
        <f>IFERROR(__xludf.DUMMYFUNCTION("""COMPUTED_VALUE"""),168.19)</f>
        <v>168.19</v>
      </c>
      <c r="C127" s="6">
        <f t="shared" si="1"/>
        <v>0.05099043929</v>
      </c>
    </row>
    <row r="128">
      <c r="A128" s="9">
        <f>IFERROR(__xludf.DUMMYFUNCTION("""COMPUTED_VALUE"""),44748.66666666667)</f>
        <v>44748.66667</v>
      </c>
      <c r="B128" s="7">
        <f>IFERROR(__xludf.DUMMYFUNCTION("""COMPUTED_VALUE"""),169.77)</f>
        <v>169.77</v>
      </c>
      <c r="C128" s="6">
        <f t="shared" si="1"/>
        <v>0.009394137582</v>
      </c>
    </row>
    <row r="129">
      <c r="A129" s="9">
        <f>IFERROR(__xludf.DUMMYFUNCTION("""COMPUTED_VALUE"""),44749.66666666667)</f>
        <v>44749.66667</v>
      </c>
      <c r="B129" s="7">
        <f>IFERROR(__xludf.DUMMYFUNCTION("""COMPUTED_VALUE"""),172.19)</f>
        <v>172.19</v>
      </c>
      <c r="C129" s="6">
        <f t="shared" si="1"/>
        <v>0.01425457973</v>
      </c>
    </row>
    <row r="130">
      <c r="A130" s="9">
        <f>IFERROR(__xludf.DUMMYFUNCTION("""COMPUTED_VALUE"""),44750.66666666667)</f>
        <v>44750.66667</v>
      </c>
      <c r="B130" s="7">
        <f>IFERROR(__xludf.DUMMYFUNCTION("""COMPUTED_VALUE"""),170.88)</f>
        <v>170.88</v>
      </c>
      <c r="C130" s="6">
        <f t="shared" si="1"/>
        <v>-0.007607875022</v>
      </c>
    </row>
    <row r="131">
      <c r="A131" s="9">
        <f>IFERROR(__xludf.DUMMYFUNCTION("""COMPUTED_VALUE"""),44753.66666666667)</f>
        <v>44753.66667</v>
      </c>
      <c r="B131" s="7">
        <f>IFERROR(__xludf.DUMMYFUNCTION("""COMPUTED_VALUE"""),162.88)</f>
        <v>162.88</v>
      </c>
      <c r="C131" s="6">
        <f t="shared" si="1"/>
        <v>-0.0468164794</v>
      </c>
    </row>
    <row r="132">
      <c r="A132" s="9">
        <f>IFERROR(__xludf.DUMMYFUNCTION("""COMPUTED_VALUE"""),44754.66666666667)</f>
        <v>44754.66667</v>
      </c>
      <c r="B132" s="7">
        <f>IFERROR(__xludf.DUMMYFUNCTION("""COMPUTED_VALUE"""),163.27)</f>
        <v>163.27</v>
      </c>
      <c r="C132" s="6">
        <f t="shared" si="1"/>
        <v>0.002394400786</v>
      </c>
    </row>
    <row r="133">
      <c r="A133" s="9">
        <f>IFERROR(__xludf.DUMMYFUNCTION("""COMPUTED_VALUE"""),44755.66666666667)</f>
        <v>44755.66667</v>
      </c>
      <c r="B133" s="7">
        <f>IFERROR(__xludf.DUMMYFUNCTION("""COMPUTED_VALUE"""),163.49)</f>
        <v>163.49</v>
      </c>
      <c r="C133" s="6">
        <f t="shared" si="1"/>
        <v>0.00134746126</v>
      </c>
    </row>
    <row r="134">
      <c r="A134" s="9">
        <f>IFERROR(__xludf.DUMMYFUNCTION("""COMPUTED_VALUE"""),44756.66666666667)</f>
        <v>44756.66667</v>
      </c>
      <c r="B134" s="7">
        <f>IFERROR(__xludf.DUMMYFUNCTION("""COMPUTED_VALUE"""),158.05)</f>
        <v>158.05</v>
      </c>
      <c r="C134" s="6">
        <f t="shared" si="1"/>
        <v>-0.03327420637</v>
      </c>
    </row>
    <row r="135">
      <c r="A135" s="9">
        <f>IFERROR(__xludf.DUMMYFUNCTION("""COMPUTED_VALUE"""),44757.66666666667)</f>
        <v>44757.66667</v>
      </c>
      <c r="B135" s="7">
        <f>IFERROR(__xludf.DUMMYFUNCTION("""COMPUTED_VALUE"""),164.7)</f>
        <v>164.7</v>
      </c>
      <c r="C135" s="6">
        <f t="shared" si="1"/>
        <v>0.04207529263</v>
      </c>
    </row>
    <row r="136">
      <c r="A136" s="9">
        <f>IFERROR(__xludf.DUMMYFUNCTION("""COMPUTED_VALUE"""),44760.66666666667)</f>
        <v>44760.66667</v>
      </c>
      <c r="B136" s="7">
        <f>IFERROR(__xludf.DUMMYFUNCTION("""COMPUTED_VALUE"""),167.23)</f>
        <v>167.23</v>
      </c>
      <c r="C136" s="6">
        <f t="shared" si="1"/>
        <v>0.0153612629</v>
      </c>
    </row>
    <row r="137">
      <c r="A137" s="9">
        <f>IFERROR(__xludf.DUMMYFUNCTION("""COMPUTED_VALUE"""),44761.66666666667)</f>
        <v>44761.66667</v>
      </c>
      <c r="B137" s="7">
        <f>IFERROR(__xludf.DUMMYFUNCTION("""COMPUTED_VALUE"""),175.78)</f>
        <v>175.78</v>
      </c>
      <c r="C137" s="6">
        <f t="shared" si="1"/>
        <v>0.0511271901</v>
      </c>
    </row>
    <row r="138">
      <c r="A138" s="9">
        <f>IFERROR(__xludf.DUMMYFUNCTION("""COMPUTED_VALUE"""),44762.66666666667)</f>
        <v>44762.66667</v>
      </c>
      <c r="B138" s="7">
        <f>IFERROR(__xludf.DUMMYFUNCTION("""COMPUTED_VALUE"""),183.09)</f>
        <v>183.09</v>
      </c>
      <c r="C138" s="6">
        <f t="shared" si="1"/>
        <v>0.0415860735</v>
      </c>
    </row>
    <row r="139">
      <c r="A139" s="9">
        <f>IFERROR(__xludf.DUMMYFUNCTION("""COMPUTED_VALUE"""),44763.66666666667)</f>
        <v>44763.66667</v>
      </c>
      <c r="B139" s="7">
        <f>IFERROR(__xludf.DUMMYFUNCTION("""COMPUTED_VALUE"""),183.17)</f>
        <v>183.17</v>
      </c>
      <c r="C139" s="6">
        <f t="shared" si="1"/>
        <v>0.0004369435797</v>
      </c>
    </row>
    <row r="140">
      <c r="A140" s="9">
        <f>IFERROR(__xludf.DUMMYFUNCTION("""COMPUTED_VALUE"""),44764.66666666667)</f>
        <v>44764.66667</v>
      </c>
      <c r="B140" s="7">
        <f>IFERROR(__xludf.DUMMYFUNCTION("""COMPUTED_VALUE"""),169.27)</f>
        <v>169.27</v>
      </c>
      <c r="C140" s="6">
        <f t="shared" si="1"/>
        <v>-0.07588578916</v>
      </c>
    </row>
    <row r="141">
      <c r="A141" s="9">
        <f>IFERROR(__xludf.DUMMYFUNCTION("""COMPUTED_VALUE"""),44767.66666666667)</f>
        <v>44767.66667</v>
      </c>
      <c r="B141" s="7">
        <f>IFERROR(__xludf.DUMMYFUNCTION("""COMPUTED_VALUE"""),166.65)</f>
        <v>166.65</v>
      </c>
      <c r="C141" s="6">
        <f t="shared" si="1"/>
        <v>-0.01547823005</v>
      </c>
    </row>
    <row r="142">
      <c r="A142" s="9">
        <f>IFERROR(__xludf.DUMMYFUNCTION("""COMPUTED_VALUE"""),44768.66666666667)</f>
        <v>44768.66667</v>
      </c>
      <c r="B142" s="7">
        <f>IFERROR(__xludf.DUMMYFUNCTION("""COMPUTED_VALUE"""),159.15)</f>
        <v>159.15</v>
      </c>
      <c r="C142" s="6">
        <f t="shared" si="1"/>
        <v>-0.04500450045</v>
      </c>
    </row>
    <row r="143">
      <c r="A143" s="9">
        <f>IFERROR(__xludf.DUMMYFUNCTION("""COMPUTED_VALUE"""),44769.66666666667)</f>
        <v>44769.66667</v>
      </c>
      <c r="B143" s="7">
        <f>IFERROR(__xludf.DUMMYFUNCTION("""COMPUTED_VALUE"""),169.58)</f>
        <v>169.58</v>
      </c>
      <c r="C143" s="6">
        <f t="shared" si="1"/>
        <v>0.06553565818</v>
      </c>
    </row>
    <row r="144">
      <c r="A144" s="9">
        <f>IFERROR(__xludf.DUMMYFUNCTION("""COMPUTED_VALUE"""),44770.66666666667)</f>
        <v>44770.66667</v>
      </c>
      <c r="B144" s="7">
        <f>IFERROR(__xludf.DUMMYFUNCTION("""COMPUTED_VALUE"""),160.72)</f>
        <v>160.72</v>
      </c>
      <c r="C144" s="6">
        <f t="shared" si="1"/>
        <v>-0.05224672721</v>
      </c>
    </row>
    <row r="145">
      <c r="A145" s="9">
        <f>IFERROR(__xludf.DUMMYFUNCTION("""COMPUTED_VALUE"""),44771.66666666667)</f>
        <v>44771.66667</v>
      </c>
      <c r="B145" s="7">
        <f>IFERROR(__xludf.DUMMYFUNCTION("""COMPUTED_VALUE"""),159.1)</f>
        <v>159.1</v>
      </c>
      <c r="C145" s="6">
        <f t="shared" si="1"/>
        <v>-0.01007964161</v>
      </c>
    </row>
    <row r="146">
      <c r="A146" s="9">
        <f>IFERROR(__xludf.DUMMYFUNCTION("""COMPUTED_VALUE"""),44774.66666666667)</f>
        <v>44774.66667</v>
      </c>
      <c r="B146" s="7">
        <f>IFERROR(__xludf.DUMMYFUNCTION("""COMPUTED_VALUE"""),159.93)</f>
        <v>159.93</v>
      </c>
      <c r="C146" s="6">
        <f t="shared" si="1"/>
        <v>0.005216844752</v>
      </c>
    </row>
    <row r="147">
      <c r="A147" s="9">
        <f>IFERROR(__xludf.DUMMYFUNCTION("""COMPUTED_VALUE"""),44775.66666666667)</f>
        <v>44775.66667</v>
      </c>
      <c r="B147" s="7">
        <f>IFERROR(__xludf.DUMMYFUNCTION("""COMPUTED_VALUE"""),160.19)</f>
        <v>160.19</v>
      </c>
      <c r="C147" s="6">
        <f t="shared" si="1"/>
        <v>0.001625711249</v>
      </c>
    </row>
    <row r="148">
      <c r="A148" s="9">
        <f>IFERROR(__xludf.DUMMYFUNCTION("""COMPUTED_VALUE"""),44776.66666666667)</f>
        <v>44776.66667</v>
      </c>
      <c r="B148" s="7">
        <f>IFERROR(__xludf.DUMMYFUNCTION("""COMPUTED_VALUE"""),168.8)</f>
        <v>168.8</v>
      </c>
      <c r="C148" s="6">
        <f t="shared" si="1"/>
        <v>0.05374867345</v>
      </c>
    </row>
    <row r="149">
      <c r="A149" s="9">
        <f>IFERROR(__xludf.DUMMYFUNCTION("""COMPUTED_VALUE"""),44777.66666666667)</f>
        <v>44777.66667</v>
      </c>
      <c r="B149" s="7">
        <f>IFERROR(__xludf.DUMMYFUNCTION("""COMPUTED_VALUE"""),170.57)</f>
        <v>170.57</v>
      </c>
      <c r="C149" s="6">
        <f t="shared" si="1"/>
        <v>0.01048578199</v>
      </c>
    </row>
    <row r="150">
      <c r="A150" s="9">
        <f>IFERROR(__xludf.DUMMYFUNCTION("""COMPUTED_VALUE"""),44778.66666666667)</f>
        <v>44778.66667</v>
      </c>
      <c r="B150" s="7">
        <f>IFERROR(__xludf.DUMMYFUNCTION("""COMPUTED_VALUE"""),167.11)</f>
        <v>167.11</v>
      </c>
      <c r="C150" s="6">
        <f t="shared" si="1"/>
        <v>-0.02028492701</v>
      </c>
    </row>
    <row r="151">
      <c r="A151" s="9">
        <f>IFERROR(__xludf.DUMMYFUNCTION("""COMPUTED_VALUE"""),44781.66666666667)</f>
        <v>44781.66667</v>
      </c>
      <c r="B151" s="7">
        <f>IFERROR(__xludf.DUMMYFUNCTION("""COMPUTED_VALUE"""),170.25)</f>
        <v>170.25</v>
      </c>
      <c r="C151" s="6">
        <f t="shared" si="1"/>
        <v>0.01879001855</v>
      </c>
    </row>
    <row r="152">
      <c r="A152" s="9">
        <f>IFERROR(__xludf.DUMMYFUNCTION("""COMPUTED_VALUE"""),44782.66666666667)</f>
        <v>44782.66667</v>
      </c>
      <c r="B152" s="7">
        <f>IFERROR(__xludf.DUMMYFUNCTION("""COMPUTED_VALUE"""),168.53)</f>
        <v>168.53</v>
      </c>
      <c r="C152" s="6">
        <f t="shared" si="1"/>
        <v>-0.01010279001</v>
      </c>
    </row>
    <row r="153">
      <c r="A153" s="9">
        <f>IFERROR(__xludf.DUMMYFUNCTION("""COMPUTED_VALUE"""),44783.66666666667)</f>
        <v>44783.66667</v>
      </c>
      <c r="B153" s="7">
        <f>IFERROR(__xludf.DUMMYFUNCTION("""COMPUTED_VALUE"""),178.34)</f>
        <v>178.34</v>
      </c>
      <c r="C153" s="6">
        <f t="shared" si="1"/>
        <v>0.05820922091</v>
      </c>
    </row>
    <row r="154">
      <c r="A154" s="9">
        <f>IFERROR(__xludf.DUMMYFUNCTION("""COMPUTED_VALUE"""),44784.66666666667)</f>
        <v>44784.66667</v>
      </c>
      <c r="B154" s="7">
        <f>IFERROR(__xludf.DUMMYFUNCTION("""COMPUTED_VALUE"""),177.49)</f>
        <v>177.49</v>
      </c>
      <c r="C154" s="6">
        <f t="shared" si="1"/>
        <v>-0.004766176965</v>
      </c>
    </row>
    <row r="155">
      <c r="A155" s="9">
        <f>IFERROR(__xludf.DUMMYFUNCTION("""COMPUTED_VALUE"""),44785.66666666667)</f>
        <v>44785.66667</v>
      </c>
      <c r="B155" s="7">
        <f>IFERROR(__xludf.DUMMYFUNCTION("""COMPUTED_VALUE"""),180.5)</f>
        <v>180.5</v>
      </c>
      <c r="C155" s="6">
        <f t="shared" si="1"/>
        <v>0.0169587019</v>
      </c>
    </row>
    <row r="156">
      <c r="A156" s="9">
        <f>IFERROR(__xludf.DUMMYFUNCTION("""COMPUTED_VALUE"""),44788.66666666667)</f>
        <v>44788.66667</v>
      </c>
      <c r="B156" s="7">
        <f>IFERROR(__xludf.DUMMYFUNCTION("""COMPUTED_VALUE"""),180.89)</f>
        <v>180.89</v>
      </c>
      <c r="C156" s="6">
        <f t="shared" si="1"/>
        <v>0.00216066482</v>
      </c>
    </row>
    <row r="157">
      <c r="A157" s="9">
        <f>IFERROR(__xludf.DUMMYFUNCTION("""COMPUTED_VALUE"""),44789.66666666667)</f>
        <v>44789.66667</v>
      </c>
      <c r="B157" s="7">
        <f>IFERROR(__xludf.DUMMYFUNCTION("""COMPUTED_VALUE"""),179.47)</f>
        <v>179.47</v>
      </c>
      <c r="C157" s="6">
        <f t="shared" si="1"/>
        <v>-0.007850074631</v>
      </c>
    </row>
    <row r="158">
      <c r="A158" s="9">
        <f>IFERROR(__xludf.DUMMYFUNCTION("""COMPUTED_VALUE"""),44790.66666666667)</f>
        <v>44790.66667</v>
      </c>
      <c r="B158" s="7">
        <f>IFERROR(__xludf.DUMMYFUNCTION("""COMPUTED_VALUE"""),174.85)</f>
        <v>174.85</v>
      </c>
      <c r="C158" s="6">
        <f t="shared" si="1"/>
        <v>-0.02574246392</v>
      </c>
    </row>
    <row r="159">
      <c r="A159" s="9">
        <f>IFERROR(__xludf.DUMMYFUNCTION("""COMPUTED_VALUE"""),44791.66666666667)</f>
        <v>44791.66667</v>
      </c>
      <c r="B159" s="7">
        <f>IFERROR(__xludf.DUMMYFUNCTION("""COMPUTED_VALUE"""),174.66)</f>
        <v>174.66</v>
      </c>
      <c r="C159" s="6">
        <f t="shared" si="1"/>
        <v>-0.001086645696</v>
      </c>
    </row>
    <row r="160">
      <c r="A160" s="9">
        <f>IFERROR(__xludf.DUMMYFUNCTION("""COMPUTED_VALUE"""),44792.66666666667)</f>
        <v>44792.66667</v>
      </c>
      <c r="B160" s="7">
        <f>IFERROR(__xludf.DUMMYFUNCTION("""COMPUTED_VALUE"""),167.96)</f>
        <v>167.96</v>
      </c>
      <c r="C160" s="6">
        <f t="shared" si="1"/>
        <v>-0.03836024276</v>
      </c>
    </row>
    <row r="161">
      <c r="A161" s="9">
        <f>IFERROR(__xludf.DUMMYFUNCTION("""COMPUTED_VALUE"""),44795.66666666667)</f>
        <v>44795.66667</v>
      </c>
      <c r="B161" s="7">
        <f>IFERROR(__xludf.DUMMYFUNCTION("""COMPUTED_VALUE"""),163.05)</f>
        <v>163.05</v>
      </c>
      <c r="C161" s="6">
        <f t="shared" si="1"/>
        <v>-0.02923315075</v>
      </c>
    </row>
    <row r="162">
      <c r="A162" s="9">
        <f>IFERROR(__xludf.DUMMYFUNCTION("""COMPUTED_VALUE"""),44796.66666666667)</f>
        <v>44796.66667</v>
      </c>
      <c r="B162" s="7">
        <f>IFERROR(__xludf.DUMMYFUNCTION("""COMPUTED_VALUE"""),161.11)</f>
        <v>161.11</v>
      </c>
      <c r="C162" s="6">
        <f t="shared" si="1"/>
        <v>-0.01189819074</v>
      </c>
    </row>
    <row r="163">
      <c r="A163" s="9">
        <f>IFERROR(__xludf.DUMMYFUNCTION("""COMPUTED_VALUE"""),44797.66666666667)</f>
        <v>44797.66667</v>
      </c>
      <c r="B163" s="7">
        <f>IFERROR(__xludf.DUMMYFUNCTION("""COMPUTED_VALUE"""),163.26)</f>
        <v>163.26</v>
      </c>
      <c r="C163" s="6">
        <f t="shared" si="1"/>
        <v>0.01334491962</v>
      </c>
    </row>
    <row r="164">
      <c r="A164" s="9">
        <f>IFERROR(__xludf.DUMMYFUNCTION("""COMPUTED_VALUE"""),44798.66666666667)</f>
        <v>44798.66667</v>
      </c>
      <c r="B164" s="7">
        <f>IFERROR(__xludf.DUMMYFUNCTION("""COMPUTED_VALUE"""),168.78)</f>
        <v>168.78</v>
      </c>
      <c r="C164" s="6">
        <f t="shared" si="1"/>
        <v>0.03381109886</v>
      </c>
    </row>
    <row r="165">
      <c r="A165" s="9">
        <f>IFERROR(__xludf.DUMMYFUNCTION("""COMPUTED_VALUE"""),44799.66666666667)</f>
        <v>44799.66667</v>
      </c>
      <c r="B165" s="7">
        <f>IFERROR(__xludf.DUMMYFUNCTION("""COMPUTED_VALUE"""),161.78)</f>
        <v>161.78</v>
      </c>
      <c r="C165" s="6">
        <f t="shared" si="1"/>
        <v>-0.04147410831</v>
      </c>
    </row>
    <row r="166">
      <c r="A166" s="9">
        <f>IFERROR(__xludf.DUMMYFUNCTION("""COMPUTED_VALUE"""),44802.66666666667)</f>
        <v>44802.66667</v>
      </c>
      <c r="B166" s="7">
        <f>IFERROR(__xludf.DUMMYFUNCTION("""COMPUTED_VALUE"""),159.17)</f>
        <v>159.17</v>
      </c>
      <c r="C166" s="6">
        <f t="shared" si="1"/>
        <v>-0.01613302015</v>
      </c>
    </row>
    <row r="167">
      <c r="A167" s="9">
        <f>IFERROR(__xludf.DUMMYFUNCTION("""COMPUTED_VALUE"""),44803.66666666667)</f>
        <v>44803.66667</v>
      </c>
      <c r="B167" s="7">
        <f>IFERROR(__xludf.DUMMYFUNCTION("""COMPUTED_VALUE"""),157.16)</f>
        <v>157.16</v>
      </c>
      <c r="C167" s="6">
        <f t="shared" si="1"/>
        <v>-0.01262800779</v>
      </c>
    </row>
    <row r="168">
      <c r="A168" s="9">
        <f>IFERROR(__xludf.DUMMYFUNCTION("""COMPUTED_VALUE"""),44804.66666666667)</f>
        <v>44804.66667</v>
      </c>
      <c r="B168" s="7">
        <f>IFERROR(__xludf.DUMMYFUNCTION("""COMPUTED_VALUE"""),162.93)</f>
        <v>162.93</v>
      </c>
      <c r="C168" s="6">
        <f t="shared" si="1"/>
        <v>0.03671417664</v>
      </c>
    </row>
    <row r="169">
      <c r="A169" s="9">
        <f>IFERROR(__xludf.DUMMYFUNCTION("""COMPUTED_VALUE"""),44805.66666666667)</f>
        <v>44805.66667</v>
      </c>
      <c r="B169" s="7">
        <f>IFERROR(__xludf.DUMMYFUNCTION("""COMPUTED_VALUE"""),165.36)</f>
        <v>165.36</v>
      </c>
      <c r="C169" s="6">
        <f t="shared" si="1"/>
        <v>0.01491438041</v>
      </c>
    </row>
    <row r="170">
      <c r="A170" s="9">
        <f>IFERROR(__xludf.DUMMYFUNCTION("""COMPUTED_VALUE"""),44806.66666666667)</f>
        <v>44806.66667</v>
      </c>
      <c r="B170" s="7">
        <f>IFERROR(__xludf.DUMMYFUNCTION("""COMPUTED_VALUE"""),160.32)</f>
        <v>160.32</v>
      </c>
      <c r="C170" s="6">
        <f t="shared" si="1"/>
        <v>-0.03047895501</v>
      </c>
    </row>
    <row r="171">
      <c r="A171" s="9">
        <f>IFERROR(__xludf.DUMMYFUNCTION("""COMPUTED_VALUE"""),44810.66666666667)</f>
        <v>44810.66667</v>
      </c>
      <c r="B171" s="7">
        <f>IFERROR(__xludf.DUMMYFUNCTION("""COMPUTED_VALUE"""),158.54)</f>
        <v>158.54</v>
      </c>
      <c r="C171" s="6">
        <f t="shared" si="1"/>
        <v>-0.01110279441</v>
      </c>
    </row>
    <row r="172">
      <c r="A172" s="9">
        <f>IFERROR(__xludf.DUMMYFUNCTION("""COMPUTED_VALUE"""),44811.66666666667)</f>
        <v>44811.66667</v>
      </c>
      <c r="B172" s="7">
        <f>IFERROR(__xludf.DUMMYFUNCTION("""COMPUTED_VALUE"""),160.39)</f>
        <v>160.39</v>
      </c>
      <c r="C172" s="6">
        <f t="shared" si="1"/>
        <v>0.01166897944</v>
      </c>
    </row>
    <row r="173">
      <c r="A173" s="9">
        <f>IFERROR(__xludf.DUMMYFUNCTION("""COMPUTED_VALUE"""),44812.66666666667)</f>
        <v>44812.66667</v>
      </c>
      <c r="B173" s="7">
        <f>IFERROR(__xludf.DUMMYFUNCTION("""COMPUTED_VALUE"""),162.06)</f>
        <v>162.06</v>
      </c>
      <c r="C173" s="6">
        <f t="shared" si="1"/>
        <v>0.01041212046</v>
      </c>
    </row>
    <row r="174">
      <c r="A174" s="9">
        <f>IFERROR(__xludf.DUMMYFUNCTION("""COMPUTED_VALUE"""),44813.66666666667)</f>
        <v>44813.66667</v>
      </c>
      <c r="B174" s="7">
        <f>IFERROR(__xludf.DUMMYFUNCTION("""COMPUTED_VALUE"""),169.15)</f>
        <v>169.15</v>
      </c>
      <c r="C174" s="6">
        <f t="shared" si="1"/>
        <v>0.04374922868</v>
      </c>
    </row>
    <row r="175">
      <c r="A175" s="9">
        <f>IFERROR(__xludf.DUMMYFUNCTION("""COMPUTED_VALUE"""),44816.66666666667)</f>
        <v>44816.66667</v>
      </c>
      <c r="B175" s="7">
        <f>IFERROR(__xludf.DUMMYFUNCTION("""COMPUTED_VALUE"""),168.96)</f>
        <v>168.96</v>
      </c>
      <c r="C175" s="6">
        <f t="shared" si="1"/>
        <v>-0.001123263376</v>
      </c>
    </row>
    <row r="176">
      <c r="A176" s="9">
        <f>IFERROR(__xludf.DUMMYFUNCTION("""COMPUTED_VALUE"""),44817.66666666667)</f>
        <v>44817.66667</v>
      </c>
      <c r="B176" s="7">
        <f>IFERROR(__xludf.DUMMYFUNCTION("""COMPUTED_VALUE"""),153.13)</f>
        <v>153.13</v>
      </c>
      <c r="C176" s="6">
        <f t="shared" si="1"/>
        <v>-0.09369081439</v>
      </c>
    </row>
    <row r="177">
      <c r="A177" s="9">
        <f>IFERROR(__xludf.DUMMYFUNCTION("""COMPUTED_VALUE"""),44818.66666666667)</f>
        <v>44818.66667</v>
      </c>
      <c r="B177" s="7">
        <f>IFERROR(__xludf.DUMMYFUNCTION("""COMPUTED_VALUE"""),151.47)</f>
        <v>151.47</v>
      </c>
      <c r="C177" s="6">
        <f t="shared" si="1"/>
        <v>-0.01084046235</v>
      </c>
    </row>
    <row r="178">
      <c r="A178" s="9">
        <f>IFERROR(__xludf.DUMMYFUNCTION("""COMPUTED_VALUE"""),44819.66666666667)</f>
        <v>44819.66667</v>
      </c>
      <c r="B178" s="7">
        <f>IFERROR(__xludf.DUMMYFUNCTION("""COMPUTED_VALUE"""),149.55)</f>
        <v>149.55</v>
      </c>
      <c r="C178" s="6">
        <f t="shared" si="1"/>
        <v>-0.01267577738</v>
      </c>
    </row>
    <row r="179">
      <c r="A179" s="9">
        <f>IFERROR(__xludf.DUMMYFUNCTION("""COMPUTED_VALUE"""),44820.66666666667)</f>
        <v>44820.66667</v>
      </c>
      <c r="B179" s="7">
        <f>IFERROR(__xludf.DUMMYFUNCTION("""COMPUTED_VALUE"""),146.29)</f>
        <v>146.29</v>
      </c>
      <c r="C179" s="6">
        <f t="shared" si="1"/>
        <v>-0.02179872952</v>
      </c>
    </row>
    <row r="180">
      <c r="A180" s="9">
        <f>IFERROR(__xludf.DUMMYFUNCTION("""COMPUTED_VALUE"""),44823.66666666667)</f>
        <v>44823.66667</v>
      </c>
      <c r="B180" s="7">
        <f>IFERROR(__xludf.DUMMYFUNCTION("""COMPUTED_VALUE"""),148.02)</f>
        <v>148.02</v>
      </c>
      <c r="C180" s="6">
        <f t="shared" si="1"/>
        <v>0.01182582542</v>
      </c>
    </row>
    <row r="181">
      <c r="A181" s="9">
        <f>IFERROR(__xludf.DUMMYFUNCTION("""COMPUTED_VALUE"""),44824.66666666667)</f>
        <v>44824.66667</v>
      </c>
      <c r="B181" s="7">
        <f>IFERROR(__xludf.DUMMYFUNCTION("""COMPUTED_VALUE"""),146.09)</f>
        <v>146.09</v>
      </c>
      <c r="C181" s="6">
        <f t="shared" si="1"/>
        <v>-0.01303877854</v>
      </c>
    </row>
    <row r="182">
      <c r="A182" s="9">
        <f>IFERROR(__xludf.DUMMYFUNCTION("""COMPUTED_VALUE"""),44825.66666666667)</f>
        <v>44825.66667</v>
      </c>
      <c r="B182" s="7">
        <f>IFERROR(__xludf.DUMMYFUNCTION("""COMPUTED_VALUE"""),142.12)</f>
        <v>142.12</v>
      </c>
      <c r="C182" s="6">
        <f t="shared" si="1"/>
        <v>-0.02717502909</v>
      </c>
    </row>
    <row r="183">
      <c r="A183" s="9">
        <f>IFERROR(__xludf.DUMMYFUNCTION("""COMPUTED_VALUE"""),44826.66666666667)</f>
        <v>44826.66667</v>
      </c>
      <c r="B183" s="7">
        <f>IFERROR(__xludf.DUMMYFUNCTION("""COMPUTED_VALUE"""),142.82)</f>
        <v>142.82</v>
      </c>
      <c r="C183" s="6">
        <f t="shared" si="1"/>
        <v>0.004925415142</v>
      </c>
    </row>
    <row r="184">
      <c r="A184" s="9">
        <f>IFERROR(__xludf.DUMMYFUNCTION("""COMPUTED_VALUE"""),44827.66666666667)</f>
        <v>44827.66667</v>
      </c>
      <c r="B184" s="7">
        <f>IFERROR(__xludf.DUMMYFUNCTION("""COMPUTED_VALUE"""),140.41)</f>
        <v>140.41</v>
      </c>
      <c r="C184" s="6">
        <f t="shared" si="1"/>
        <v>-0.01687438734</v>
      </c>
    </row>
    <row r="185">
      <c r="A185" s="9">
        <f>IFERROR(__xludf.DUMMYFUNCTION("""COMPUTED_VALUE"""),44830.66666666667)</f>
        <v>44830.66667</v>
      </c>
      <c r="B185" s="7">
        <f>IFERROR(__xludf.DUMMYFUNCTION("""COMPUTED_VALUE"""),136.37)</f>
        <v>136.37</v>
      </c>
      <c r="C185" s="6">
        <f t="shared" si="1"/>
        <v>-0.02877287942</v>
      </c>
    </row>
    <row r="186">
      <c r="A186" s="9">
        <f>IFERROR(__xludf.DUMMYFUNCTION("""COMPUTED_VALUE"""),44831.66666666667)</f>
        <v>44831.66667</v>
      </c>
      <c r="B186" s="7">
        <f>IFERROR(__xludf.DUMMYFUNCTION("""COMPUTED_VALUE"""),134.4)</f>
        <v>134.4</v>
      </c>
      <c r="C186" s="6">
        <f t="shared" si="1"/>
        <v>-0.01444599252</v>
      </c>
    </row>
    <row r="187">
      <c r="A187" s="9">
        <f>IFERROR(__xludf.DUMMYFUNCTION("""COMPUTED_VALUE"""),44832.66666666667)</f>
        <v>44832.66667</v>
      </c>
      <c r="B187" s="7">
        <f>IFERROR(__xludf.DUMMYFUNCTION("""COMPUTED_VALUE"""),141.61)</f>
        <v>141.61</v>
      </c>
      <c r="C187" s="6">
        <f t="shared" si="1"/>
        <v>0.05364583333</v>
      </c>
    </row>
    <row r="188">
      <c r="A188" s="9">
        <f>IFERROR(__xludf.DUMMYFUNCTION("""COMPUTED_VALUE"""),44833.66666666667)</f>
        <v>44833.66667</v>
      </c>
      <c r="B188" s="7">
        <f>IFERROR(__xludf.DUMMYFUNCTION("""COMPUTED_VALUE"""),136.41)</f>
        <v>136.41</v>
      </c>
      <c r="C188" s="6">
        <f t="shared" si="1"/>
        <v>-0.03672057058</v>
      </c>
    </row>
    <row r="189">
      <c r="A189" s="9">
        <f>IFERROR(__xludf.DUMMYFUNCTION("""COMPUTED_VALUE"""),44834.66666666667)</f>
        <v>44834.66667</v>
      </c>
      <c r="B189" s="7">
        <f>IFERROR(__xludf.DUMMYFUNCTION("""COMPUTED_VALUE"""),135.68)</f>
        <v>135.68</v>
      </c>
      <c r="C189" s="6">
        <f t="shared" si="1"/>
        <v>-0.005351513819</v>
      </c>
    </row>
    <row r="190">
      <c r="A190" s="9">
        <f>IFERROR(__xludf.DUMMYFUNCTION("""COMPUTED_VALUE"""),44837.66666666667)</f>
        <v>44837.66667</v>
      </c>
      <c r="B190" s="7">
        <f>IFERROR(__xludf.DUMMYFUNCTION("""COMPUTED_VALUE"""),138.61)</f>
        <v>138.61</v>
      </c>
      <c r="C190" s="6">
        <f t="shared" si="1"/>
        <v>0.02159492925</v>
      </c>
    </row>
    <row r="191">
      <c r="A191" s="9">
        <f>IFERROR(__xludf.DUMMYFUNCTION("""COMPUTED_VALUE"""),44838.66666666667)</f>
        <v>44838.66667</v>
      </c>
      <c r="B191" s="7">
        <f>IFERROR(__xludf.DUMMYFUNCTION("""COMPUTED_VALUE"""),140.28)</f>
        <v>140.28</v>
      </c>
      <c r="C191" s="6">
        <f t="shared" si="1"/>
        <v>0.01204819277</v>
      </c>
    </row>
    <row r="192">
      <c r="A192" s="9">
        <f>IFERROR(__xludf.DUMMYFUNCTION("""COMPUTED_VALUE"""),44839.66666666667)</f>
        <v>44839.66667</v>
      </c>
      <c r="B192" s="7">
        <f>IFERROR(__xludf.DUMMYFUNCTION("""COMPUTED_VALUE"""),138.98)</f>
        <v>138.98</v>
      </c>
      <c r="C192" s="6">
        <f t="shared" si="1"/>
        <v>-0.009267179926</v>
      </c>
    </row>
    <row r="193">
      <c r="A193" s="9">
        <f>IFERROR(__xludf.DUMMYFUNCTION("""COMPUTED_VALUE"""),44840.66666666667)</f>
        <v>44840.66667</v>
      </c>
      <c r="B193" s="7">
        <f>IFERROR(__xludf.DUMMYFUNCTION("""COMPUTED_VALUE"""),139.07)</f>
        <v>139.07</v>
      </c>
      <c r="C193" s="6">
        <f t="shared" si="1"/>
        <v>0.0006475751907</v>
      </c>
    </row>
    <row r="194">
      <c r="A194" s="9">
        <f>IFERROR(__xludf.DUMMYFUNCTION("""COMPUTED_VALUE"""),44841.66666666667)</f>
        <v>44841.66667</v>
      </c>
      <c r="B194" s="7">
        <f>IFERROR(__xludf.DUMMYFUNCTION("""COMPUTED_VALUE"""),133.45)</f>
        <v>133.45</v>
      </c>
      <c r="C194" s="6">
        <f t="shared" si="1"/>
        <v>-0.04041130366</v>
      </c>
    </row>
    <row r="195">
      <c r="A195" s="9">
        <f>IFERROR(__xludf.DUMMYFUNCTION("""COMPUTED_VALUE"""),44844.66666666667)</f>
        <v>44844.66667</v>
      </c>
      <c r="B195" s="7">
        <f>IFERROR(__xludf.DUMMYFUNCTION("""COMPUTED_VALUE"""),133.79)</f>
        <v>133.79</v>
      </c>
      <c r="C195" s="6">
        <f t="shared" si="1"/>
        <v>0.002547770701</v>
      </c>
    </row>
    <row r="196">
      <c r="A196" s="9">
        <f>IFERROR(__xludf.DUMMYFUNCTION("""COMPUTED_VALUE"""),44845.66666666667)</f>
        <v>44845.66667</v>
      </c>
      <c r="B196" s="7">
        <f>IFERROR(__xludf.DUMMYFUNCTION("""COMPUTED_VALUE"""),128.54)</f>
        <v>128.54</v>
      </c>
      <c r="C196" s="6">
        <f t="shared" si="1"/>
        <v>-0.03924060094</v>
      </c>
    </row>
    <row r="197">
      <c r="A197" s="9">
        <f>IFERROR(__xludf.DUMMYFUNCTION("""COMPUTED_VALUE"""),44846.66666666667)</f>
        <v>44846.66667</v>
      </c>
      <c r="B197" s="7">
        <f>IFERROR(__xludf.DUMMYFUNCTION("""COMPUTED_VALUE"""),127.5)</f>
        <v>127.5</v>
      </c>
      <c r="C197" s="6">
        <f t="shared" si="1"/>
        <v>-0.008090866656</v>
      </c>
    </row>
    <row r="198">
      <c r="A198" s="9">
        <f>IFERROR(__xludf.DUMMYFUNCTION("""COMPUTED_VALUE"""),44847.66666666667)</f>
        <v>44847.66667</v>
      </c>
      <c r="B198" s="7">
        <f>IFERROR(__xludf.DUMMYFUNCTION("""COMPUTED_VALUE"""),130.29)</f>
        <v>130.29</v>
      </c>
      <c r="C198" s="6">
        <f t="shared" si="1"/>
        <v>0.02188235294</v>
      </c>
    </row>
    <row r="199">
      <c r="A199" s="9">
        <f>IFERROR(__xludf.DUMMYFUNCTION("""COMPUTED_VALUE"""),44848.66666666667)</f>
        <v>44848.66667</v>
      </c>
      <c r="B199" s="7">
        <f>IFERROR(__xludf.DUMMYFUNCTION("""COMPUTED_VALUE"""),126.76)</f>
        <v>126.76</v>
      </c>
      <c r="C199" s="6">
        <f t="shared" si="1"/>
        <v>-0.02709340702</v>
      </c>
    </row>
    <row r="200">
      <c r="A200" s="9">
        <f>IFERROR(__xludf.DUMMYFUNCTION("""COMPUTED_VALUE"""),44851.66666666667)</f>
        <v>44851.66667</v>
      </c>
      <c r="B200" s="7">
        <f>IFERROR(__xludf.DUMMYFUNCTION("""COMPUTED_VALUE"""),134.04)</f>
        <v>134.04</v>
      </c>
      <c r="C200" s="6">
        <f t="shared" si="1"/>
        <v>0.05743136636</v>
      </c>
    </row>
    <row r="201">
      <c r="A201" s="9">
        <f>IFERROR(__xludf.DUMMYFUNCTION("""COMPUTED_VALUE"""),44852.66666666667)</f>
        <v>44852.66667</v>
      </c>
      <c r="B201" s="7">
        <f>IFERROR(__xludf.DUMMYFUNCTION("""COMPUTED_VALUE"""),132.8)</f>
        <v>132.8</v>
      </c>
      <c r="C201" s="6">
        <f t="shared" si="1"/>
        <v>-0.00925096986</v>
      </c>
    </row>
    <row r="202">
      <c r="A202" s="9">
        <f>IFERROR(__xludf.DUMMYFUNCTION("""COMPUTED_VALUE"""),44853.66666666667)</f>
        <v>44853.66667</v>
      </c>
      <c r="B202" s="7">
        <f>IFERROR(__xludf.DUMMYFUNCTION("""COMPUTED_VALUE"""),133.23)</f>
        <v>133.23</v>
      </c>
      <c r="C202" s="6">
        <f t="shared" si="1"/>
        <v>0.003237951807</v>
      </c>
    </row>
    <row r="203">
      <c r="A203" s="9">
        <f>IFERROR(__xludf.DUMMYFUNCTION("""COMPUTED_VALUE"""),44854.66666666667)</f>
        <v>44854.66667</v>
      </c>
      <c r="B203" s="7">
        <f>IFERROR(__xludf.DUMMYFUNCTION("""COMPUTED_VALUE"""),131.53)</f>
        <v>131.53</v>
      </c>
      <c r="C203" s="6">
        <f t="shared" si="1"/>
        <v>-0.01275988891</v>
      </c>
    </row>
    <row r="204">
      <c r="A204" s="9">
        <f>IFERROR(__xludf.DUMMYFUNCTION("""COMPUTED_VALUE"""),44855.66666666667)</f>
        <v>44855.66667</v>
      </c>
      <c r="B204" s="7">
        <f>IFERROR(__xludf.DUMMYFUNCTION("""COMPUTED_VALUE"""),130.01)</f>
        <v>130.01</v>
      </c>
      <c r="C204" s="6">
        <f t="shared" si="1"/>
        <v>-0.01155629894</v>
      </c>
    </row>
    <row r="205">
      <c r="A205" s="9">
        <f>IFERROR(__xludf.DUMMYFUNCTION("""COMPUTED_VALUE"""),44858.66666666667)</f>
        <v>44858.66667</v>
      </c>
      <c r="B205" s="7">
        <f>IFERROR(__xludf.DUMMYFUNCTION("""COMPUTED_VALUE"""),129.72)</f>
        <v>129.72</v>
      </c>
      <c r="C205" s="6">
        <f t="shared" si="1"/>
        <v>-0.002230597646</v>
      </c>
    </row>
    <row r="206">
      <c r="A206" s="9">
        <f>IFERROR(__xludf.DUMMYFUNCTION("""COMPUTED_VALUE"""),44859.66666666667)</f>
        <v>44859.66667</v>
      </c>
      <c r="B206" s="7">
        <f>IFERROR(__xludf.DUMMYFUNCTION("""COMPUTED_VALUE"""),137.51)</f>
        <v>137.51</v>
      </c>
      <c r="C206" s="6">
        <f t="shared" si="1"/>
        <v>0.0600524206</v>
      </c>
    </row>
    <row r="207">
      <c r="A207" s="9">
        <f>IFERROR(__xludf.DUMMYFUNCTION("""COMPUTED_VALUE"""),44860.66666666667)</f>
        <v>44860.66667</v>
      </c>
      <c r="B207" s="7">
        <f>IFERROR(__xludf.DUMMYFUNCTION("""COMPUTED_VALUE"""),129.82)</f>
        <v>129.82</v>
      </c>
      <c r="C207" s="6">
        <f t="shared" si="1"/>
        <v>-0.05592320559</v>
      </c>
    </row>
    <row r="208">
      <c r="A208" s="9">
        <f>IFERROR(__xludf.DUMMYFUNCTION("""COMPUTED_VALUE"""),44861.66666666667)</f>
        <v>44861.66667</v>
      </c>
      <c r="B208" s="7">
        <f>IFERROR(__xludf.DUMMYFUNCTION("""COMPUTED_VALUE"""),97.94)</f>
        <v>97.94</v>
      </c>
      <c r="C208" s="6">
        <f t="shared" si="1"/>
        <v>-0.2455707903</v>
      </c>
    </row>
    <row r="209">
      <c r="A209" s="9">
        <f>IFERROR(__xludf.DUMMYFUNCTION("""COMPUTED_VALUE"""),44862.66666666667)</f>
        <v>44862.66667</v>
      </c>
      <c r="B209" s="7">
        <f>IFERROR(__xludf.DUMMYFUNCTION("""COMPUTED_VALUE"""),99.2)</f>
        <v>99.2</v>
      </c>
      <c r="C209" s="6">
        <f t="shared" si="1"/>
        <v>0.0128650194</v>
      </c>
    </row>
    <row r="210">
      <c r="A210" s="9">
        <f>IFERROR(__xludf.DUMMYFUNCTION("""COMPUTED_VALUE"""),44865.66666666667)</f>
        <v>44865.66667</v>
      </c>
      <c r="B210" s="7">
        <f>IFERROR(__xludf.DUMMYFUNCTION("""COMPUTED_VALUE"""),93.16)</f>
        <v>93.16</v>
      </c>
      <c r="C210" s="6">
        <f t="shared" si="1"/>
        <v>-0.06088709677</v>
      </c>
    </row>
    <row r="211">
      <c r="A211" s="9">
        <f>IFERROR(__xludf.DUMMYFUNCTION("""COMPUTED_VALUE"""),44866.66666666667)</f>
        <v>44866.66667</v>
      </c>
      <c r="B211" s="7">
        <f>IFERROR(__xludf.DUMMYFUNCTION("""COMPUTED_VALUE"""),95.2)</f>
        <v>95.2</v>
      </c>
      <c r="C211" s="6">
        <f t="shared" si="1"/>
        <v>0.02189781022</v>
      </c>
    </row>
    <row r="212">
      <c r="A212" s="9">
        <f>IFERROR(__xludf.DUMMYFUNCTION("""COMPUTED_VALUE"""),44867.66666666667)</f>
        <v>44867.66667</v>
      </c>
      <c r="B212" s="7">
        <f>IFERROR(__xludf.DUMMYFUNCTION("""COMPUTED_VALUE"""),90.54)</f>
        <v>90.54</v>
      </c>
      <c r="C212" s="6">
        <f t="shared" si="1"/>
        <v>-0.04894957983</v>
      </c>
    </row>
    <row r="213">
      <c r="A213" s="9">
        <f>IFERROR(__xludf.DUMMYFUNCTION("""COMPUTED_VALUE"""),44868.66666666667)</f>
        <v>44868.66667</v>
      </c>
      <c r="B213" s="7">
        <f>IFERROR(__xludf.DUMMYFUNCTION("""COMPUTED_VALUE"""),88.91)</f>
        <v>88.91</v>
      </c>
      <c r="C213" s="6">
        <f t="shared" si="1"/>
        <v>-0.01800309256</v>
      </c>
    </row>
    <row r="214">
      <c r="A214" s="9">
        <f>IFERROR(__xludf.DUMMYFUNCTION("""COMPUTED_VALUE"""),44869.66666666667)</f>
        <v>44869.66667</v>
      </c>
      <c r="B214" s="7">
        <f>IFERROR(__xludf.DUMMYFUNCTION("""COMPUTED_VALUE"""),90.79)</f>
        <v>90.79</v>
      </c>
      <c r="C214" s="6">
        <f t="shared" si="1"/>
        <v>0.02114497807</v>
      </c>
    </row>
    <row r="215">
      <c r="A215" s="9">
        <f>IFERROR(__xludf.DUMMYFUNCTION("""COMPUTED_VALUE"""),44872.66666666667)</f>
        <v>44872.66667</v>
      </c>
      <c r="B215" s="7">
        <f>IFERROR(__xludf.DUMMYFUNCTION("""COMPUTED_VALUE"""),96.72)</f>
        <v>96.72</v>
      </c>
      <c r="C215" s="6">
        <f t="shared" si="1"/>
        <v>0.06531556339</v>
      </c>
    </row>
    <row r="216">
      <c r="A216" s="9">
        <f>IFERROR(__xludf.DUMMYFUNCTION("""COMPUTED_VALUE"""),44873.66666666667)</f>
        <v>44873.66667</v>
      </c>
      <c r="B216" s="7">
        <f>IFERROR(__xludf.DUMMYFUNCTION("""COMPUTED_VALUE"""),96.47)</f>
        <v>96.47</v>
      </c>
      <c r="C216" s="6">
        <f t="shared" si="1"/>
        <v>-0.002584780811</v>
      </c>
    </row>
    <row r="217">
      <c r="A217" s="9">
        <f>IFERROR(__xludf.DUMMYFUNCTION("""COMPUTED_VALUE"""),44874.66666666667)</f>
        <v>44874.66667</v>
      </c>
      <c r="B217" s="7">
        <f>IFERROR(__xludf.DUMMYFUNCTION("""COMPUTED_VALUE"""),101.47)</f>
        <v>101.47</v>
      </c>
      <c r="C217" s="6">
        <f t="shared" si="1"/>
        <v>0.05182958433</v>
      </c>
    </row>
    <row r="218">
      <c r="A218" s="9">
        <f>IFERROR(__xludf.DUMMYFUNCTION("""COMPUTED_VALUE"""),44875.66666666667)</f>
        <v>44875.66667</v>
      </c>
      <c r="B218" s="7">
        <f>IFERROR(__xludf.DUMMYFUNCTION("""COMPUTED_VALUE"""),111.87)</f>
        <v>111.87</v>
      </c>
      <c r="C218" s="6">
        <f t="shared" si="1"/>
        <v>0.1024933478</v>
      </c>
    </row>
    <row r="219">
      <c r="A219" s="9">
        <f>IFERROR(__xludf.DUMMYFUNCTION("""COMPUTED_VALUE"""),44876.66666666667)</f>
        <v>44876.66667</v>
      </c>
      <c r="B219" s="7">
        <f>IFERROR(__xludf.DUMMYFUNCTION("""COMPUTED_VALUE"""),113.02)</f>
        <v>113.02</v>
      </c>
      <c r="C219" s="6">
        <f t="shared" si="1"/>
        <v>0.01027978904</v>
      </c>
    </row>
    <row r="220">
      <c r="A220" s="9">
        <f>IFERROR(__xludf.DUMMYFUNCTION("""COMPUTED_VALUE"""),44879.66666666667)</f>
        <v>44879.66667</v>
      </c>
      <c r="B220" s="7">
        <f>IFERROR(__xludf.DUMMYFUNCTION("""COMPUTED_VALUE"""),114.22)</f>
        <v>114.22</v>
      </c>
      <c r="C220" s="6">
        <f t="shared" si="1"/>
        <v>0.01061758981</v>
      </c>
    </row>
    <row r="221">
      <c r="A221" s="9">
        <f>IFERROR(__xludf.DUMMYFUNCTION("""COMPUTED_VALUE"""),44880.66666666667)</f>
        <v>44880.66667</v>
      </c>
      <c r="B221" s="7">
        <f>IFERROR(__xludf.DUMMYFUNCTION("""COMPUTED_VALUE"""),117.08)</f>
        <v>117.08</v>
      </c>
      <c r="C221" s="6">
        <f t="shared" si="1"/>
        <v>0.02503939765</v>
      </c>
    </row>
    <row r="222">
      <c r="A222" s="9">
        <f>IFERROR(__xludf.DUMMYFUNCTION("""COMPUTED_VALUE"""),44881.66666666667)</f>
        <v>44881.66667</v>
      </c>
      <c r="B222" s="7">
        <f>IFERROR(__xludf.DUMMYFUNCTION("""COMPUTED_VALUE"""),113.23)</f>
        <v>113.23</v>
      </c>
      <c r="C222" s="6">
        <f t="shared" si="1"/>
        <v>-0.03288349846</v>
      </c>
    </row>
    <row r="223">
      <c r="A223" s="9">
        <f>IFERROR(__xludf.DUMMYFUNCTION("""COMPUTED_VALUE"""),44882.66666666667)</f>
        <v>44882.66667</v>
      </c>
      <c r="B223" s="7">
        <f>IFERROR(__xludf.DUMMYFUNCTION("""COMPUTED_VALUE"""),111.45)</f>
        <v>111.45</v>
      </c>
      <c r="C223" s="6">
        <f t="shared" si="1"/>
        <v>-0.01572021549</v>
      </c>
    </row>
    <row r="224">
      <c r="A224" s="9">
        <f>IFERROR(__xludf.DUMMYFUNCTION("""COMPUTED_VALUE"""),44883.66666666667)</f>
        <v>44883.66667</v>
      </c>
      <c r="B224" s="7">
        <f>IFERROR(__xludf.DUMMYFUNCTION("""COMPUTED_VALUE"""),112.05)</f>
        <v>112.05</v>
      </c>
      <c r="C224" s="6">
        <f t="shared" si="1"/>
        <v>0.005383580081</v>
      </c>
    </row>
    <row r="225">
      <c r="A225" s="9">
        <f>IFERROR(__xludf.DUMMYFUNCTION("""COMPUTED_VALUE"""),44886.66666666667)</f>
        <v>44886.66667</v>
      </c>
      <c r="B225" s="7">
        <f>IFERROR(__xludf.DUMMYFUNCTION("""COMPUTED_VALUE"""),109.86)</f>
        <v>109.86</v>
      </c>
      <c r="C225" s="6">
        <f t="shared" si="1"/>
        <v>-0.01954484605</v>
      </c>
    </row>
    <row r="226">
      <c r="A226" s="9">
        <f>IFERROR(__xludf.DUMMYFUNCTION("""COMPUTED_VALUE"""),44887.66666666667)</f>
        <v>44887.66667</v>
      </c>
      <c r="B226" s="7">
        <f>IFERROR(__xludf.DUMMYFUNCTION("""COMPUTED_VALUE"""),111.44)</f>
        <v>111.44</v>
      </c>
      <c r="C226" s="6">
        <f t="shared" si="1"/>
        <v>0.01438194065</v>
      </c>
    </row>
    <row r="227">
      <c r="A227" s="9">
        <f>IFERROR(__xludf.DUMMYFUNCTION("""COMPUTED_VALUE"""),44888.66666666667)</f>
        <v>44888.66667</v>
      </c>
      <c r="B227" s="7">
        <f>IFERROR(__xludf.DUMMYFUNCTION("""COMPUTED_VALUE"""),112.24)</f>
        <v>112.24</v>
      </c>
      <c r="C227" s="6">
        <f t="shared" si="1"/>
        <v>0.007178750897</v>
      </c>
    </row>
    <row r="228">
      <c r="A228" s="9">
        <f>IFERROR(__xludf.DUMMYFUNCTION("""COMPUTED_VALUE"""),44890.54513888889)</f>
        <v>44890.54514</v>
      </c>
      <c r="B228" s="7">
        <f>IFERROR(__xludf.DUMMYFUNCTION("""COMPUTED_VALUE"""),111.41)</f>
        <v>111.41</v>
      </c>
      <c r="C228" s="6">
        <f t="shared" si="1"/>
        <v>-0.00739486814</v>
      </c>
    </row>
    <row r="229">
      <c r="A229" s="9">
        <f>IFERROR(__xludf.DUMMYFUNCTION("""COMPUTED_VALUE"""),44893.66666666667)</f>
        <v>44893.66667</v>
      </c>
      <c r="B229" s="7">
        <f>IFERROR(__xludf.DUMMYFUNCTION("""COMPUTED_VALUE"""),108.78)</f>
        <v>108.78</v>
      </c>
      <c r="C229" s="6">
        <f t="shared" si="1"/>
        <v>-0.02360649852</v>
      </c>
    </row>
    <row r="230">
      <c r="A230" s="9">
        <f>IFERROR(__xludf.DUMMYFUNCTION("""COMPUTED_VALUE"""),44894.66666666667)</f>
        <v>44894.66667</v>
      </c>
      <c r="B230" s="7">
        <f>IFERROR(__xludf.DUMMYFUNCTION("""COMPUTED_VALUE"""),109.46)</f>
        <v>109.46</v>
      </c>
      <c r="C230" s="6">
        <f t="shared" si="1"/>
        <v>0.006251149108</v>
      </c>
    </row>
    <row r="231">
      <c r="A231" s="9">
        <f>IFERROR(__xludf.DUMMYFUNCTION("""COMPUTED_VALUE"""),44895.66666666667)</f>
        <v>44895.66667</v>
      </c>
      <c r="B231" s="7">
        <f>IFERROR(__xludf.DUMMYFUNCTION("""COMPUTED_VALUE"""),118.1)</f>
        <v>118.1</v>
      </c>
      <c r="C231" s="6">
        <f t="shared" si="1"/>
        <v>0.07893294354</v>
      </c>
    </row>
    <row r="232">
      <c r="A232" s="9">
        <f>IFERROR(__xludf.DUMMYFUNCTION("""COMPUTED_VALUE"""),44896.66666666667)</f>
        <v>44896.66667</v>
      </c>
      <c r="B232" s="7">
        <f>IFERROR(__xludf.DUMMYFUNCTION("""COMPUTED_VALUE"""),120.44)</f>
        <v>120.44</v>
      </c>
      <c r="C232" s="6">
        <f t="shared" si="1"/>
        <v>0.01981371719</v>
      </c>
    </row>
    <row r="233">
      <c r="A233" s="9">
        <f>IFERROR(__xludf.DUMMYFUNCTION("""COMPUTED_VALUE"""),44897.66666666667)</f>
        <v>44897.66667</v>
      </c>
      <c r="B233" s="7">
        <f>IFERROR(__xludf.DUMMYFUNCTION("""COMPUTED_VALUE"""),123.49)</f>
        <v>123.49</v>
      </c>
      <c r="C233" s="6">
        <f t="shared" si="1"/>
        <v>0.02532381269</v>
      </c>
    </row>
    <row r="234">
      <c r="A234" s="9">
        <f>IFERROR(__xludf.DUMMYFUNCTION("""COMPUTED_VALUE"""),44900.66666666667)</f>
        <v>44900.66667</v>
      </c>
      <c r="B234" s="7">
        <f>IFERROR(__xludf.DUMMYFUNCTION("""COMPUTED_VALUE"""),122.43)</f>
        <v>122.43</v>
      </c>
      <c r="C234" s="6">
        <f t="shared" si="1"/>
        <v>-0.008583690987</v>
      </c>
    </row>
    <row r="235">
      <c r="A235" s="9">
        <f>IFERROR(__xludf.DUMMYFUNCTION("""COMPUTED_VALUE"""),44901.66666666667)</f>
        <v>44901.66667</v>
      </c>
      <c r="B235" s="7">
        <f>IFERROR(__xludf.DUMMYFUNCTION("""COMPUTED_VALUE"""),114.12)</f>
        <v>114.12</v>
      </c>
      <c r="C235" s="6">
        <f t="shared" si="1"/>
        <v>-0.06787552071</v>
      </c>
    </row>
    <row r="236">
      <c r="A236" s="9">
        <f>IFERROR(__xludf.DUMMYFUNCTION("""COMPUTED_VALUE"""),44902.66666666667)</f>
        <v>44902.66667</v>
      </c>
      <c r="B236" s="7">
        <f>IFERROR(__xludf.DUMMYFUNCTION("""COMPUTED_VALUE"""),113.93)</f>
        <v>113.93</v>
      </c>
      <c r="C236" s="6">
        <f t="shared" si="1"/>
        <v>-0.001664914125</v>
      </c>
    </row>
    <row r="237">
      <c r="A237" s="9">
        <f>IFERROR(__xludf.DUMMYFUNCTION("""COMPUTED_VALUE"""),44903.66666666667)</f>
        <v>44903.66667</v>
      </c>
      <c r="B237" s="7">
        <f>IFERROR(__xludf.DUMMYFUNCTION("""COMPUTED_VALUE"""),115.33)</f>
        <v>115.33</v>
      </c>
      <c r="C237" s="6">
        <f t="shared" si="1"/>
        <v>0.01228824717</v>
      </c>
    </row>
    <row r="238">
      <c r="A238" s="9">
        <f>IFERROR(__xludf.DUMMYFUNCTION("""COMPUTED_VALUE"""),44904.66666666667)</f>
        <v>44904.66667</v>
      </c>
      <c r="B238" s="7">
        <f>IFERROR(__xludf.DUMMYFUNCTION("""COMPUTED_VALUE"""),115.9)</f>
        <v>115.9</v>
      </c>
      <c r="C238" s="6">
        <f t="shared" si="1"/>
        <v>0.004942339374</v>
      </c>
    </row>
    <row r="239">
      <c r="A239" s="9">
        <f>IFERROR(__xludf.DUMMYFUNCTION("""COMPUTED_VALUE"""),44907.66666666667)</f>
        <v>44907.66667</v>
      </c>
      <c r="B239" s="7">
        <f>IFERROR(__xludf.DUMMYFUNCTION("""COMPUTED_VALUE"""),114.71)</f>
        <v>114.71</v>
      </c>
      <c r="C239" s="6">
        <f t="shared" si="1"/>
        <v>-0.01026747196</v>
      </c>
    </row>
    <row r="240">
      <c r="A240" s="9">
        <f>IFERROR(__xludf.DUMMYFUNCTION("""COMPUTED_VALUE"""),44908.66666666667)</f>
        <v>44908.66667</v>
      </c>
      <c r="B240" s="7">
        <f>IFERROR(__xludf.DUMMYFUNCTION("""COMPUTED_VALUE"""),120.15)</f>
        <v>120.15</v>
      </c>
      <c r="C240" s="6">
        <f t="shared" si="1"/>
        <v>0.04742393863</v>
      </c>
    </row>
    <row r="241">
      <c r="A241" s="9">
        <f>IFERROR(__xludf.DUMMYFUNCTION("""COMPUTED_VALUE"""),44909.66666666667)</f>
        <v>44909.66667</v>
      </c>
      <c r="B241" s="7">
        <f>IFERROR(__xludf.DUMMYFUNCTION("""COMPUTED_VALUE"""),121.59)</f>
        <v>121.59</v>
      </c>
      <c r="C241" s="6">
        <f t="shared" si="1"/>
        <v>0.01198501873</v>
      </c>
    </row>
    <row r="242">
      <c r="A242" s="9">
        <f>IFERROR(__xludf.DUMMYFUNCTION("""COMPUTED_VALUE"""),44910.66666666667)</f>
        <v>44910.66667</v>
      </c>
      <c r="B242" s="7">
        <f>IFERROR(__xludf.DUMMYFUNCTION("""COMPUTED_VALUE"""),116.15)</f>
        <v>116.15</v>
      </c>
      <c r="C242" s="6">
        <f t="shared" si="1"/>
        <v>-0.04474052142</v>
      </c>
    </row>
    <row r="243">
      <c r="A243" s="9">
        <f>IFERROR(__xludf.DUMMYFUNCTION("""COMPUTED_VALUE"""),44911.66666666667)</f>
        <v>44911.66667</v>
      </c>
      <c r="B243" s="7">
        <f>IFERROR(__xludf.DUMMYFUNCTION("""COMPUTED_VALUE"""),119.43)</f>
        <v>119.43</v>
      </c>
      <c r="C243" s="6">
        <f t="shared" si="1"/>
        <v>0.02823934567</v>
      </c>
    </row>
    <row r="244">
      <c r="A244" s="9">
        <f>IFERROR(__xludf.DUMMYFUNCTION("""COMPUTED_VALUE"""),44914.66666666667)</f>
        <v>44914.66667</v>
      </c>
      <c r="B244" s="7">
        <f>IFERROR(__xludf.DUMMYFUNCTION("""COMPUTED_VALUE"""),114.48)</f>
        <v>114.48</v>
      </c>
      <c r="C244" s="6">
        <f t="shared" si="1"/>
        <v>-0.04144687265</v>
      </c>
    </row>
    <row r="245">
      <c r="A245" s="9">
        <f>IFERROR(__xludf.DUMMYFUNCTION("""COMPUTED_VALUE"""),44915.66666666667)</f>
        <v>44915.66667</v>
      </c>
      <c r="B245" s="7">
        <f>IFERROR(__xludf.DUMMYFUNCTION("""COMPUTED_VALUE"""),117.09)</f>
        <v>117.09</v>
      </c>
      <c r="C245" s="6">
        <f t="shared" si="1"/>
        <v>0.02279874214</v>
      </c>
    </row>
    <row r="246">
      <c r="A246" s="9">
        <f>IFERROR(__xludf.DUMMYFUNCTION("""COMPUTED_VALUE"""),44916.66666666667)</f>
        <v>44916.66667</v>
      </c>
      <c r="B246" s="7">
        <f>IFERROR(__xludf.DUMMYFUNCTION("""COMPUTED_VALUE"""),119.76)</f>
        <v>119.76</v>
      </c>
      <c r="C246" s="6">
        <f t="shared" si="1"/>
        <v>0.02280297207</v>
      </c>
    </row>
    <row r="247">
      <c r="A247" s="9">
        <f>IFERROR(__xludf.DUMMYFUNCTION("""COMPUTED_VALUE"""),44917.66666666667)</f>
        <v>44917.66667</v>
      </c>
      <c r="B247" s="7">
        <f>IFERROR(__xludf.DUMMYFUNCTION("""COMPUTED_VALUE"""),117.12)</f>
        <v>117.12</v>
      </c>
      <c r="C247" s="6">
        <f t="shared" si="1"/>
        <v>-0.02204408818</v>
      </c>
    </row>
    <row r="248">
      <c r="A248" s="9">
        <f>IFERROR(__xludf.DUMMYFUNCTION("""COMPUTED_VALUE"""),44918.66666666667)</f>
        <v>44918.66667</v>
      </c>
      <c r="B248" s="7">
        <f>IFERROR(__xludf.DUMMYFUNCTION("""COMPUTED_VALUE"""),118.04)</f>
        <v>118.04</v>
      </c>
      <c r="C248" s="6">
        <f t="shared" si="1"/>
        <v>0.007855191257</v>
      </c>
    </row>
    <row r="249">
      <c r="A249" s="9">
        <f>IFERROR(__xludf.DUMMYFUNCTION("""COMPUTED_VALUE"""),44922.66666666667)</f>
        <v>44922.66667</v>
      </c>
      <c r="B249" s="7">
        <f>IFERROR(__xludf.DUMMYFUNCTION("""COMPUTED_VALUE"""),116.88)</f>
        <v>116.88</v>
      </c>
      <c r="C249" s="6">
        <f t="shared" si="1"/>
        <v>-0.009827177228</v>
      </c>
    </row>
    <row r="250">
      <c r="A250" s="9">
        <f>IFERROR(__xludf.DUMMYFUNCTION("""COMPUTED_VALUE"""),44923.66666666667)</f>
        <v>44923.66667</v>
      </c>
      <c r="B250" s="7">
        <f>IFERROR(__xludf.DUMMYFUNCTION("""COMPUTED_VALUE"""),115.62)</f>
        <v>115.62</v>
      </c>
      <c r="C250" s="6">
        <f t="shared" si="1"/>
        <v>-0.01078028747</v>
      </c>
    </row>
    <row r="251">
      <c r="A251" s="9">
        <f>IFERROR(__xludf.DUMMYFUNCTION("""COMPUTED_VALUE"""),44924.66666666667)</f>
        <v>44924.66667</v>
      </c>
      <c r="B251" s="7">
        <f>IFERROR(__xludf.DUMMYFUNCTION("""COMPUTED_VALUE"""),120.26)</f>
        <v>120.26</v>
      </c>
      <c r="C251" s="6">
        <f t="shared" si="1"/>
        <v>0.04013146514</v>
      </c>
    </row>
    <row r="252">
      <c r="A252" s="9">
        <f>IFERROR(__xludf.DUMMYFUNCTION("""COMPUTED_VALUE"""),44925.66666666667)</f>
        <v>44925.66667</v>
      </c>
      <c r="B252" s="7">
        <f>IFERROR(__xludf.DUMMYFUNCTION("""COMPUTED_VALUE"""),120.34)</f>
        <v>120.34</v>
      </c>
      <c r="C252" s="6">
        <f t="shared" si="1"/>
        <v>0.0006652253451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tr">
        <f>IFERROR(__xludf.DUMMYFUNCTION("GOOGLEFINANCE(""NASDAQ:AMZN"", ""PRICE"",DATE(2022,1,1), DATE(2022,12,31), ""DAILY"")"),"Date")</f>
        <v>Date</v>
      </c>
      <c r="B1" s="7" t="str">
        <f>IFERROR(__xludf.DUMMYFUNCTION("""COMPUTED_VALUE"""),"Close")</f>
        <v>Close</v>
      </c>
      <c r="C1" s="2" t="s">
        <v>11</v>
      </c>
    </row>
    <row r="2">
      <c r="A2" s="9">
        <f>IFERROR(__xludf.DUMMYFUNCTION("""COMPUTED_VALUE"""),44564.66666666667)</f>
        <v>44564.66667</v>
      </c>
      <c r="B2" s="7">
        <f>IFERROR(__xludf.DUMMYFUNCTION("""COMPUTED_VALUE"""),170.4)</f>
        <v>170.4</v>
      </c>
    </row>
    <row r="3">
      <c r="A3" s="9">
        <f>IFERROR(__xludf.DUMMYFUNCTION("""COMPUTED_VALUE"""),44565.66666666667)</f>
        <v>44565.66667</v>
      </c>
      <c r="B3" s="7">
        <f>IFERROR(__xludf.DUMMYFUNCTION("""COMPUTED_VALUE"""),167.52)</f>
        <v>167.52</v>
      </c>
      <c r="C3" s="6">
        <f t="shared" ref="C3:C252" si="1">B3/B2-1</f>
        <v>-0.01690140845</v>
      </c>
    </row>
    <row r="4">
      <c r="A4" s="9">
        <f>IFERROR(__xludf.DUMMYFUNCTION("""COMPUTED_VALUE"""),44566.66666666667)</f>
        <v>44566.66667</v>
      </c>
      <c r="B4" s="7">
        <f>IFERROR(__xludf.DUMMYFUNCTION("""COMPUTED_VALUE"""),164.36)</f>
        <v>164.36</v>
      </c>
      <c r="C4" s="6">
        <f t="shared" si="1"/>
        <v>-0.01886341929</v>
      </c>
    </row>
    <row r="5">
      <c r="A5" s="9">
        <f>IFERROR(__xludf.DUMMYFUNCTION("""COMPUTED_VALUE"""),44567.66666666667)</f>
        <v>44567.66667</v>
      </c>
      <c r="B5" s="7">
        <f>IFERROR(__xludf.DUMMYFUNCTION("""COMPUTED_VALUE"""),163.25)</f>
        <v>163.25</v>
      </c>
      <c r="C5" s="6">
        <f t="shared" si="1"/>
        <v>-0.006753467997</v>
      </c>
    </row>
    <row r="6">
      <c r="A6" s="9">
        <f>IFERROR(__xludf.DUMMYFUNCTION("""COMPUTED_VALUE"""),44568.66666666667)</f>
        <v>44568.66667</v>
      </c>
      <c r="B6" s="7">
        <f>IFERROR(__xludf.DUMMYFUNCTION("""COMPUTED_VALUE"""),162.55)</f>
        <v>162.55</v>
      </c>
      <c r="C6" s="6">
        <f t="shared" si="1"/>
        <v>-0.004287901991</v>
      </c>
    </row>
    <row r="7">
      <c r="A7" s="9">
        <f>IFERROR(__xludf.DUMMYFUNCTION("""COMPUTED_VALUE"""),44571.66666666667)</f>
        <v>44571.66667</v>
      </c>
      <c r="B7" s="7">
        <f>IFERROR(__xludf.DUMMYFUNCTION("""COMPUTED_VALUE"""),161.49)</f>
        <v>161.49</v>
      </c>
      <c r="C7" s="6">
        <f t="shared" si="1"/>
        <v>-0.00652107044</v>
      </c>
    </row>
    <row r="8">
      <c r="A8" s="9">
        <f>IFERROR(__xludf.DUMMYFUNCTION("""COMPUTED_VALUE"""),44572.66666666667)</f>
        <v>44572.66667</v>
      </c>
      <c r="B8" s="7">
        <f>IFERROR(__xludf.DUMMYFUNCTION("""COMPUTED_VALUE"""),165.36)</f>
        <v>165.36</v>
      </c>
      <c r="C8" s="6">
        <f t="shared" si="1"/>
        <v>0.02396433216</v>
      </c>
    </row>
    <row r="9">
      <c r="A9" s="9">
        <f>IFERROR(__xludf.DUMMYFUNCTION("""COMPUTED_VALUE"""),44573.66666666667)</f>
        <v>44573.66667</v>
      </c>
      <c r="B9" s="7">
        <f>IFERROR(__xludf.DUMMYFUNCTION("""COMPUTED_VALUE"""),165.21)</f>
        <v>165.21</v>
      </c>
      <c r="C9" s="6">
        <f t="shared" si="1"/>
        <v>-0.0009071117562</v>
      </c>
    </row>
    <row r="10">
      <c r="A10" s="9">
        <f>IFERROR(__xludf.DUMMYFUNCTION("""COMPUTED_VALUE"""),44574.66666666667)</f>
        <v>44574.66667</v>
      </c>
      <c r="B10" s="7">
        <f>IFERROR(__xludf.DUMMYFUNCTION("""COMPUTED_VALUE"""),161.21)</f>
        <v>161.21</v>
      </c>
      <c r="C10" s="6">
        <f t="shared" si="1"/>
        <v>-0.02421160947</v>
      </c>
    </row>
    <row r="11">
      <c r="A11" s="9">
        <f>IFERROR(__xludf.DUMMYFUNCTION("""COMPUTED_VALUE"""),44575.66666666667)</f>
        <v>44575.66667</v>
      </c>
      <c r="B11" s="7">
        <f>IFERROR(__xludf.DUMMYFUNCTION("""COMPUTED_VALUE"""),162.14)</f>
        <v>162.14</v>
      </c>
      <c r="C11" s="6">
        <f t="shared" si="1"/>
        <v>0.005768872899</v>
      </c>
    </row>
    <row r="12">
      <c r="A12" s="9">
        <f>IFERROR(__xludf.DUMMYFUNCTION("""COMPUTED_VALUE"""),44579.66666666667)</f>
        <v>44579.66667</v>
      </c>
      <c r="B12" s="7">
        <f>IFERROR(__xludf.DUMMYFUNCTION("""COMPUTED_VALUE"""),158.92)</f>
        <v>158.92</v>
      </c>
      <c r="C12" s="6">
        <f t="shared" si="1"/>
        <v>-0.01985938078</v>
      </c>
    </row>
    <row r="13">
      <c r="A13" s="9">
        <f>IFERROR(__xludf.DUMMYFUNCTION("""COMPUTED_VALUE"""),44580.66666666667)</f>
        <v>44580.66667</v>
      </c>
      <c r="B13" s="7">
        <f>IFERROR(__xludf.DUMMYFUNCTION("""COMPUTED_VALUE"""),156.3)</f>
        <v>156.3</v>
      </c>
      <c r="C13" s="6">
        <f t="shared" si="1"/>
        <v>-0.01648628241</v>
      </c>
    </row>
    <row r="14">
      <c r="A14" s="9">
        <f>IFERROR(__xludf.DUMMYFUNCTION("""COMPUTED_VALUE"""),44581.66666666667)</f>
        <v>44581.66667</v>
      </c>
      <c r="B14" s="7">
        <f>IFERROR(__xludf.DUMMYFUNCTION("""COMPUTED_VALUE"""),151.67)</f>
        <v>151.67</v>
      </c>
      <c r="C14" s="6">
        <f t="shared" si="1"/>
        <v>-0.02962252079</v>
      </c>
    </row>
    <row r="15">
      <c r="A15" s="9">
        <f>IFERROR(__xludf.DUMMYFUNCTION("""COMPUTED_VALUE"""),44582.66666666667)</f>
        <v>44582.66667</v>
      </c>
      <c r="B15" s="7">
        <f>IFERROR(__xludf.DUMMYFUNCTION("""COMPUTED_VALUE"""),142.64)</f>
        <v>142.64</v>
      </c>
      <c r="C15" s="6">
        <f t="shared" si="1"/>
        <v>-0.05953715303</v>
      </c>
    </row>
    <row r="16">
      <c r="A16" s="9">
        <f>IFERROR(__xludf.DUMMYFUNCTION("""COMPUTED_VALUE"""),44585.66666666667)</f>
        <v>44585.66667</v>
      </c>
      <c r="B16" s="7">
        <f>IFERROR(__xludf.DUMMYFUNCTION("""COMPUTED_VALUE"""),144.54)</f>
        <v>144.54</v>
      </c>
      <c r="C16" s="6">
        <f t="shared" si="1"/>
        <v>0.01332024678</v>
      </c>
    </row>
    <row r="17">
      <c r="A17" s="9">
        <f>IFERROR(__xludf.DUMMYFUNCTION("""COMPUTED_VALUE"""),44586.66666666667)</f>
        <v>44586.66667</v>
      </c>
      <c r="B17" s="7">
        <f>IFERROR(__xludf.DUMMYFUNCTION("""COMPUTED_VALUE"""),139.99)</f>
        <v>139.99</v>
      </c>
      <c r="C17" s="6">
        <f t="shared" si="1"/>
        <v>-0.03147917531</v>
      </c>
    </row>
    <row r="18">
      <c r="A18" s="9">
        <f>IFERROR(__xludf.DUMMYFUNCTION("""COMPUTED_VALUE"""),44587.66666666667)</f>
        <v>44587.66667</v>
      </c>
      <c r="B18" s="7">
        <f>IFERROR(__xludf.DUMMYFUNCTION("""COMPUTED_VALUE"""),138.87)</f>
        <v>138.87</v>
      </c>
      <c r="C18" s="6">
        <f t="shared" si="1"/>
        <v>-0.008000571469</v>
      </c>
    </row>
    <row r="19">
      <c r="A19" s="9">
        <f>IFERROR(__xludf.DUMMYFUNCTION("""COMPUTED_VALUE"""),44588.66666666667)</f>
        <v>44588.66667</v>
      </c>
      <c r="B19" s="7">
        <f>IFERROR(__xludf.DUMMYFUNCTION("""COMPUTED_VALUE"""),139.64)</f>
        <v>139.64</v>
      </c>
      <c r="C19" s="6">
        <f t="shared" si="1"/>
        <v>0.005544754087</v>
      </c>
    </row>
    <row r="20">
      <c r="A20" s="9">
        <f>IFERROR(__xludf.DUMMYFUNCTION("""COMPUTED_VALUE"""),44589.66666666667)</f>
        <v>44589.66667</v>
      </c>
      <c r="B20" s="7">
        <f>IFERROR(__xludf.DUMMYFUNCTION("""COMPUTED_VALUE"""),143.98)</f>
        <v>143.98</v>
      </c>
      <c r="C20" s="6">
        <f t="shared" si="1"/>
        <v>0.03107991979</v>
      </c>
    </row>
    <row r="21">
      <c r="A21" s="9">
        <f>IFERROR(__xludf.DUMMYFUNCTION("""COMPUTED_VALUE"""),44592.66666666667)</f>
        <v>44592.66667</v>
      </c>
      <c r="B21" s="7">
        <f>IFERROR(__xludf.DUMMYFUNCTION("""COMPUTED_VALUE"""),149.57)</f>
        <v>149.57</v>
      </c>
      <c r="C21" s="6">
        <f t="shared" si="1"/>
        <v>0.03882483678</v>
      </c>
    </row>
    <row r="22">
      <c r="A22" s="9">
        <f>IFERROR(__xludf.DUMMYFUNCTION("""COMPUTED_VALUE"""),44593.66666666667)</f>
        <v>44593.66667</v>
      </c>
      <c r="B22" s="7">
        <f>IFERROR(__xludf.DUMMYFUNCTION("""COMPUTED_VALUE"""),151.19)</f>
        <v>151.19</v>
      </c>
      <c r="C22" s="6">
        <f t="shared" si="1"/>
        <v>0.01083104901</v>
      </c>
    </row>
    <row r="23">
      <c r="A23" s="9">
        <f>IFERROR(__xludf.DUMMYFUNCTION("""COMPUTED_VALUE"""),44594.66666666667)</f>
        <v>44594.66667</v>
      </c>
      <c r="B23" s="7">
        <f>IFERROR(__xludf.DUMMYFUNCTION("""COMPUTED_VALUE"""),150.61)</f>
        <v>150.61</v>
      </c>
      <c r="C23" s="6">
        <f t="shared" si="1"/>
        <v>-0.003836232555</v>
      </c>
    </row>
    <row r="24">
      <c r="A24" s="9">
        <f>IFERROR(__xludf.DUMMYFUNCTION("""COMPUTED_VALUE"""),44595.66666666667)</f>
        <v>44595.66667</v>
      </c>
      <c r="B24" s="7">
        <f>IFERROR(__xludf.DUMMYFUNCTION("""COMPUTED_VALUE"""),138.85)</f>
        <v>138.85</v>
      </c>
      <c r="C24" s="6">
        <f t="shared" si="1"/>
        <v>-0.07808246464</v>
      </c>
    </row>
    <row r="25">
      <c r="A25" s="9">
        <f>IFERROR(__xludf.DUMMYFUNCTION("""COMPUTED_VALUE"""),44596.66666666667)</f>
        <v>44596.66667</v>
      </c>
      <c r="B25" s="7">
        <f>IFERROR(__xludf.DUMMYFUNCTION("""COMPUTED_VALUE"""),157.64)</f>
        <v>157.64</v>
      </c>
      <c r="C25" s="6">
        <f t="shared" si="1"/>
        <v>0.1353258912</v>
      </c>
    </row>
    <row r="26">
      <c r="A26" s="9">
        <f>IFERROR(__xludf.DUMMYFUNCTION("""COMPUTED_VALUE"""),44599.66666666667)</f>
        <v>44599.66667</v>
      </c>
      <c r="B26" s="7">
        <f>IFERROR(__xludf.DUMMYFUNCTION("""COMPUTED_VALUE"""),157.94)</f>
        <v>157.94</v>
      </c>
      <c r="C26" s="6">
        <f t="shared" si="1"/>
        <v>0.001903070287</v>
      </c>
    </row>
    <row r="27">
      <c r="A27" s="9">
        <f>IFERROR(__xludf.DUMMYFUNCTION("""COMPUTED_VALUE"""),44600.66666666667)</f>
        <v>44600.66667</v>
      </c>
      <c r="B27" s="7">
        <f>IFERROR(__xludf.DUMMYFUNCTION("""COMPUTED_VALUE"""),161.41)</f>
        <v>161.41</v>
      </c>
      <c r="C27" s="6">
        <f t="shared" si="1"/>
        <v>0.02197036849</v>
      </c>
    </row>
    <row r="28">
      <c r="A28" s="9">
        <f>IFERROR(__xludf.DUMMYFUNCTION("""COMPUTED_VALUE"""),44601.66666666667)</f>
        <v>44601.66667</v>
      </c>
      <c r="B28" s="7">
        <f>IFERROR(__xludf.DUMMYFUNCTION("""COMPUTED_VALUE"""),161.19)</f>
        <v>161.19</v>
      </c>
      <c r="C28" s="6">
        <f t="shared" si="1"/>
        <v>-0.001362988662</v>
      </c>
    </row>
    <row r="29">
      <c r="A29" s="9">
        <f>IFERROR(__xludf.DUMMYFUNCTION("""COMPUTED_VALUE"""),44602.66666666667)</f>
        <v>44602.66667</v>
      </c>
      <c r="B29" s="7">
        <f>IFERROR(__xludf.DUMMYFUNCTION("""COMPUTED_VALUE"""),159.0)</f>
        <v>159</v>
      </c>
      <c r="C29" s="6">
        <f t="shared" si="1"/>
        <v>-0.01358645077</v>
      </c>
    </row>
    <row r="30">
      <c r="A30" s="9">
        <f>IFERROR(__xludf.DUMMYFUNCTION("""COMPUTED_VALUE"""),44603.66666666667)</f>
        <v>44603.66667</v>
      </c>
      <c r="B30" s="7">
        <f>IFERROR(__xludf.DUMMYFUNCTION("""COMPUTED_VALUE"""),153.29)</f>
        <v>153.29</v>
      </c>
      <c r="C30" s="6">
        <f t="shared" si="1"/>
        <v>-0.03591194969</v>
      </c>
    </row>
    <row r="31">
      <c r="A31" s="9">
        <f>IFERROR(__xludf.DUMMYFUNCTION("""COMPUTED_VALUE"""),44606.66666666667)</f>
        <v>44606.66667</v>
      </c>
      <c r="B31" s="7">
        <f>IFERROR(__xludf.DUMMYFUNCTION("""COMPUTED_VALUE"""),155.17)</f>
        <v>155.17</v>
      </c>
      <c r="C31" s="6">
        <f t="shared" si="1"/>
        <v>0.01226433557</v>
      </c>
    </row>
    <row r="32">
      <c r="A32" s="9">
        <f>IFERROR(__xludf.DUMMYFUNCTION("""COMPUTED_VALUE"""),44607.66666666667)</f>
        <v>44607.66667</v>
      </c>
      <c r="B32" s="7">
        <f>IFERROR(__xludf.DUMMYFUNCTION("""COMPUTED_VALUE"""),156.51)</f>
        <v>156.51</v>
      </c>
      <c r="C32" s="6">
        <f t="shared" si="1"/>
        <v>0.008635689889</v>
      </c>
    </row>
    <row r="33">
      <c r="A33" s="9">
        <f>IFERROR(__xludf.DUMMYFUNCTION("""COMPUTED_VALUE"""),44608.66666666667)</f>
        <v>44608.66667</v>
      </c>
      <c r="B33" s="7">
        <f>IFERROR(__xludf.DUMMYFUNCTION("""COMPUTED_VALUE"""),158.1)</f>
        <v>158.1</v>
      </c>
      <c r="C33" s="6">
        <f t="shared" si="1"/>
        <v>0.01015909527</v>
      </c>
    </row>
    <row r="34">
      <c r="A34" s="9">
        <f>IFERROR(__xludf.DUMMYFUNCTION("""COMPUTED_VALUE"""),44609.66666666667)</f>
        <v>44609.66667</v>
      </c>
      <c r="B34" s="7">
        <f>IFERROR(__xludf.DUMMYFUNCTION("""COMPUTED_VALUE"""),154.65)</f>
        <v>154.65</v>
      </c>
      <c r="C34" s="6">
        <f t="shared" si="1"/>
        <v>-0.02182163188</v>
      </c>
    </row>
    <row r="35">
      <c r="A35" s="9">
        <f>IFERROR(__xludf.DUMMYFUNCTION("""COMPUTED_VALUE"""),44610.66666666667)</f>
        <v>44610.66667</v>
      </c>
      <c r="B35" s="7">
        <f>IFERROR(__xludf.DUMMYFUNCTION("""COMPUTED_VALUE"""),152.6)</f>
        <v>152.6</v>
      </c>
      <c r="C35" s="6">
        <f t="shared" si="1"/>
        <v>-0.01325573876</v>
      </c>
    </row>
    <row r="36">
      <c r="A36" s="9">
        <f>IFERROR(__xludf.DUMMYFUNCTION("""COMPUTED_VALUE"""),44614.66666666667)</f>
        <v>44614.66667</v>
      </c>
      <c r="B36" s="7">
        <f>IFERROR(__xludf.DUMMYFUNCTION("""COMPUTED_VALUE"""),150.2)</f>
        <v>150.2</v>
      </c>
      <c r="C36" s="6">
        <f t="shared" si="1"/>
        <v>-0.01572739187</v>
      </c>
    </row>
    <row r="37">
      <c r="A37" s="9">
        <f>IFERROR(__xludf.DUMMYFUNCTION("""COMPUTED_VALUE"""),44615.66666666667)</f>
        <v>44615.66667</v>
      </c>
      <c r="B37" s="7">
        <f>IFERROR(__xludf.DUMMYFUNCTION("""COMPUTED_VALUE"""),144.83)</f>
        <v>144.83</v>
      </c>
      <c r="C37" s="6">
        <f t="shared" si="1"/>
        <v>-0.03575233023</v>
      </c>
    </row>
    <row r="38">
      <c r="A38" s="9">
        <f>IFERROR(__xludf.DUMMYFUNCTION("""COMPUTED_VALUE"""),44616.66666666667)</f>
        <v>44616.66667</v>
      </c>
      <c r="B38" s="7">
        <f>IFERROR(__xludf.DUMMYFUNCTION("""COMPUTED_VALUE"""),151.36)</f>
        <v>151.36</v>
      </c>
      <c r="C38" s="6">
        <f t="shared" si="1"/>
        <v>0.04508734378</v>
      </c>
    </row>
    <row r="39">
      <c r="A39" s="9">
        <f>IFERROR(__xludf.DUMMYFUNCTION("""COMPUTED_VALUE"""),44617.66666666667)</f>
        <v>44617.66667</v>
      </c>
      <c r="B39" s="7">
        <f>IFERROR(__xludf.DUMMYFUNCTION("""COMPUTED_VALUE"""),153.79)</f>
        <v>153.79</v>
      </c>
      <c r="C39" s="6">
        <f t="shared" si="1"/>
        <v>0.01605443975</v>
      </c>
    </row>
    <row r="40">
      <c r="A40" s="9">
        <f>IFERROR(__xludf.DUMMYFUNCTION("""COMPUTED_VALUE"""),44620.66666666667)</f>
        <v>44620.66667</v>
      </c>
      <c r="B40" s="7">
        <f>IFERROR(__xludf.DUMMYFUNCTION("""COMPUTED_VALUE"""),153.56)</f>
        <v>153.56</v>
      </c>
      <c r="C40" s="6">
        <f t="shared" si="1"/>
        <v>-0.001495545874</v>
      </c>
    </row>
    <row r="41">
      <c r="A41" s="9">
        <f>IFERROR(__xludf.DUMMYFUNCTION("""COMPUTED_VALUE"""),44621.66666666667)</f>
        <v>44621.66667</v>
      </c>
      <c r="B41" s="7">
        <f>IFERROR(__xludf.DUMMYFUNCTION("""COMPUTED_VALUE"""),151.14)</f>
        <v>151.14</v>
      </c>
      <c r="C41" s="6">
        <f t="shared" si="1"/>
        <v>-0.01575931232</v>
      </c>
    </row>
    <row r="42">
      <c r="A42" s="9">
        <f>IFERROR(__xludf.DUMMYFUNCTION("""COMPUTED_VALUE"""),44622.66666666667)</f>
        <v>44622.66667</v>
      </c>
      <c r="B42" s="7">
        <f>IFERROR(__xludf.DUMMYFUNCTION("""COMPUTED_VALUE"""),152.05)</f>
        <v>152.05</v>
      </c>
      <c r="C42" s="6">
        <f t="shared" si="1"/>
        <v>0.006020907768</v>
      </c>
    </row>
    <row r="43">
      <c r="A43" s="9">
        <f>IFERROR(__xludf.DUMMYFUNCTION("""COMPUTED_VALUE"""),44623.66666666667)</f>
        <v>44623.66667</v>
      </c>
      <c r="B43" s="7">
        <f>IFERROR(__xludf.DUMMYFUNCTION("""COMPUTED_VALUE"""),147.9)</f>
        <v>147.9</v>
      </c>
      <c r="C43" s="6">
        <f t="shared" si="1"/>
        <v>-0.0272936534</v>
      </c>
    </row>
    <row r="44">
      <c r="A44" s="9">
        <f>IFERROR(__xludf.DUMMYFUNCTION("""COMPUTED_VALUE"""),44624.66666666667)</f>
        <v>44624.66667</v>
      </c>
      <c r="B44" s="7">
        <f>IFERROR(__xludf.DUMMYFUNCTION("""COMPUTED_VALUE"""),145.64)</f>
        <v>145.64</v>
      </c>
      <c r="C44" s="6">
        <f t="shared" si="1"/>
        <v>-0.015280595</v>
      </c>
    </row>
    <row r="45">
      <c r="A45" s="9">
        <f>IFERROR(__xludf.DUMMYFUNCTION("""COMPUTED_VALUE"""),44627.66666666667)</f>
        <v>44627.66667</v>
      </c>
      <c r="B45" s="7">
        <f>IFERROR(__xludf.DUMMYFUNCTION("""COMPUTED_VALUE"""),137.45)</f>
        <v>137.45</v>
      </c>
      <c r="C45" s="6">
        <f t="shared" si="1"/>
        <v>-0.05623455095</v>
      </c>
    </row>
    <row r="46">
      <c r="A46" s="9">
        <f>IFERROR(__xludf.DUMMYFUNCTION("""COMPUTED_VALUE"""),44628.66666666667)</f>
        <v>44628.66667</v>
      </c>
      <c r="B46" s="7">
        <f>IFERROR(__xludf.DUMMYFUNCTION("""COMPUTED_VALUE"""),136.01)</f>
        <v>136.01</v>
      </c>
      <c r="C46" s="6">
        <f t="shared" si="1"/>
        <v>-0.01047653692</v>
      </c>
    </row>
    <row r="47">
      <c r="A47" s="9">
        <f>IFERROR(__xludf.DUMMYFUNCTION("""COMPUTED_VALUE"""),44629.66666666667)</f>
        <v>44629.66667</v>
      </c>
      <c r="B47" s="7">
        <f>IFERROR(__xludf.DUMMYFUNCTION("""COMPUTED_VALUE"""),139.28)</f>
        <v>139.28</v>
      </c>
      <c r="C47" s="6">
        <f t="shared" si="1"/>
        <v>0.02404234983</v>
      </c>
    </row>
    <row r="48">
      <c r="A48" s="9">
        <f>IFERROR(__xludf.DUMMYFUNCTION("""COMPUTED_VALUE"""),44630.66666666667)</f>
        <v>44630.66667</v>
      </c>
      <c r="B48" s="7">
        <f>IFERROR(__xludf.DUMMYFUNCTION("""COMPUTED_VALUE"""),146.82)</f>
        <v>146.82</v>
      </c>
      <c r="C48" s="6">
        <f t="shared" si="1"/>
        <v>0.05413555428</v>
      </c>
    </row>
    <row r="49">
      <c r="A49" s="9">
        <f>IFERROR(__xludf.DUMMYFUNCTION("""COMPUTED_VALUE"""),44631.66666666667)</f>
        <v>44631.66667</v>
      </c>
      <c r="B49" s="7">
        <f>IFERROR(__xludf.DUMMYFUNCTION("""COMPUTED_VALUE"""),145.52)</f>
        <v>145.52</v>
      </c>
      <c r="C49" s="6">
        <f t="shared" si="1"/>
        <v>-0.008854379512</v>
      </c>
    </row>
    <row r="50">
      <c r="A50" s="9">
        <f>IFERROR(__xludf.DUMMYFUNCTION("""COMPUTED_VALUE"""),44634.66666666667)</f>
        <v>44634.66667</v>
      </c>
      <c r="B50" s="7">
        <f>IFERROR(__xludf.DUMMYFUNCTION("""COMPUTED_VALUE"""),141.85)</f>
        <v>141.85</v>
      </c>
      <c r="C50" s="6">
        <f t="shared" si="1"/>
        <v>-0.02521990104</v>
      </c>
    </row>
    <row r="51">
      <c r="A51" s="9">
        <f>IFERROR(__xludf.DUMMYFUNCTION("""COMPUTED_VALUE"""),44635.66666666667)</f>
        <v>44635.66667</v>
      </c>
      <c r="B51" s="7">
        <f>IFERROR(__xludf.DUMMYFUNCTION("""COMPUTED_VALUE"""),147.37)</f>
        <v>147.37</v>
      </c>
      <c r="C51" s="6">
        <f t="shared" si="1"/>
        <v>0.03891434614</v>
      </c>
    </row>
    <row r="52">
      <c r="A52" s="9">
        <f>IFERROR(__xludf.DUMMYFUNCTION("""COMPUTED_VALUE"""),44636.66666666667)</f>
        <v>44636.66667</v>
      </c>
      <c r="B52" s="7">
        <f>IFERROR(__xludf.DUMMYFUNCTION("""COMPUTED_VALUE"""),153.1)</f>
        <v>153.1</v>
      </c>
      <c r="C52" s="6">
        <f t="shared" si="1"/>
        <v>0.03888172627</v>
      </c>
    </row>
    <row r="53">
      <c r="A53" s="9">
        <f>IFERROR(__xludf.DUMMYFUNCTION("""COMPUTED_VALUE"""),44637.66666666667)</f>
        <v>44637.66667</v>
      </c>
      <c r="B53" s="7">
        <f>IFERROR(__xludf.DUMMYFUNCTION("""COMPUTED_VALUE"""),157.24)</f>
        <v>157.24</v>
      </c>
      <c r="C53" s="6">
        <f t="shared" si="1"/>
        <v>0.02704114958</v>
      </c>
    </row>
    <row r="54">
      <c r="A54" s="9">
        <f>IFERROR(__xludf.DUMMYFUNCTION("""COMPUTED_VALUE"""),44638.66666666667)</f>
        <v>44638.66667</v>
      </c>
      <c r="B54" s="7">
        <f>IFERROR(__xludf.DUMMYFUNCTION("""COMPUTED_VALUE"""),161.25)</f>
        <v>161.25</v>
      </c>
      <c r="C54" s="6">
        <f t="shared" si="1"/>
        <v>0.02550241669</v>
      </c>
    </row>
    <row r="55">
      <c r="A55" s="9">
        <f>IFERROR(__xludf.DUMMYFUNCTION("""COMPUTED_VALUE"""),44641.66666666667)</f>
        <v>44641.66667</v>
      </c>
      <c r="B55" s="7">
        <f>IFERROR(__xludf.DUMMYFUNCTION("""COMPUTED_VALUE"""),161.49)</f>
        <v>161.49</v>
      </c>
      <c r="C55" s="6">
        <f t="shared" si="1"/>
        <v>0.001488372093</v>
      </c>
    </row>
    <row r="56">
      <c r="A56" s="9">
        <f>IFERROR(__xludf.DUMMYFUNCTION("""COMPUTED_VALUE"""),44642.66666666667)</f>
        <v>44642.66667</v>
      </c>
      <c r="B56" s="7">
        <f>IFERROR(__xludf.DUMMYFUNCTION("""COMPUTED_VALUE"""),164.89)</f>
        <v>164.89</v>
      </c>
      <c r="C56" s="6">
        <f t="shared" si="1"/>
        <v>0.02105393523</v>
      </c>
    </row>
    <row r="57">
      <c r="A57" s="9">
        <f>IFERROR(__xludf.DUMMYFUNCTION("""COMPUTED_VALUE"""),44643.66666666667)</f>
        <v>44643.66667</v>
      </c>
      <c r="B57" s="7">
        <f>IFERROR(__xludf.DUMMYFUNCTION("""COMPUTED_VALUE"""),163.41)</f>
        <v>163.41</v>
      </c>
      <c r="C57" s="6">
        <f t="shared" si="1"/>
        <v>-0.008975680757</v>
      </c>
    </row>
    <row r="58">
      <c r="A58" s="9">
        <f>IFERROR(__xludf.DUMMYFUNCTION("""COMPUTED_VALUE"""),44644.66666666667)</f>
        <v>44644.66667</v>
      </c>
      <c r="B58" s="7">
        <f>IFERROR(__xludf.DUMMYFUNCTION("""COMPUTED_VALUE"""),163.65)</f>
        <v>163.65</v>
      </c>
      <c r="C58" s="6">
        <f t="shared" si="1"/>
        <v>0.001468698366</v>
      </c>
    </row>
    <row r="59">
      <c r="A59" s="9">
        <f>IFERROR(__xludf.DUMMYFUNCTION("""COMPUTED_VALUE"""),44645.66666666667)</f>
        <v>44645.66667</v>
      </c>
      <c r="B59" s="7">
        <f>IFERROR(__xludf.DUMMYFUNCTION("""COMPUTED_VALUE"""),164.77)</f>
        <v>164.77</v>
      </c>
      <c r="C59" s="6">
        <f t="shared" si="1"/>
        <v>0.006843874122</v>
      </c>
    </row>
    <row r="60">
      <c r="A60" s="9">
        <f>IFERROR(__xludf.DUMMYFUNCTION("""COMPUTED_VALUE"""),44648.66666666667)</f>
        <v>44648.66667</v>
      </c>
      <c r="B60" s="7">
        <f>IFERROR(__xludf.DUMMYFUNCTION("""COMPUTED_VALUE"""),168.99)</f>
        <v>168.99</v>
      </c>
      <c r="C60" s="6">
        <f t="shared" si="1"/>
        <v>0.0256114584</v>
      </c>
    </row>
    <row r="61">
      <c r="A61" s="9">
        <f>IFERROR(__xludf.DUMMYFUNCTION("""COMPUTED_VALUE"""),44649.66666666667)</f>
        <v>44649.66667</v>
      </c>
      <c r="B61" s="7">
        <f>IFERROR(__xludf.DUMMYFUNCTION("""COMPUTED_VALUE"""),169.32)</f>
        <v>169.32</v>
      </c>
      <c r="C61" s="6">
        <f t="shared" si="1"/>
        <v>0.001952778271</v>
      </c>
    </row>
    <row r="62">
      <c r="A62" s="9">
        <f>IFERROR(__xludf.DUMMYFUNCTION("""COMPUTED_VALUE"""),44650.66666666667)</f>
        <v>44650.66667</v>
      </c>
      <c r="B62" s="7">
        <f>IFERROR(__xludf.DUMMYFUNCTION("""COMPUTED_VALUE"""),166.3)</f>
        <v>166.3</v>
      </c>
      <c r="C62" s="6">
        <f t="shared" si="1"/>
        <v>-0.01783605008</v>
      </c>
    </row>
    <row r="63">
      <c r="A63" s="9">
        <f>IFERROR(__xludf.DUMMYFUNCTION("""COMPUTED_VALUE"""),44651.66666666667)</f>
        <v>44651.66667</v>
      </c>
      <c r="B63" s="7">
        <f>IFERROR(__xludf.DUMMYFUNCTION("""COMPUTED_VALUE"""),163.0)</f>
        <v>163</v>
      </c>
      <c r="C63" s="6">
        <f t="shared" si="1"/>
        <v>-0.01984365604</v>
      </c>
    </row>
    <row r="64">
      <c r="A64" s="9">
        <f>IFERROR(__xludf.DUMMYFUNCTION("""COMPUTED_VALUE"""),44652.66666666667)</f>
        <v>44652.66667</v>
      </c>
      <c r="B64" s="7">
        <f>IFERROR(__xludf.DUMMYFUNCTION("""COMPUTED_VALUE"""),163.56)</f>
        <v>163.56</v>
      </c>
      <c r="C64" s="6">
        <f t="shared" si="1"/>
        <v>0.003435582822</v>
      </c>
    </row>
    <row r="65">
      <c r="A65" s="9">
        <f>IFERROR(__xludf.DUMMYFUNCTION("""COMPUTED_VALUE"""),44655.66666666667)</f>
        <v>44655.66667</v>
      </c>
      <c r="B65" s="7">
        <f>IFERROR(__xludf.DUMMYFUNCTION("""COMPUTED_VALUE"""),168.35)</f>
        <v>168.35</v>
      </c>
      <c r="C65" s="6">
        <f t="shared" si="1"/>
        <v>0.02928588897</v>
      </c>
    </row>
    <row r="66">
      <c r="A66" s="9">
        <f>IFERROR(__xludf.DUMMYFUNCTION("""COMPUTED_VALUE"""),44656.66666666667)</f>
        <v>44656.66667</v>
      </c>
      <c r="B66" s="7">
        <f>IFERROR(__xludf.DUMMYFUNCTION("""COMPUTED_VALUE"""),164.06)</f>
        <v>164.06</v>
      </c>
      <c r="C66" s="6">
        <f t="shared" si="1"/>
        <v>-0.02548262548</v>
      </c>
    </row>
    <row r="67">
      <c r="A67" s="9">
        <f>IFERROR(__xludf.DUMMYFUNCTION("""COMPUTED_VALUE"""),44657.66666666667)</f>
        <v>44657.66667</v>
      </c>
      <c r="B67" s="7">
        <f>IFERROR(__xludf.DUMMYFUNCTION("""COMPUTED_VALUE"""),158.76)</f>
        <v>158.76</v>
      </c>
      <c r="C67" s="6">
        <f t="shared" si="1"/>
        <v>-0.03230525418</v>
      </c>
    </row>
    <row r="68">
      <c r="A68" s="9">
        <f>IFERROR(__xludf.DUMMYFUNCTION("""COMPUTED_VALUE"""),44658.66666666667)</f>
        <v>44658.66667</v>
      </c>
      <c r="B68" s="7">
        <f>IFERROR(__xludf.DUMMYFUNCTION("""COMPUTED_VALUE"""),157.78)</f>
        <v>157.78</v>
      </c>
      <c r="C68" s="6">
        <f t="shared" si="1"/>
        <v>-0.006172839506</v>
      </c>
    </row>
    <row r="69">
      <c r="A69" s="9">
        <f>IFERROR(__xludf.DUMMYFUNCTION("""COMPUTED_VALUE"""),44659.66666666667)</f>
        <v>44659.66667</v>
      </c>
      <c r="B69" s="7">
        <f>IFERROR(__xludf.DUMMYFUNCTION("""COMPUTED_VALUE"""),154.46)</f>
        <v>154.46</v>
      </c>
      <c r="C69" s="6">
        <f t="shared" si="1"/>
        <v>-0.02104195716</v>
      </c>
    </row>
    <row r="70">
      <c r="A70" s="9">
        <f>IFERROR(__xludf.DUMMYFUNCTION("""COMPUTED_VALUE"""),44662.66666666667)</f>
        <v>44662.66667</v>
      </c>
      <c r="B70" s="7">
        <f>IFERROR(__xludf.DUMMYFUNCTION("""COMPUTED_VALUE"""),151.12)</f>
        <v>151.12</v>
      </c>
      <c r="C70" s="6">
        <f t="shared" si="1"/>
        <v>-0.02162372135</v>
      </c>
    </row>
    <row r="71">
      <c r="A71" s="9">
        <f>IFERROR(__xludf.DUMMYFUNCTION("""COMPUTED_VALUE"""),44663.66666666667)</f>
        <v>44663.66667</v>
      </c>
      <c r="B71" s="7">
        <f>IFERROR(__xludf.DUMMYFUNCTION("""COMPUTED_VALUE"""),150.79)</f>
        <v>150.79</v>
      </c>
      <c r="C71" s="6">
        <f t="shared" si="1"/>
        <v>-0.002183695077</v>
      </c>
    </row>
    <row r="72">
      <c r="A72" s="9">
        <f>IFERROR(__xludf.DUMMYFUNCTION("""COMPUTED_VALUE"""),44664.66666666667)</f>
        <v>44664.66667</v>
      </c>
      <c r="B72" s="7">
        <f>IFERROR(__xludf.DUMMYFUNCTION("""COMPUTED_VALUE"""),155.54)</f>
        <v>155.54</v>
      </c>
      <c r="C72" s="6">
        <f t="shared" si="1"/>
        <v>0.03150076265</v>
      </c>
    </row>
    <row r="73">
      <c r="A73" s="9">
        <f>IFERROR(__xludf.DUMMYFUNCTION("""COMPUTED_VALUE"""),44665.66666666667)</f>
        <v>44665.66667</v>
      </c>
      <c r="B73" s="7">
        <f>IFERROR(__xludf.DUMMYFUNCTION("""COMPUTED_VALUE"""),151.71)</f>
        <v>151.71</v>
      </c>
      <c r="C73" s="6">
        <f t="shared" si="1"/>
        <v>-0.02462389096</v>
      </c>
    </row>
    <row r="74">
      <c r="A74" s="9">
        <f>IFERROR(__xludf.DUMMYFUNCTION("""COMPUTED_VALUE"""),44669.66666666667)</f>
        <v>44669.66667</v>
      </c>
      <c r="B74" s="7">
        <f>IFERROR(__xludf.DUMMYFUNCTION("""COMPUTED_VALUE"""),152.79)</f>
        <v>152.79</v>
      </c>
      <c r="C74" s="6">
        <f t="shared" si="1"/>
        <v>0.007118845165</v>
      </c>
    </row>
    <row r="75">
      <c r="A75" s="9">
        <f>IFERROR(__xludf.DUMMYFUNCTION("""COMPUTED_VALUE"""),44670.66666666667)</f>
        <v>44670.66667</v>
      </c>
      <c r="B75" s="7">
        <f>IFERROR(__xludf.DUMMYFUNCTION("""COMPUTED_VALUE"""),158.12)</f>
        <v>158.12</v>
      </c>
      <c r="C75" s="6">
        <f t="shared" si="1"/>
        <v>0.03488448197</v>
      </c>
    </row>
    <row r="76">
      <c r="A76" s="9">
        <f>IFERROR(__xludf.DUMMYFUNCTION("""COMPUTED_VALUE"""),44671.66666666667)</f>
        <v>44671.66667</v>
      </c>
      <c r="B76" s="7">
        <f>IFERROR(__xludf.DUMMYFUNCTION("""COMPUTED_VALUE"""),154.0)</f>
        <v>154</v>
      </c>
      <c r="C76" s="6">
        <f t="shared" si="1"/>
        <v>-0.02605615988</v>
      </c>
    </row>
    <row r="77">
      <c r="A77" s="9">
        <f>IFERROR(__xludf.DUMMYFUNCTION("""COMPUTED_VALUE"""),44672.66666666667)</f>
        <v>44672.66667</v>
      </c>
      <c r="B77" s="7">
        <f>IFERROR(__xludf.DUMMYFUNCTION("""COMPUTED_VALUE"""),148.3)</f>
        <v>148.3</v>
      </c>
      <c r="C77" s="6">
        <f t="shared" si="1"/>
        <v>-0.03701298701</v>
      </c>
    </row>
    <row r="78">
      <c r="A78" s="9">
        <f>IFERROR(__xludf.DUMMYFUNCTION("""COMPUTED_VALUE"""),44673.66666666667)</f>
        <v>44673.66667</v>
      </c>
      <c r="B78" s="7">
        <f>IFERROR(__xludf.DUMMYFUNCTION("""COMPUTED_VALUE"""),144.35)</f>
        <v>144.35</v>
      </c>
      <c r="C78" s="6">
        <f t="shared" si="1"/>
        <v>-0.02663519892</v>
      </c>
    </row>
    <row r="79">
      <c r="A79" s="9">
        <f>IFERROR(__xludf.DUMMYFUNCTION("""COMPUTED_VALUE"""),44676.66666666667)</f>
        <v>44676.66667</v>
      </c>
      <c r="B79" s="7">
        <f>IFERROR(__xludf.DUMMYFUNCTION("""COMPUTED_VALUE"""),146.07)</f>
        <v>146.07</v>
      </c>
      <c r="C79" s="6">
        <f t="shared" si="1"/>
        <v>0.0119154832</v>
      </c>
    </row>
    <row r="80">
      <c r="A80" s="9">
        <f>IFERROR(__xludf.DUMMYFUNCTION("""COMPUTED_VALUE"""),44677.66666666667)</f>
        <v>44677.66667</v>
      </c>
      <c r="B80" s="7">
        <f>IFERROR(__xludf.DUMMYFUNCTION("""COMPUTED_VALUE"""),139.39)</f>
        <v>139.39</v>
      </c>
      <c r="C80" s="6">
        <f t="shared" si="1"/>
        <v>-0.0457314986</v>
      </c>
    </row>
    <row r="81">
      <c r="A81" s="9">
        <f>IFERROR(__xludf.DUMMYFUNCTION("""COMPUTED_VALUE"""),44678.66666666667)</f>
        <v>44678.66667</v>
      </c>
      <c r="B81" s="7">
        <f>IFERROR(__xludf.DUMMYFUNCTION("""COMPUTED_VALUE"""),138.17)</f>
        <v>138.17</v>
      </c>
      <c r="C81" s="6">
        <f t="shared" si="1"/>
        <v>-0.008752421264</v>
      </c>
    </row>
    <row r="82">
      <c r="A82" s="9">
        <f>IFERROR(__xludf.DUMMYFUNCTION("""COMPUTED_VALUE"""),44679.66666666667)</f>
        <v>44679.66667</v>
      </c>
      <c r="B82" s="7">
        <f>IFERROR(__xludf.DUMMYFUNCTION("""COMPUTED_VALUE"""),144.6)</f>
        <v>144.6</v>
      </c>
      <c r="C82" s="6">
        <f t="shared" si="1"/>
        <v>0.04653687486</v>
      </c>
    </row>
    <row r="83">
      <c r="A83" s="9">
        <f>IFERROR(__xludf.DUMMYFUNCTION("""COMPUTED_VALUE"""),44680.66666666667)</f>
        <v>44680.66667</v>
      </c>
      <c r="B83" s="7">
        <f>IFERROR(__xludf.DUMMYFUNCTION("""COMPUTED_VALUE"""),124.28)</f>
        <v>124.28</v>
      </c>
      <c r="C83" s="6">
        <f t="shared" si="1"/>
        <v>-0.1405255878</v>
      </c>
    </row>
    <row r="84">
      <c r="A84" s="9">
        <f>IFERROR(__xludf.DUMMYFUNCTION("""COMPUTED_VALUE"""),44683.66666666667)</f>
        <v>44683.66667</v>
      </c>
      <c r="B84" s="7">
        <f>IFERROR(__xludf.DUMMYFUNCTION("""COMPUTED_VALUE"""),124.5)</f>
        <v>124.5</v>
      </c>
      <c r="C84" s="6">
        <f t="shared" si="1"/>
        <v>0.001770196331</v>
      </c>
    </row>
    <row r="85">
      <c r="A85" s="9">
        <f>IFERROR(__xludf.DUMMYFUNCTION("""COMPUTED_VALUE"""),44684.66666666667)</f>
        <v>44684.66667</v>
      </c>
      <c r="B85" s="7">
        <f>IFERROR(__xludf.DUMMYFUNCTION("""COMPUTED_VALUE"""),124.25)</f>
        <v>124.25</v>
      </c>
      <c r="C85" s="6">
        <f t="shared" si="1"/>
        <v>-0.002008032129</v>
      </c>
    </row>
    <row r="86">
      <c r="A86" s="9">
        <f>IFERROR(__xludf.DUMMYFUNCTION("""COMPUTED_VALUE"""),44685.66666666667)</f>
        <v>44685.66667</v>
      </c>
      <c r="B86" s="7">
        <f>IFERROR(__xludf.DUMMYFUNCTION("""COMPUTED_VALUE"""),125.93)</f>
        <v>125.93</v>
      </c>
      <c r="C86" s="6">
        <f t="shared" si="1"/>
        <v>0.01352112676</v>
      </c>
    </row>
    <row r="87">
      <c r="A87" s="9">
        <f>IFERROR(__xludf.DUMMYFUNCTION("""COMPUTED_VALUE"""),44686.66666666667)</f>
        <v>44686.66667</v>
      </c>
      <c r="B87" s="7">
        <f>IFERROR(__xludf.DUMMYFUNCTION("""COMPUTED_VALUE"""),116.41)</f>
        <v>116.41</v>
      </c>
      <c r="C87" s="6">
        <f t="shared" si="1"/>
        <v>-0.0755975542</v>
      </c>
    </row>
    <row r="88">
      <c r="A88" s="9">
        <f>IFERROR(__xludf.DUMMYFUNCTION("""COMPUTED_VALUE"""),44687.66666666667)</f>
        <v>44687.66667</v>
      </c>
      <c r="B88" s="7">
        <f>IFERROR(__xludf.DUMMYFUNCTION("""COMPUTED_VALUE"""),114.77)</f>
        <v>114.77</v>
      </c>
      <c r="C88" s="6">
        <f t="shared" si="1"/>
        <v>-0.01408813676</v>
      </c>
    </row>
    <row r="89">
      <c r="A89" s="9">
        <f>IFERROR(__xludf.DUMMYFUNCTION("""COMPUTED_VALUE"""),44690.66666666667)</f>
        <v>44690.66667</v>
      </c>
      <c r="B89" s="7">
        <f>IFERROR(__xludf.DUMMYFUNCTION("""COMPUTED_VALUE"""),108.79)</f>
        <v>108.79</v>
      </c>
      <c r="C89" s="6">
        <f t="shared" si="1"/>
        <v>-0.05210420842</v>
      </c>
    </row>
    <row r="90">
      <c r="A90" s="9">
        <f>IFERROR(__xludf.DUMMYFUNCTION("""COMPUTED_VALUE"""),44691.66666666667)</f>
        <v>44691.66667</v>
      </c>
      <c r="B90" s="7">
        <f>IFERROR(__xludf.DUMMYFUNCTION("""COMPUTED_VALUE"""),108.86)</f>
        <v>108.86</v>
      </c>
      <c r="C90" s="6">
        <f t="shared" si="1"/>
        <v>0.0006434414928</v>
      </c>
    </row>
    <row r="91">
      <c r="A91" s="9">
        <f>IFERROR(__xludf.DUMMYFUNCTION("""COMPUTED_VALUE"""),44692.66666666667)</f>
        <v>44692.66667</v>
      </c>
      <c r="B91" s="7">
        <f>IFERROR(__xludf.DUMMYFUNCTION("""COMPUTED_VALUE"""),105.37)</f>
        <v>105.37</v>
      </c>
      <c r="C91" s="6">
        <f t="shared" si="1"/>
        <v>-0.032059526</v>
      </c>
    </row>
    <row r="92">
      <c r="A92" s="9">
        <f>IFERROR(__xludf.DUMMYFUNCTION("""COMPUTED_VALUE"""),44693.66666666667)</f>
        <v>44693.66667</v>
      </c>
      <c r="B92" s="7">
        <f>IFERROR(__xludf.DUMMYFUNCTION("""COMPUTED_VALUE"""),106.93)</f>
        <v>106.93</v>
      </c>
      <c r="C92" s="6">
        <f t="shared" si="1"/>
        <v>0.01480497295</v>
      </c>
    </row>
    <row r="93">
      <c r="A93" s="9">
        <f>IFERROR(__xludf.DUMMYFUNCTION("""COMPUTED_VALUE"""),44694.66666666667)</f>
        <v>44694.66667</v>
      </c>
      <c r="B93" s="7">
        <f>IFERROR(__xludf.DUMMYFUNCTION("""COMPUTED_VALUE"""),113.06)</f>
        <v>113.06</v>
      </c>
      <c r="C93" s="6">
        <f t="shared" si="1"/>
        <v>0.05732722342</v>
      </c>
    </row>
    <row r="94">
      <c r="A94" s="9">
        <f>IFERROR(__xludf.DUMMYFUNCTION("""COMPUTED_VALUE"""),44697.66666666667)</f>
        <v>44697.66667</v>
      </c>
      <c r="B94" s="7">
        <f>IFERROR(__xludf.DUMMYFUNCTION("""COMPUTED_VALUE"""),110.81)</f>
        <v>110.81</v>
      </c>
      <c r="C94" s="6">
        <f t="shared" si="1"/>
        <v>-0.01990093756</v>
      </c>
    </row>
    <row r="95">
      <c r="A95" s="9">
        <f>IFERROR(__xludf.DUMMYFUNCTION("""COMPUTED_VALUE"""),44698.66666666667)</f>
        <v>44698.66667</v>
      </c>
      <c r="B95" s="7">
        <f>IFERROR(__xludf.DUMMYFUNCTION("""COMPUTED_VALUE"""),115.37)</f>
        <v>115.37</v>
      </c>
      <c r="C95" s="6">
        <f t="shared" si="1"/>
        <v>0.04115152062</v>
      </c>
    </row>
    <row r="96">
      <c r="A96" s="9">
        <f>IFERROR(__xludf.DUMMYFUNCTION("""COMPUTED_VALUE"""),44699.66666666667)</f>
        <v>44699.66667</v>
      </c>
      <c r="B96" s="7">
        <f>IFERROR(__xludf.DUMMYFUNCTION("""COMPUTED_VALUE"""),107.11)</f>
        <v>107.11</v>
      </c>
      <c r="C96" s="6">
        <f t="shared" si="1"/>
        <v>-0.07159573546</v>
      </c>
    </row>
    <row r="97">
      <c r="A97" s="9">
        <f>IFERROR(__xludf.DUMMYFUNCTION("""COMPUTED_VALUE"""),44700.66666666667)</f>
        <v>44700.66667</v>
      </c>
      <c r="B97" s="7">
        <f>IFERROR(__xludf.DUMMYFUNCTION("""COMPUTED_VALUE"""),107.32)</f>
        <v>107.32</v>
      </c>
      <c r="C97" s="6">
        <f t="shared" si="1"/>
        <v>0.001960601251</v>
      </c>
    </row>
    <row r="98">
      <c r="A98" s="9">
        <f>IFERROR(__xludf.DUMMYFUNCTION("""COMPUTED_VALUE"""),44701.66666666667)</f>
        <v>44701.66667</v>
      </c>
      <c r="B98" s="7">
        <f>IFERROR(__xludf.DUMMYFUNCTION("""COMPUTED_VALUE"""),107.59)</f>
        <v>107.59</v>
      </c>
      <c r="C98" s="6">
        <f t="shared" si="1"/>
        <v>0.002515840477</v>
      </c>
    </row>
    <row r="99">
      <c r="A99" s="9">
        <f>IFERROR(__xludf.DUMMYFUNCTION("""COMPUTED_VALUE"""),44704.66666666667)</f>
        <v>44704.66667</v>
      </c>
      <c r="B99" s="7">
        <f>IFERROR(__xludf.DUMMYFUNCTION("""COMPUTED_VALUE"""),107.56)</f>
        <v>107.56</v>
      </c>
      <c r="C99" s="6">
        <f t="shared" si="1"/>
        <v>-0.0002788363231</v>
      </c>
    </row>
    <row r="100">
      <c r="A100" s="9">
        <f>IFERROR(__xludf.DUMMYFUNCTION("""COMPUTED_VALUE"""),44705.66666666667)</f>
        <v>44705.66667</v>
      </c>
      <c r="B100" s="7">
        <f>IFERROR(__xludf.DUMMYFUNCTION("""COMPUTED_VALUE"""),104.1)</f>
        <v>104.1</v>
      </c>
      <c r="C100" s="6">
        <f t="shared" si="1"/>
        <v>-0.03216809223</v>
      </c>
    </row>
    <row r="101">
      <c r="A101" s="9">
        <f>IFERROR(__xludf.DUMMYFUNCTION("""COMPUTED_VALUE"""),44706.66666666667)</f>
        <v>44706.66667</v>
      </c>
      <c r="B101" s="7">
        <f>IFERROR(__xludf.DUMMYFUNCTION("""COMPUTED_VALUE"""),106.78)</f>
        <v>106.78</v>
      </c>
      <c r="C101" s="6">
        <f t="shared" si="1"/>
        <v>0.02574447646</v>
      </c>
    </row>
    <row r="102">
      <c r="A102" s="9">
        <f>IFERROR(__xludf.DUMMYFUNCTION("""COMPUTED_VALUE"""),44707.66666666667)</f>
        <v>44707.66667</v>
      </c>
      <c r="B102" s="7">
        <f>IFERROR(__xludf.DUMMYFUNCTION("""COMPUTED_VALUE"""),111.08)</f>
        <v>111.08</v>
      </c>
      <c r="C102" s="6">
        <f t="shared" si="1"/>
        <v>0.04026971343</v>
      </c>
    </row>
    <row r="103">
      <c r="A103" s="9">
        <f>IFERROR(__xludf.DUMMYFUNCTION("""COMPUTED_VALUE"""),44708.66666666667)</f>
        <v>44708.66667</v>
      </c>
      <c r="B103" s="7">
        <f>IFERROR(__xludf.DUMMYFUNCTION("""COMPUTED_VALUE"""),115.15)</f>
        <v>115.15</v>
      </c>
      <c r="C103" s="6">
        <f t="shared" si="1"/>
        <v>0.03664025927</v>
      </c>
    </row>
    <row r="104">
      <c r="A104" s="9">
        <f>IFERROR(__xludf.DUMMYFUNCTION("""COMPUTED_VALUE"""),44712.66666666667)</f>
        <v>44712.66667</v>
      </c>
      <c r="B104" s="7">
        <f>IFERROR(__xludf.DUMMYFUNCTION("""COMPUTED_VALUE"""),120.21)</f>
        <v>120.21</v>
      </c>
      <c r="C104" s="6">
        <f t="shared" si="1"/>
        <v>0.04394268346</v>
      </c>
    </row>
    <row r="105">
      <c r="A105" s="9">
        <f>IFERROR(__xludf.DUMMYFUNCTION("""COMPUTED_VALUE"""),44713.66666666667)</f>
        <v>44713.66667</v>
      </c>
      <c r="B105" s="7">
        <f>IFERROR(__xludf.DUMMYFUNCTION("""COMPUTED_VALUE"""),121.68)</f>
        <v>121.68</v>
      </c>
      <c r="C105" s="6">
        <f t="shared" si="1"/>
        <v>0.01222859995</v>
      </c>
    </row>
    <row r="106">
      <c r="A106" s="9">
        <f>IFERROR(__xludf.DUMMYFUNCTION("""COMPUTED_VALUE"""),44714.66666666667)</f>
        <v>44714.66667</v>
      </c>
      <c r="B106" s="7">
        <f>IFERROR(__xludf.DUMMYFUNCTION("""COMPUTED_VALUE"""),125.51)</f>
        <v>125.51</v>
      </c>
      <c r="C106" s="6">
        <f t="shared" si="1"/>
        <v>0.03147600263</v>
      </c>
    </row>
    <row r="107">
      <c r="A107" s="9">
        <f>IFERROR(__xludf.DUMMYFUNCTION("""COMPUTED_VALUE"""),44715.66666666667)</f>
        <v>44715.66667</v>
      </c>
      <c r="B107" s="7">
        <f>IFERROR(__xludf.DUMMYFUNCTION("""COMPUTED_VALUE"""),122.35)</f>
        <v>122.35</v>
      </c>
      <c r="C107" s="6">
        <f t="shared" si="1"/>
        <v>-0.02517727671</v>
      </c>
    </row>
    <row r="108">
      <c r="A108" s="9">
        <f>IFERROR(__xludf.DUMMYFUNCTION("""COMPUTED_VALUE"""),44718.66666666667)</f>
        <v>44718.66667</v>
      </c>
      <c r="B108" s="7">
        <f>IFERROR(__xludf.DUMMYFUNCTION("""COMPUTED_VALUE"""),124.79)</f>
        <v>124.79</v>
      </c>
      <c r="C108" s="6">
        <f t="shared" si="1"/>
        <v>0.01994278709</v>
      </c>
    </row>
    <row r="109">
      <c r="A109" s="9">
        <f>IFERROR(__xludf.DUMMYFUNCTION("""COMPUTED_VALUE"""),44719.66666666667)</f>
        <v>44719.66667</v>
      </c>
      <c r="B109" s="7">
        <f>IFERROR(__xludf.DUMMYFUNCTION("""COMPUTED_VALUE"""),123.0)</f>
        <v>123</v>
      </c>
      <c r="C109" s="6">
        <f t="shared" si="1"/>
        <v>-0.01434409808</v>
      </c>
    </row>
    <row r="110">
      <c r="A110" s="9">
        <f>IFERROR(__xludf.DUMMYFUNCTION("""COMPUTED_VALUE"""),44720.66666666667)</f>
        <v>44720.66667</v>
      </c>
      <c r="B110" s="7">
        <f>IFERROR(__xludf.DUMMYFUNCTION("""COMPUTED_VALUE"""),121.18)</f>
        <v>121.18</v>
      </c>
      <c r="C110" s="6">
        <f t="shared" si="1"/>
        <v>-0.01479674797</v>
      </c>
    </row>
    <row r="111">
      <c r="A111" s="9">
        <f>IFERROR(__xludf.DUMMYFUNCTION("""COMPUTED_VALUE"""),44721.66666666667)</f>
        <v>44721.66667</v>
      </c>
      <c r="B111" s="7">
        <f>IFERROR(__xludf.DUMMYFUNCTION("""COMPUTED_VALUE"""),116.15)</f>
        <v>116.15</v>
      </c>
      <c r="C111" s="6">
        <f t="shared" si="1"/>
        <v>-0.04150849975</v>
      </c>
    </row>
    <row r="112">
      <c r="A112" s="9">
        <f>IFERROR(__xludf.DUMMYFUNCTION("""COMPUTED_VALUE"""),44722.66666666667)</f>
        <v>44722.66667</v>
      </c>
      <c r="B112" s="7">
        <f>IFERROR(__xludf.DUMMYFUNCTION("""COMPUTED_VALUE"""),109.65)</f>
        <v>109.65</v>
      </c>
      <c r="C112" s="6">
        <f t="shared" si="1"/>
        <v>-0.05596211795</v>
      </c>
    </row>
    <row r="113">
      <c r="A113" s="9">
        <f>IFERROR(__xludf.DUMMYFUNCTION("""COMPUTED_VALUE"""),44725.66666666667)</f>
        <v>44725.66667</v>
      </c>
      <c r="B113" s="7">
        <f>IFERROR(__xludf.DUMMYFUNCTION("""COMPUTED_VALUE"""),103.67)</f>
        <v>103.67</v>
      </c>
      <c r="C113" s="6">
        <f t="shared" si="1"/>
        <v>-0.0545371637</v>
      </c>
    </row>
    <row r="114">
      <c r="A114" s="9">
        <f>IFERROR(__xludf.DUMMYFUNCTION("""COMPUTED_VALUE"""),44726.66666666667)</f>
        <v>44726.66667</v>
      </c>
      <c r="B114" s="7">
        <f>IFERROR(__xludf.DUMMYFUNCTION("""COMPUTED_VALUE"""),102.31)</f>
        <v>102.31</v>
      </c>
      <c r="C114" s="6">
        <f t="shared" si="1"/>
        <v>-0.01311854924</v>
      </c>
    </row>
    <row r="115">
      <c r="A115" s="9">
        <f>IFERROR(__xludf.DUMMYFUNCTION("""COMPUTED_VALUE"""),44727.66666666667)</f>
        <v>44727.66667</v>
      </c>
      <c r="B115" s="7">
        <f>IFERROR(__xludf.DUMMYFUNCTION("""COMPUTED_VALUE"""),107.67)</f>
        <v>107.67</v>
      </c>
      <c r="C115" s="6">
        <f t="shared" si="1"/>
        <v>0.05238979572</v>
      </c>
    </row>
    <row r="116">
      <c r="A116" s="9">
        <f>IFERROR(__xludf.DUMMYFUNCTION("""COMPUTED_VALUE"""),44728.66666666667)</f>
        <v>44728.66667</v>
      </c>
      <c r="B116" s="7">
        <f>IFERROR(__xludf.DUMMYFUNCTION("""COMPUTED_VALUE"""),103.66)</f>
        <v>103.66</v>
      </c>
      <c r="C116" s="6">
        <f t="shared" si="1"/>
        <v>-0.037243429</v>
      </c>
    </row>
    <row r="117">
      <c r="A117" s="9">
        <f>IFERROR(__xludf.DUMMYFUNCTION("""COMPUTED_VALUE"""),44729.66666666667)</f>
        <v>44729.66667</v>
      </c>
      <c r="B117" s="7">
        <f>IFERROR(__xludf.DUMMYFUNCTION("""COMPUTED_VALUE"""),106.22)</f>
        <v>106.22</v>
      </c>
      <c r="C117" s="6">
        <f t="shared" si="1"/>
        <v>0.02469612194</v>
      </c>
    </row>
    <row r="118">
      <c r="A118" s="9">
        <f>IFERROR(__xludf.DUMMYFUNCTION("""COMPUTED_VALUE"""),44733.66666666667)</f>
        <v>44733.66667</v>
      </c>
      <c r="B118" s="7">
        <f>IFERROR(__xludf.DUMMYFUNCTION("""COMPUTED_VALUE"""),108.68)</f>
        <v>108.68</v>
      </c>
      <c r="C118" s="6">
        <f t="shared" si="1"/>
        <v>0.02315948032</v>
      </c>
    </row>
    <row r="119">
      <c r="A119" s="9">
        <f>IFERROR(__xludf.DUMMYFUNCTION("""COMPUTED_VALUE"""),44734.66666666667)</f>
        <v>44734.66667</v>
      </c>
      <c r="B119" s="7">
        <f>IFERROR(__xludf.DUMMYFUNCTION("""COMPUTED_VALUE"""),108.95)</f>
        <v>108.95</v>
      </c>
      <c r="C119" s="6">
        <f t="shared" si="1"/>
        <v>0.002484357748</v>
      </c>
    </row>
    <row r="120">
      <c r="A120" s="9">
        <f>IFERROR(__xludf.DUMMYFUNCTION("""COMPUTED_VALUE"""),44735.66666666667)</f>
        <v>44735.66667</v>
      </c>
      <c r="B120" s="7">
        <f>IFERROR(__xludf.DUMMYFUNCTION("""COMPUTED_VALUE"""),112.44)</f>
        <v>112.44</v>
      </c>
      <c r="C120" s="6">
        <f t="shared" si="1"/>
        <v>0.03203304268</v>
      </c>
    </row>
    <row r="121">
      <c r="A121" s="9">
        <f>IFERROR(__xludf.DUMMYFUNCTION("""COMPUTED_VALUE"""),44736.66666666667)</f>
        <v>44736.66667</v>
      </c>
      <c r="B121" s="7">
        <f>IFERROR(__xludf.DUMMYFUNCTION("""COMPUTED_VALUE"""),116.46)</f>
        <v>116.46</v>
      </c>
      <c r="C121" s="6">
        <f t="shared" si="1"/>
        <v>0.03575240128</v>
      </c>
    </row>
    <row r="122">
      <c r="A122" s="9">
        <f>IFERROR(__xludf.DUMMYFUNCTION("""COMPUTED_VALUE"""),44739.66666666667)</f>
        <v>44739.66667</v>
      </c>
      <c r="B122" s="7">
        <f>IFERROR(__xludf.DUMMYFUNCTION("""COMPUTED_VALUE"""),113.22)</f>
        <v>113.22</v>
      </c>
      <c r="C122" s="6">
        <f t="shared" si="1"/>
        <v>-0.02782071097</v>
      </c>
    </row>
    <row r="123">
      <c r="A123" s="9">
        <f>IFERROR(__xludf.DUMMYFUNCTION("""COMPUTED_VALUE"""),44740.66666666667)</f>
        <v>44740.66667</v>
      </c>
      <c r="B123" s="7">
        <f>IFERROR(__xludf.DUMMYFUNCTION("""COMPUTED_VALUE"""),107.4)</f>
        <v>107.4</v>
      </c>
      <c r="C123" s="6">
        <f t="shared" si="1"/>
        <v>-0.05140434552</v>
      </c>
    </row>
    <row r="124">
      <c r="A124" s="9">
        <f>IFERROR(__xludf.DUMMYFUNCTION("""COMPUTED_VALUE"""),44741.66666666667)</f>
        <v>44741.66667</v>
      </c>
      <c r="B124" s="7">
        <f>IFERROR(__xludf.DUMMYFUNCTION("""COMPUTED_VALUE"""),108.92)</f>
        <v>108.92</v>
      </c>
      <c r="C124" s="6">
        <f t="shared" si="1"/>
        <v>0.01415270019</v>
      </c>
    </row>
    <row r="125">
      <c r="A125" s="9">
        <f>IFERROR(__xludf.DUMMYFUNCTION("""COMPUTED_VALUE"""),44742.66666666667)</f>
        <v>44742.66667</v>
      </c>
      <c r="B125" s="7">
        <f>IFERROR(__xludf.DUMMYFUNCTION("""COMPUTED_VALUE"""),106.21)</f>
        <v>106.21</v>
      </c>
      <c r="C125" s="6">
        <f t="shared" si="1"/>
        <v>-0.02488064635</v>
      </c>
    </row>
    <row r="126">
      <c r="A126" s="9">
        <f>IFERROR(__xludf.DUMMYFUNCTION("""COMPUTED_VALUE"""),44743.66666666667)</f>
        <v>44743.66667</v>
      </c>
      <c r="B126" s="7">
        <f>IFERROR(__xludf.DUMMYFUNCTION("""COMPUTED_VALUE"""),109.56)</f>
        <v>109.56</v>
      </c>
      <c r="C126" s="6">
        <f t="shared" si="1"/>
        <v>0.03154128613</v>
      </c>
    </row>
    <row r="127">
      <c r="A127" s="9">
        <f>IFERROR(__xludf.DUMMYFUNCTION("""COMPUTED_VALUE"""),44747.66666666667)</f>
        <v>44747.66667</v>
      </c>
      <c r="B127" s="7">
        <f>IFERROR(__xludf.DUMMYFUNCTION("""COMPUTED_VALUE"""),113.5)</f>
        <v>113.5</v>
      </c>
      <c r="C127" s="6">
        <f t="shared" si="1"/>
        <v>0.03596202994</v>
      </c>
    </row>
    <row r="128">
      <c r="A128" s="9">
        <f>IFERROR(__xludf.DUMMYFUNCTION("""COMPUTED_VALUE"""),44748.66666666667)</f>
        <v>44748.66667</v>
      </c>
      <c r="B128" s="7">
        <f>IFERROR(__xludf.DUMMYFUNCTION("""COMPUTED_VALUE"""),114.33)</f>
        <v>114.33</v>
      </c>
      <c r="C128" s="6">
        <f t="shared" si="1"/>
        <v>0.00731277533</v>
      </c>
    </row>
    <row r="129">
      <c r="A129" s="9">
        <f>IFERROR(__xludf.DUMMYFUNCTION("""COMPUTED_VALUE"""),44749.66666666667)</f>
        <v>44749.66667</v>
      </c>
      <c r="B129" s="7">
        <f>IFERROR(__xludf.DUMMYFUNCTION("""COMPUTED_VALUE"""),116.33)</f>
        <v>116.33</v>
      </c>
      <c r="C129" s="6">
        <f t="shared" si="1"/>
        <v>0.01749322138</v>
      </c>
    </row>
    <row r="130">
      <c r="A130" s="9">
        <f>IFERROR(__xludf.DUMMYFUNCTION("""COMPUTED_VALUE"""),44750.66666666667)</f>
        <v>44750.66667</v>
      </c>
      <c r="B130" s="7">
        <f>IFERROR(__xludf.DUMMYFUNCTION("""COMPUTED_VALUE"""),115.54)</f>
        <v>115.54</v>
      </c>
      <c r="C130" s="6">
        <f t="shared" si="1"/>
        <v>-0.006791025531</v>
      </c>
    </row>
    <row r="131">
      <c r="A131" s="9">
        <f>IFERROR(__xludf.DUMMYFUNCTION("""COMPUTED_VALUE"""),44753.66666666667)</f>
        <v>44753.66667</v>
      </c>
      <c r="B131" s="7">
        <f>IFERROR(__xludf.DUMMYFUNCTION("""COMPUTED_VALUE"""),111.75)</f>
        <v>111.75</v>
      </c>
      <c r="C131" s="6">
        <f t="shared" si="1"/>
        <v>-0.03280249264</v>
      </c>
    </row>
    <row r="132">
      <c r="A132" s="9">
        <f>IFERROR(__xludf.DUMMYFUNCTION("""COMPUTED_VALUE"""),44754.66666666667)</f>
        <v>44754.66667</v>
      </c>
      <c r="B132" s="7">
        <f>IFERROR(__xludf.DUMMYFUNCTION("""COMPUTED_VALUE"""),109.22)</f>
        <v>109.22</v>
      </c>
      <c r="C132" s="6">
        <f t="shared" si="1"/>
        <v>-0.02263982103</v>
      </c>
    </row>
    <row r="133">
      <c r="A133" s="9">
        <f>IFERROR(__xludf.DUMMYFUNCTION("""COMPUTED_VALUE"""),44755.66666666667)</f>
        <v>44755.66667</v>
      </c>
      <c r="B133" s="7">
        <f>IFERROR(__xludf.DUMMYFUNCTION("""COMPUTED_VALUE"""),110.4)</f>
        <v>110.4</v>
      </c>
      <c r="C133" s="6">
        <f t="shared" si="1"/>
        <v>0.01080388207</v>
      </c>
    </row>
    <row r="134">
      <c r="A134" s="9">
        <f>IFERROR(__xludf.DUMMYFUNCTION("""COMPUTED_VALUE"""),44756.66666666667)</f>
        <v>44756.66667</v>
      </c>
      <c r="B134" s="7">
        <f>IFERROR(__xludf.DUMMYFUNCTION("""COMPUTED_VALUE"""),110.63)</f>
        <v>110.63</v>
      </c>
      <c r="C134" s="6">
        <f t="shared" si="1"/>
        <v>0.002083333333</v>
      </c>
    </row>
    <row r="135">
      <c r="A135" s="9">
        <f>IFERROR(__xludf.DUMMYFUNCTION("""COMPUTED_VALUE"""),44757.66666666667)</f>
        <v>44757.66667</v>
      </c>
      <c r="B135" s="7">
        <f>IFERROR(__xludf.DUMMYFUNCTION("""COMPUTED_VALUE"""),113.55)</f>
        <v>113.55</v>
      </c>
      <c r="C135" s="6">
        <f t="shared" si="1"/>
        <v>0.02639428726</v>
      </c>
    </row>
    <row r="136">
      <c r="A136" s="9">
        <f>IFERROR(__xludf.DUMMYFUNCTION("""COMPUTED_VALUE"""),44760.66666666667)</f>
        <v>44760.66667</v>
      </c>
      <c r="B136" s="7">
        <f>IFERROR(__xludf.DUMMYFUNCTION("""COMPUTED_VALUE"""),113.76)</f>
        <v>113.76</v>
      </c>
      <c r="C136" s="6">
        <f t="shared" si="1"/>
        <v>0.001849405548</v>
      </c>
    </row>
    <row r="137">
      <c r="A137" s="9">
        <f>IFERROR(__xludf.DUMMYFUNCTION("""COMPUTED_VALUE"""),44761.66666666667)</f>
        <v>44761.66667</v>
      </c>
      <c r="B137" s="7">
        <f>IFERROR(__xludf.DUMMYFUNCTION("""COMPUTED_VALUE"""),118.21)</f>
        <v>118.21</v>
      </c>
      <c r="C137" s="6">
        <f t="shared" si="1"/>
        <v>0.03911744023</v>
      </c>
    </row>
    <row r="138">
      <c r="A138" s="9">
        <f>IFERROR(__xludf.DUMMYFUNCTION("""COMPUTED_VALUE"""),44762.66666666667)</f>
        <v>44762.66667</v>
      </c>
      <c r="B138" s="7">
        <f>IFERROR(__xludf.DUMMYFUNCTION("""COMPUTED_VALUE"""),122.77)</f>
        <v>122.77</v>
      </c>
      <c r="C138" s="6">
        <f t="shared" si="1"/>
        <v>0.03857541663</v>
      </c>
    </row>
    <row r="139">
      <c r="A139" s="9">
        <f>IFERROR(__xludf.DUMMYFUNCTION("""COMPUTED_VALUE"""),44763.66666666667)</f>
        <v>44763.66667</v>
      </c>
      <c r="B139" s="7">
        <f>IFERROR(__xludf.DUMMYFUNCTION("""COMPUTED_VALUE"""),124.63)</f>
        <v>124.63</v>
      </c>
      <c r="C139" s="6">
        <f t="shared" si="1"/>
        <v>0.01515028101</v>
      </c>
    </row>
    <row r="140">
      <c r="A140" s="9">
        <f>IFERROR(__xludf.DUMMYFUNCTION("""COMPUTED_VALUE"""),44764.66666666667)</f>
        <v>44764.66667</v>
      </c>
      <c r="B140" s="7">
        <f>IFERROR(__xludf.DUMMYFUNCTION("""COMPUTED_VALUE"""),122.42)</f>
        <v>122.42</v>
      </c>
      <c r="C140" s="6">
        <f t="shared" si="1"/>
        <v>-0.01773248816</v>
      </c>
    </row>
    <row r="141">
      <c r="A141" s="9">
        <f>IFERROR(__xludf.DUMMYFUNCTION("""COMPUTED_VALUE"""),44767.66666666667)</f>
        <v>44767.66667</v>
      </c>
      <c r="B141" s="7">
        <f>IFERROR(__xludf.DUMMYFUNCTION("""COMPUTED_VALUE"""),121.14)</f>
        <v>121.14</v>
      </c>
      <c r="C141" s="6">
        <f t="shared" si="1"/>
        <v>-0.01045580787</v>
      </c>
    </row>
    <row r="142">
      <c r="A142" s="9">
        <f>IFERROR(__xludf.DUMMYFUNCTION("""COMPUTED_VALUE"""),44768.66666666667)</f>
        <v>44768.66667</v>
      </c>
      <c r="B142" s="7">
        <f>IFERROR(__xludf.DUMMYFUNCTION("""COMPUTED_VALUE"""),114.81)</f>
        <v>114.81</v>
      </c>
      <c r="C142" s="6">
        <f t="shared" si="1"/>
        <v>-0.05225359089</v>
      </c>
    </row>
    <row r="143">
      <c r="A143" s="9">
        <f>IFERROR(__xludf.DUMMYFUNCTION("""COMPUTED_VALUE"""),44769.66666666667)</f>
        <v>44769.66667</v>
      </c>
      <c r="B143" s="7">
        <f>IFERROR(__xludf.DUMMYFUNCTION("""COMPUTED_VALUE"""),120.97)</f>
        <v>120.97</v>
      </c>
      <c r="C143" s="6">
        <f t="shared" si="1"/>
        <v>0.0536538629</v>
      </c>
    </row>
    <row r="144">
      <c r="A144" s="9">
        <f>IFERROR(__xludf.DUMMYFUNCTION("""COMPUTED_VALUE"""),44770.66666666667)</f>
        <v>44770.66667</v>
      </c>
      <c r="B144" s="7">
        <f>IFERROR(__xludf.DUMMYFUNCTION("""COMPUTED_VALUE"""),122.28)</f>
        <v>122.28</v>
      </c>
      <c r="C144" s="6">
        <f t="shared" si="1"/>
        <v>0.01082913119</v>
      </c>
    </row>
    <row r="145">
      <c r="A145" s="9">
        <f>IFERROR(__xludf.DUMMYFUNCTION("""COMPUTED_VALUE"""),44771.66666666667)</f>
        <v>44771.66667</v>
      </c>
      <c r="B145" s="7">
        <f>IFERROR(__xludf.DUMMYFUNCTION("""COMPUTED_VALUE"""),134.95)</f>
        <v>134.95</v>
      </c>
      <c r="C145" s="6">
        <f t="shared" si="1"/>
        <v>0.1036146549</v>
      </c>
    </row>
    <row r="146">
      <c r="A146" s="9">
        <f>IFERROR(__xludf.DUMMYFUNCTION("""COMPUTED_VALUE"""),44774.66666666667)</f>
        <v>44774.66667</v>
      </c>
      <c r="B146" s="7">
        <f>IFERROR(__xludf.DUMMYFUNCTION("""COMPUTED_VALUE"""),135.39)</f>
        <v>135.39</v>
      </c>
      <c r="C146" s="6">
        <f t="shared" si="1"/>
        <v>0.00326046684</v>
      </c>
    </row>
    <row r="147">
      <c r="A147" s="9">
        <f>IFERROR(__xludf.DUMMYFUNCTION("""COMPUTED_VALUE"""),44775.66666666667)</f>
        <v>44775.66667</v>
      </c>
      <c r="B147" s="7">
        <f>IFERROR(__xludf.DUMMYFUNCTION("""COMPUTED_VALUE"""),134.16)</f>
        <v>134.16</v>
      </c>
      <c r="C147" s="6">
        <f t="shared" si="1"/>
        <v>-0.009084865943</v>
      </c>
    </row>
    <row r="148">
      <c r="A148" s="9">
        <f>IFERROR(__xludf.DUMMYFUNCTION("""COMPUTED_VALUE"""),44776.66666666667)</f>
        <v>44776.66667</v>
      </c>
      <c r="B148" s="7">
        <f>IFERROR(__xludf.DUMMYFUNCTION("""COMPUTED_VALUE"""),139.52)</f>
        <v>139.52</v>
      </c>
      <c r="C148" s="6">
        <f t="shared" si="1"/>
        <v>0.03995229577</v>
      </c>
    </row>
    <row r="149">
      <c r="A149" s="9">
        <f>IFERROR(__xludf.DUMMYFUNCTION("""COMPUTED_VALUE"""),44777.66666666667)</f>
        <v>44777.66667</v>
      </c>
      <c r="B149" s="7">
        <f>IFERROR(__xludf.DUMMYFUNCTION("""COMPUTED_VALUE"""),142.57)</f>
        <v>142.57</v>
      </c>
      <c r="C149" s="6">
        <f t="shared" si="1"/>
        <v>0.02186066514</v>
      </c>
    </row>
    <row r="150">
      <c r="A150" s="9">
        <f>IFERROR(__xludf.DUMMYFUNCTION("""COMPUTED_VALUE"""),44778.66666666667)</f>
        <v>44778.66667</v>
      </c>
      <c r="B150" s="7">
        <f>IFERROR(__xludf.DUMMYFUNCTION("""COMPUTED_VALUE"""),140.8)</f>
        <v>140.8</v>
      </c>
      <c r="C150" s="6">
        <f t="shared" si="1"/>
        <v>-0.01241495406</v>
      </c>
    </row>
    <row r="151">
      <c r="A151" s="9">
        <f>IFERROR(__xludf.DUMMYFUNCTION("""COMPUTED_VALUE"""),44781.66666666667)</f>
        <v>44781.66667</v>
      </c>
      <c r="B151" s="7">
        <f>IFERROR(__xludf.DUMMYFUNCTION("""COMPUTED_VALUE"""),139.41)</f>
        <v>139.41</v>
      </c>
      <c r="C151" s="6">
        <f t="shared" si="1"/>
        <v>-0.009872159091</v>
      </c>
    </row>
    <row r="152">
      <c r="A152" s="9">
        <f>IFERROR(__xludf.DUMMYFUNCTION("""COMPUTED_VALUE"""),44782.66666666667)</f>
        <v>44782.66667</v>
      </c>
      <c r="B152" s="7">
        <f>IFERROR(__xludf.DUMMYFUNCTION("""COMPUTED_VALUE"""),137.83)</f>
        <v>137.83</v>
      </c>
      <c r="C152" s="6">
        <f t="shared" si="1"/>
        <v>-0.0113334768</v>
      </c>
    </row>
    <row r="153">
      <c r="A153" s="9">
        <f>IFERROR(__xludf.DUMMYFUNCTION("""COMPUTED_VALUE"""),44783.66666666667)</f>
        <v>44783.66667</v>
      </c>
      <c r="B153" s="7">
        <f>IFERROR(__xludf.DUMMYFUNCTION("""COMPUTED_VALUE"""),142.69)</f>
        <v>142.69</v>
      </c>
      <c r="C153" s="6">
        <f t="shared" si="1"/>
        <v>0.03526082856</v>
      </c>
    </row>
    <row r="154">
      <c r="A154" s="9">
        <f>IFERROR(__xludf.DUMMYFUNCTION("""COMPUTED_VALUE"""),44784.66666666667)</f>
        <v>44784.66667</v>
      </c>
      <c r="B154" s="7">
        <f>IFERROR(__xludf.DUMMYFUNCTION("""COMPUTED_VALUE"""),140.64)</f>
        <v>140.64</v>
      </c>
      <c r="C154" s="6">
        <f t="shared" si="1"/>
        <v>-0.01436680917</v>
      </c>
    </row>
    <row r="155">
      <c r="A155" s="9">
        <f>IFERROR(__xludf.DUMMYFUNCTION("""COMPUTED_VALUE"""),44785.66666666667)</f>
        <v>44785.66667</v>
      </c>
      <c r="B155" s="7">
        <f>IFERROR(__xludf.DUMMYFUNCTION("""COMPUTED_VALUE"""),143.55)</f>
        <v>143.55</v>
      </c>
      <c r="C155" s="6">
        <f t="shared" si="1"/>
        <v>0.02069112628</v>
      </c>
    </row>
    <row r="156">
      <c r="A156" s="9">
        <f>IFERROR(__xludf.DUMMYFUNCTION("""COMPUTED_VALUE"""),44788.66666666667)</f>
        <v>44788.66667</v>
      </c>
      <c r="B156" s="7">
        <f>IFERROR(__xludf.DUMMYFUNCTION("""COMPUTED_VALUE"""),143.18)</f>
        <v>143.18</v>
      </c>
      <c r="C156" s="6">
        <f t="shared" si="1"/>
        <v>-0.002577499129</v>
      </c>
    </row>
    <row r="157">
      <c r="A157" s="9">
        <f>IFERROR(__xludf.DUMMYFUNCTION("""COMPUTED_VALUE"""),44789.66666666667)</f>
        <v>44789.66667</v>
      </c>
      <c r="B157" s="7">
        <f>IFERROR(__xludf.DUMMYFUNCTION("""COMPUTED_VALUE"""),144.78)</f>
        <v>144.78</v>
      </c>
      <c r="C157" s="6">
        <f t="shared" si="1"/>
        <v>0.01117474508</v>
      </c>
    </row>
    <row r="158">
      <c r="A158" s="9">
        <f>IFERROR(__xludf.DUMMYFUNCTION("""COMPUTED_VALUE"""),44790.66666666667)</f>
        <v>44790.66667</v>
      </c>
      <c r="B158" s="7">
        <f>IFERROR(__xludf.DUMMYFUNCTION("""COMPUTED_VALUE"""),142.1)</f>
        <v>142.1</v>
      </c>
      <c r="C158" s="6">
        <f t="shared" si="1"/>
        <v>-0.01851084404</v>
      </c>
    </row>
    <row r="159">
      <c r="A159" s="9">
        <f>IFERROR(__xludf.DUMMYFUNCTION("""COMPUTED_VALUE"""),44791.66666666667)</f>
        <v>44791.66667</v>
      </c>
      <c r="B159" s="7">
        <f>IFERROR(__xludf.DUMMYFUNCTION("""COMPUTED_VALUE"""),142.3)</f>
        <v>142.3</v>
      </c>
      <c r="C159" s="6">
        <f t="shared" si="1"/>
        <v>0.001407459536</v>
      </c>
    </row>
    <row r="160">
      <c r="A160" s="9">
        <f>IFERROR(__xludf.DUMMYFUNCTION("""COMPUTED_VALUE"""),44792.66666666667)</f>
        <v>44792.66667</v>
      </c>
      <c r="B160" s="7">
        <f>IFERROR(__xludf.DUMMYFUNCTION("""COMPUTED_VALUE"""),138.23)</f>
        <v>138.23</v>
      </c>
      <c r="C160" s="6">
        <f t="shared" si="1"/>
        <v>-0.02860154603</v>
      </c>
    </row>
    <row r="161">
      <c r="A161" s="9">
        <f>IFERROR(__xludf.DUMMYFUNCTION("""COMPUTED_VALUE"""),44795.66666666667)</f>
        <v>44795.66667</v>
      </c>
      <c r="B161" s="7">
        <f>IFERROR(__xludf.DUMMYFUNCTION("""COMPUTED_VALUE"""),133.22)</f>
        <v>133.22</v>
      </c>
      <c r="C161" s="6">
        <f t="shared" si="1"/>
        <v>-0.03624394126</v>
      </c>
    </row>
    <row r="162">
      <c r="A162" s="9">
        <f>IFERROR(__xludf.DUMMYFUNCTION("""COMPUTED_VALUE"""),44796.66666666667)</f>
        <v>44796.66667</v>
      </c>
      <c r="B162" s="7">
        <f>IFERROR(__xludf.DUMMYFUNCTION("""COMPUTED_VALUE"""),133.62)</f>
        <v>133.62</v>
      </c>
      <c r="C162" s="6">
        <f t="shared" si="1"/>
        <v>0.003002552169</v>
      </c>
    </row>
    <row r="163">
      <c r="A163" s="9">
        <f>IFERROR(__xludf.DUMMYFUNCTION("""COMPUTED_VALUE"""),44797.66666666667)</f>
        <v>44797.66667</v>
      </c>
      <c r="B163" s="7">
        <f>IFERROR(__xludf.DUMMYFUNCTION("""COMPUTED_VALUE"""),133.8)</f>
        <v>133.8</v>
      </c>
      <c r="C163" s="6">
        <f t="shared" si="1"/>
        <v>0.001347103727</v>
      </c>
    </row>
    <row r="164">
      <c r="A164" s="9">
        <f>IFERROR(__xludf.DUMMYFUNCTION("""COMPUTED_VALUE"""),44798.66666666667)</f>
        <v>44798.66667</v>
      </c>
      <c r="B164" s="7">
        <f>IFERROR(__xludf.DUMMYFUNCTION("""COMPUTED_VALUE"""),137.28)</f>
        <v>137.28</v>
      </c>
      <c r="C164" s="6">
        <f t="shared" si="1"/>
        <v>0.02600896861</v>
      </c>
    </row>
    <row r="165">
      <c r="A165" s="9">
        <f>IFERROR(__xludf.DUMMYFUNCTION("""COMPUTED_VALUE"""),44799.66666666667)</f>
        <v>44799.66667</v>
      </c>
      <c r="B165" s="7">
        <f>IFERROR(__xludf.DUMMYFUNCTION("""COMPUTED_VALUE"""),130.75)</f>
        <v>130.75</v>
      </c>
      <c r="C165" s="6">
        <f t="shared" si="1"/>
        <v>-0.04756701632</v>
      </c>
    </row>
    <row r="166">
      <c r="A166" s="9">
        <f>IFERROR(__xludf.DUMMYFUNCTION("""COMPUTED_VALUE"""),44802.66666666667)</f>
        <v>44802.66667</v>
      </c>
      <c r="B166" s="7">
        <f>IFERROR(__xludf.DUMMYFUNCTION("""COMPUTED_VALUE"""),129.79)</f>
        <v>129.79</v>
      </c>
      <c r="C166" s="6">
        <f t="shared" si="1"/>
        <v>-0.007342256214</v>
      </c>
    </row>
    <row r="167">
      <c r="A167" s="9">
        <f>IFERROR(__xludf.DUMMYFUNCTION("""COMPUTED_VALUE"""),44803.66666666667)</f>
        <v>44803.66667</v>
      </c>
      <c r="B167" s="7">
        <f>IFERROR(__xludf.DUMMYFUNCTION("""COMPUTED_VALUE"""),128.73)</f>
        <v>128.73</v>
      </c>
      <c r="C167" s="6">
        <f t="shared" si="1"/>
        <v>-0.008167039063</v>
      </c>
    </row>
    <row r="168">
      <c r="A168" s="9">
        <f>IFERROR(__xludf.DUMMYFUNCTION("""COMPUTED_VALUE"""),44804.66666666667)</f>
        <v>44804.66667</v>
      </c>
      <c r="B168" s="7">
        <f>IFERROR(__xludf.DUMMYFUNCTION("""COMPUTED_VALUE"""),126.77)</f>
        <v>126.77</v>
      </c>
      <c r="C168" s="6">
        <f t="shared" si="1"/>
        <v>-0.01522566612</v>
      </c>
    </row>
    <row r="169">
      <c r="A169" s="9">
        <f>IFERROR(__xludf.DUMMYFUNCTION("""COMPUTED_VALUE"""),44805.66666666667)</f>
        <v>44805.66667</v>
      </c>
      <c r="B169" s="7">
        <f>IFERROR(__xludf.DUMMYFUNCTION("""COMPUTED_VALUE"""),127.82)</f>
        <v>127.82</v>
      </c>
      <c r="C169" s="6">
        <f t="shared" si="1"/>
        <v>0.008282716731</v>
      </c>
    </row>
    <row r="170">
      <c r="A170" s="9">
        <f>IFERROR(__xludf.DUMMYFUNCTION("""COMPUTED_VALUE"""),44806.66666666667)</f>
        <v>44806.66667</v>
      </c>
      <c r="B170" s="7">
        <f>IFERROR(__xludf.DUMMYFUNCTION("""COMPUTED_VALUE"""),127.51)</f>
        <v>127.51</v>
      </c>
      <c r="C170" s="6">
        <f t="shared" si="1"/>
        <v>-0.002425285558</v>
      </c>
    </row>
    <row r="171">
      <c r="A171" s="9">
        <f>IFERROR(__xludf.DUMMYFUNCTION("""COMPUTED_VALUE"""),44810.66666666667)</f>
        <v>44810.66667</v>
      </c>
      <c r="B171" s="7">
        <f>IFERROR(__xludf.DUMMYFUNCTION("""COMPUTED_VALUE"""),126.11)</f>
        <v>126.11</v>
      </c>
      <c r="C171" s="6">
        <f t="shared" si="1"/>
        <v>-0.01097953102</v>
      </c>
    </row>
    <row r="172">
      <c r="A172" s="9">
        <f>IFERROR(__xludf.DUMMYFUNCTION("""COMPUTED_VALUE"""),44811.66666666667)</f>
        <v>44811.66667</v>
      </c>
      <c r="B172" s="7">
        <f>IFERROR(__xludf.DUMMYFUNCTION("""COMPUTED_VALUE"""),129.48)</f>
        <v>129.48</v>
      </c>
      <c r="C172" s="6">
        <f t="shared" si="1"/>
        <v>0.0267227024</v>
      </c>
    </row>
    <row r="173">
      <c r="A173" s="9">
        <f>IFERROR(__xludf.DUMMYFUNCTION("""COMPUTED_VALUE"""),44812.66666666667)</f>
        <v>44812.66667</v>
      </c>
      <c r="B173" s="7">
        <f>IFERROR(__xludf.DUMMYFUNCTION("""COMPUTED_VALUE"""),129.82)</f>
        <v>129.82</v>
      </c>
      <c r="C173" s="6">
        <f t="shared" si="1"/>
        <v>0.002625888168</v>
      </c>
    </row>
    <row r="174">
      <c r="A174" s="9">
        <f>IFERROR(__xludf.DUMMYFUNCTION("""COMPUTED_VALUE"""),44813.66666666667)</f>
        <v>44813.66667</v>
      </c>
      <c r="B174" s="7">
        <f>IFERROR(__xludf.DUMMYFUNCTION("""COMPUTED_VALUE"""),133.27)</f>
        <v>133.27</v>
      </c>
      <c r="C174" s="6">
        <f t="shared" si="1"/>
        <v>0.02657525805</v>
      </c>
    </row>
    <row r="175">
      <c r="A175" s="9">
        <f>IFERROR(__xludf.DUMMYFUNCTION("""COMPUTED_VALUE"""),44816.66666666667)</f>
        <v>44816.66667</v>
      </c>
      <c r="B175" s="7">
        <f>IFERROR(__xludf.DUMMYFUNCTION("""COMPUTED_VALUE"""),136.45)</f>
        <v>136.45</v>
      </c>
      <c r="C175" s="6">
        <f t="shared" si="1"/>
        <v>0.02386133413</v>
      </c>
    </row>
    <row r="176">
      <c r="A176" s="9">
        <f>IFERROR(__xludf.DUMMYFUNCTION("""COMPUTED_VALUE"""),44817.66666666667)</f>
        <v>44817.66667</v>
      </c>
      <c r="B176" s="7">
        <f>IFERROR(__xludf.DUMMYFUNCTION("""COMPUTED_VALUE"""),126.82)</f>
        <v>126.82</v>
      </c>
      <c r="C176" s="6">
        <f t="shared" si="1"/>
        <v>-0.07057530231</v>
      </c>
    </row>
    <row r="177">
      <c r="A177" s="9">
        <f>IFERROR(__xludf.DUMMYFUNCTION("""COMPUTED_VALUE"""),44818.66666666667)</f>
        <v>44818.66667</v>
      </c>
      <c r="B177" s="7">
        <f>IFERROR(__xludf.DUMMYFUNCTION("""COMPUTED_VALUE"""),128.55)</f>
        <v>128.55</v>
      </c>
      <c r="C177" s="6">
        <f t="shared" si="1"/>
        <v>0.01364138149</v>
      </c>
    </row>
    <row r="178">
      <c r="A178" s="9">
        <f>IFERROR(__xludf.DUMMYFUNCTION("""COMPUTED_VALUE"""),44819.66666666667)</f>
        <v>44819.66667</v>
      </c>
      <c r="B178" s="7">
        <f>IFERROR(__xludf.DUMMYFUNCTION("""COMPUTED_VALUE"""),126.28)</f>
        <v>126.28</v>
      </c>
      <c r="C178" s="6">
        <f t="shared" si="1"/>
        <v>-0.01765849864</v>
      </c>
    </row>
    <row r="179">
      <c r="A179" s="9">
        <f>IFERROR(__xludf.DUMMYFUNCTION("""COMPUTED_VALUE"""),44820.66666666667)</f>
        <v>44820.66667</v>
      </c>
      <c r="B179" s="7">
        <f>IFERROR(__xludf.DUMMYFUNCTION("""COMPUTED_VALUE"""),123.53)</f>
        <v>123.53</v>
      </c>
      <c r="C179" s="6">
        <f t="shared" si="1"/>
        <v>-0.02177700348</v>
      </c>
    </row>
    <row r="180">
      <c r="A180" s="9">
        <f>IFERROR(__xludf.DUMMYFUNCTION("""COMPUTED_VALUE"""),44823.66666666667)</f>
        <v>44823.66667</v>
      </c>
      <c r="B180" s="7">
        <f>IFERROR(__xludf.DUMMYFUNCTION("""COMPUTED_VALUE"""),124.66)</f>
        <v>124.66</v>
      </c>
      <c r="C180" s="6">
        <f t="shared" si="1"/>
        <v>0.009147575488</v>
      </c>
    </row>
    <row r="181">
      <c r="A181" s="9">
        <f>IFERROR(__xludf.DUMMYFUNCTION("""COMPUTED_VALUE"""),44824.66666666667)</f>
        <v>44824.66667</v>
      </c>
      <c r="B181" s="7">
        <f>IFERROR(__xludf.DUMMYFUNCTION("""COMPUTED_VALUE"""),122.19)</f>
        <v>122.19</v>
      </c>
      <c r="C181" s="6">
        <f t="shared" si="1"/>
        <v>-0.01981389379</v>
      </c>
    </row>
    <row r="182">
      <c r="A182" s="9">
        <f>IFERROR(__xludf.DUMMYFUNCTION("""COMPUTED_VALUE"""),44825.66666666667)</f>
        <v>44825.66667</v>
      </c>
      <c r="B182" s="7">
        <f>IFERROR(__xludf.DUMMYFUNCTION("""COMPUTED_VALUE"""),118.54)</f>
        <v>118.54</v>
      </c>
      <c r="C182" s="6">
        <f t="shared" si="1"/>
        <v>-0.02987151158</v>
      </c>
    </row>
    <row r="183">
      <c r="A183" s="9">
        <f>IFERROR(__xludf.DUMMYFUNCTION("""COMPUTED_VALUE"""),44826.66666666667)</f>
        <v>44826.66667</v>
      </c>
      <c r="B183" s="7">
        <f>IFERROR(__xludf.DUMMYFUNCTION("""COMPUTED_VALUE"""),117.31)</f>
        <v>117.31</v>
      </c>
      <c r="C183" s="6">
        <f t="shared" si="1"/>
        <v>-0.01037624431</v>
      </c>
    </row>
    <row r="184">
      <c r="A184" s="9">
        <f>IFERROR(__xludf.DUMMYFUNCTION("""COMPUTED_VALUE"""),44827.66666666667)</f>
        <v>44827.66667</v>
      </c>
      <c r="B184" s="7">
        <f>IFERROR(__xludf.DUMMYFUNCTION("""COMPUTED_VALUE"""),113.78)</f>
        <v>113.78</v>
      </c>
      <c r="C184" s="6">
        <f t="shared" si="1"/>
        <v>-0.03009121132</v>
      </c>
    </row>
    <row r="185">
      <c r="A185" s="9">
        <f>IFERROR(__xludf.DUMMYFUNCTION("""COMPUTED_VALUE"""),44830.66666666667)</f>
        <v>44830.66667</v>
      </c>
      <c r="B185" s="7">
        <f>IFERROR(__xludf.DUMMYFUNCTION("""COMPUTED_VALUE"""),115.15)</f>
        <v>115.15</v>
      </c>
      <c r="C185" s="6">
        <f t="shared" si="1"/>
        <v>0.01204078045</v>
      </c>
    </row>
    <row r="186">
      <c r="A186" s="9">
        <f>IFERROR(__xludf.DUMMYFUNCTION("""COMPUTED_VALUE"""),44831.66666666667)</f>
        <v>44831.66667</v>
      </c>
      <c r="B186" s="7">
        <f>IFERROR(__xludf.DUMMYFUNCTION("""COMPUTED_VALUE"""),114.41)</f>
        <v>114.41</v>
      </c>
      <c r="C186" s="6">
        <f t="shared" si="1"/>
        <v>-0.006426400347</v>
      </c>
    </row>
    <row r="187">
      <c r="A187" s="9">
        <f>IFERROR(__xludf.DUMMYFUNCTION("""COMPUTED_VALUE"""),44832.66666666667)</f>
        <v>44832.66667</v>
      </c>
      <c r="B187" s="7">
        <f>IFERROR(__xludf.DUMMYFUNCTION("""COMPUTED_VALUE"""),118.01)</f>
        <v>118.01</v>
      </c>
      <c r="C187" s="6">
        <f t="shared" si="1"/>
        <v>0.03146578096</v>
      </c>
    </row>
    <row r="188">
      <c r="A188" s="9">
        <f>IFERROR(__xludf.DUMMYFUNCTION("""COMPUTED_VALUE"""),44833.66666666667)</f>
        <v>44833.66667</v>
      </c>
      <c r="B188" s="7">
        <f>IFERROR(__xludf.DUMMYFUNCTION("""COMPUTED_VALUE"""),114.8)</f>
        <v>114.8</v>
      </c>
      <c r="C188" s="6">
        <f t="shared" si="1"/>
        <v>-0.02720108465</v>
      </c>
    </row>
    <row r="189">
      <c r="A189" s="9">
        <f>IFERROR(__xludf.DUMMYFUNCTION("""COMPUTED_VALUE"""),44834.66666666667)</f>
        <v>44834.66667</v>
      </c>
      <c r="B189" s="7">
        <f>IFERROR(__xludf.DUMMYFUNCTION("""COMPUTED_VALUE"""),113.0)</f>
        <v>113</v>
      </c>
      <c r="C189" s="6">
        <f t="shared" si="1"/>
        <v>-0.01567944251</v>
      </c>
    </row>
    <row r="190">
      <c r="A190" s="9">
        <f>IFERROR(__xludf.DUMMYFUNCTION("""COMPUTED_VALUE"""),44837.66666666667)</f>
        <v>44837.66667</v>
      </c>
      <c r="B190" s="7">
        <f>IFERROR(__xludf.DUMMYFUNCTION("""COMPUTED_VALUE"""),115.88)</f>
        <v>115.88</v>
      </c>
      <c r="C190" s="6">
        <f t="shared" si="1"/>
        <v>0.02548672566</v>
      </c>
    </row>
    <row r="191">
      <c r="A191" s="9">
        <f>IFERROR(__xludf.DUMMYFUNCTION("""COMPUTED_VALUE"""),44838.66666666667)</f>
        <v>44838.66667</v>
      </c>
      <c r="B191" s="7">
        <f>IFERROR(__xludf.DUMMYFUNCTION("""COMPUTED_VALUE"""),121.09)</f>
        <v>121.09</v>
      </c>
      <c r="C191" s="6">
        <f t="shared" si="1"/>
        <v>0.04496030376</v>
      </c>
    </row>
    <row r="192">
      <c r="A192" s="9">
        <f>IFERROR(__xludf.DUMMYFUNCTION("""COMPUTED_VALUE"""),44839.66666666667)</f>
        <v>44839.66667</v>
      </c>
      <c r="B192" s="7">
        <f>IFERROR(__xludf.DUMMYFUNCTION("""COMPUTED_VALUE"""),120.95)</f>
        <v>120.95</v>
      </c>
      <c r="C192" s="6">
        <f t="shared" si="1"/>
        <v>-0.001156164836</v>
      </c>
    </row>
    <row r="193">
      <c r="A193" s="9">
        <f>IFERROR(__xludf.DUMMYFUNCTION("""COMPUTED_VALUE"""),44840.66666666667)</f>
        <v>44840.66667</v>
      </c>
      <c r="B193" s="7">
        <f>IFERROR(__xludf.DUMMYFUNCTION("""COMPUTED_VALUE"""),120.3)</f>
        <v>120.3</v>
      </c>
      <c r="C193" s="6">
        <f t="shared" si="1"/>
        <v>-0.005374121538</v>
      </c>
    </row>
    <row r="194">
      <c r="A194" s="9">
        <f>IFERROR(__xludf.DUMMYFUNCTION("""COMPUTED_VALUE"""),44841.66666666667)</f>
        <v>44841.66667</v>
      </c>
      <c r="B194" s="7">
        <f>IFERROR(__xludf.DUMMYFUNCTION("""COMPUTED_VALUE"""),114.56)</f>
        <v>114.56</v>
      </c>
      <c r="C194" s="6">
        <f t="shared" si="1"/>
        <v>-0.04771404821</v>
      </c>
    </row>
    <row r="195">
      <c r="A195" s="9">
        <f>IFERROR(__xludf.DUMMYFUNCTION("""COMPUTED_VALUE"""),44844.66666666667)</f>
        <v>44844.66667</v>
      </c>
      <c r="B195" s="7">
        <f>IFERROR(__xludf.DUMMYFUNCTION("""COMPUTED_VALUE"""),113.67)</f>
        <v>113.67</v>
      </c>
      <c r="C195" s="6">
        <f t="shared" si="1"/>
        <v>-0.007768854749</v>
      </c>
    </row>
    <row r="196">
      <c r="A196" s="9">
        <f>IFERROR(__xludf.DUMMYFUNCTION("""COMPUTED_VALUE"""),44845.66666666667)</f>
        <v>44845.66667</v>
      </c>
      <c r="B196" s="7">
        <f>IFERROR(__xludf.DUMMYFUNCTION("""COMPUTED_VALUE"""),112.21)</f>
        <v>112.21</v>
      </c>
      <c r="C196" s="6">
        <f t="shared" si="1"/>
        <v>-0.01284419812</v>
      </c>
    </row>
    <row r="197">
      <c r="A197" s="9">
        <f>IFERROR(__xludf.DUMMYFUNCTION("""COMPUTED_VALUE"""),44846.66666666667)</f>
        <v>44846.66667</v>
      </c>
      <c r="B197" s="7">
        <f>IFERROR(__xludf.DUMMYFUNCTION("""COMPUTED_VALUE"""),112.9)</f>
        <v>112.9</v>
      </c>
      <c r="C197" s="6">
        <f t="shared" si="1"/>
        <v>0.006149184565</v>
      </c>
    </row>
    <row r="198">
      <c r="A198" s="9">
        <f>IFERROR(__xludf.DUMMYFUNCTION("""COMPUTED_VALUE"""),44847.66666666667)</f>
        <v>44847.66667</v>
      </c>
      <c r="B198" s="7">
        <f>IFERROR(__xludf.DUMMYFUNCTION("""COMPUTED_VALUE"""),112.53)</f>
        <v>112.53</v>
      </c>
      <c r="C198" s="6">
        <f t="shared" si="1"/>
        <v>-0.003277236492</v>
      </c>
    </row>
    <row r="199">
      <c r="A199" s="9">
        <f>IFERROR(__xludf.DUMMYFUNCTION("""COMPUTED_VALUE"""),44848.66666666667)</f>
        <v>44848.66667</v>
      </c>
      <c r="B199" s="7">
        <f>IFERROR(__xludf.DUMMYFUNCTION("""COMPUTED_VALUE"""),106.9)</f>
        <v>106.9</v>
      </c>
      <c r="C199" s="6">
        <f t="shared" si="1"/>
        <v>-0.05003110282</v>
      </c>
    </row>
    <row r="200">
      <c r="A200" s="9">
        <f>IFERROR(__xludf.DUMMYFUNCTION("""COMPUTED_VALUE"""),44851.66666666667)</f>
        <v>44851.66667</v>
      </c>
      <c r="B200" s="7">
        <f>IFERROR(__xludf.DUMMYFUNCTION("""COMPUTED_VALUE"""),113.79)</f>
        <v>113.79</v>
      </c>
      <c r="C200" s="6">
        <f t="shared" si="1"/>
        <v>0.06445275959</v>
      </c>
    </row>
    <row r="201">
      <c r="A201" s="9">
        <f>IFERROR(__xludf.DUMMYFUNCTION("""COMPUTED_VALUE"""),44852.66666666667)</f>
        <v>44852.66667</v>
      </c>
      <c r="B201" s="7">
        <f>IFERROR(__xludf.DUMMYFUNCTION("""COMPUTED_VALUE"""),116.36)</f>
        <v>116.36</v>
      </c>
      <c r="C201" s="6">
        <f t="shared" si="1"/>
        <v>0.02258546445</v>
      </c>
    </row>
    <row r="202">
      <c r="A202" s="9">
        <f>IFERROR(__xludf.DUMMYFUNCTION("""COMPUTED_VALUE"""),44853.66666666667)</f>
        <v>44853.66667</v>
      </c>
      <c r="B202" s="7">
        <f>IFERROR(__xludf.DUMMYFUNCTION("""COMPUTED_VALUE"""),115.07)</f>
        <v>115.07</v>
      </c>
      <c r="C202" s="6">
        <f t="shared" si="1"/>
        <v>-0.01108628395</v>
      </c>
    </row>
    <row r="203">
      <c r="A203" s="9">
        <f>IFERROR(__xludf.DUMMYFUNCTION("""COMPUTED_VALUE"""),44854.66666666667)</f>
        <v>44854.66667</v>
      </c>
      <c r="B203" s="7">
        <f>IFERROR(__xludf.DUMMYFUNCTION("""COMPUTED_VALUE"""),115.25)</f>
        <v>115.25</v>
      </c>
      <c r="C203" s="6">
        <f t="shared" si="1"/>
        <v>0.00156426523</v>
      </c>
    </row>
    <row r="204">
      <c r="A204" s="9">
        <f>IFERROR(__xludf.DUMMYFUNCTION("""COMPUTED_VALUE"""),44855.66666666667)</f>
        <v>44855.66667</v>
      </c>
      <c r="B204" s="7">
        <f>IFERROR(__xludf.DUMMYFUNCTION("""COMPUTED_VALUE"""),119.32)</f>
        <v>119.32</v>
      </c>
      <c r="C204" s="6">
        <f t="shared" si="1"/>
        <v>0.03531453362</v>
      </c>
    </row>
    <row r="205">
      <c r="A205" s="9">
        <f>IFERROR(__xludf.DUMMYFUNCTION("""COMPUTED_VALUE"""),44858.66666666667)</f>
        <v>44858.66667</v>
      </c>
      <c r="B205" s="7">
        <f>IFERROR(__xludf.DUMMYFUNCTION("""COMPUTED_VALUE"""),119.82)</f>
        <v>119.82</v>
      </c>
      <c r="C205" s="6">
        <f t="shared" si="1"/>
        <v>0.004190412337</v>
      </c>
    </row>
    <row r="206">
      <c r="A206" s="9">
        <f>IFERROR(__xludf.DUMMYFUNCTION("""COMPUTED_VALUE"""),44859.66666666667)</f>
        <v>44859.66667</v>
      </c>
      <c r="B206" s="7">
        <f>IFERROR(__xludf.DUMMYFUNCTION("""COMPUTED_VALUE"""),120.6)</f>
        <v>120.6</v>
      </c>
      <c r="C206" s="6">
        <f t="shared" si="1"/>
        <v>0.006509764647</v>
      </c>
    </row>
    <row r="207">
      <c r="A207" s="9">
        <f>IFERROR(__xludf.DUMMYFUNCTION("""COMPUTED_VALUE"""),44860.66666666667)</f>
        <v>44860.66667</v>
      </c>
      <c r="B207" s="7">
        <f>IFERROR(__xludf.DUMMYFUNCTION("""COMPUTED_VALUE"""),115.66)</f>
        <v>115.66</v>
      </c>
      <c r="C207" s="6">
        <f t="shared" si="1"/>
        <v>-0.04096185738</v>
      </c>
    </row>
    <row r="208">
      <c r="A208" s="9">
        <f>IFERROR(__xludf.DUMMYFUNCTION("""COMPUTED_VALUE"""),44861.66666666667)</f>
        <v>44861.66667</v>
      </c>
      <c r="B208" s="7">
        <f>IFERROR(__xludf.DUMMYFUNCTION("""COMPUTED_VALUE"""),110.96)</f>
        <v>110.96</v>
      </c>
      <c r="C208" s="6">
        <f t="shared" si="1"/>
        <v>-0.04063634792</v>
      </c>
    </row>
    <row r="209">
      <c r="A209" s="9">
        <f>IFERROR(__xludf.DUMMYFUNCTION("""COMPUTED_VALUE"""),44862.66666666667)</f>
        <v>44862.66667</v>
      </c>
      <c r="B209" s="7">
        <f>IFERROR(__xludf.DUMMYFUNCTION("""COMPUTED_VALUE"""),103.41)</f>
        <v>103.41</v>
      </c>
      <c r="C209" s="6">
        <f t="shared" si="1"/>
        <v>-0.06804253785</v>
      </c>
    </row>
    <row r="210">
      <c r="A210" s="9">
        <f>IFERROR(__xludf.DUMMYFUNCTION("""COMPUTED_VALUE"""),44865.66666666667)</f>
        <v>44865.66667</v>
      </c>
      <c r="B210" s="7">
        <f>IFERROR(__xludf.DUMMYFUNCTION("""COMPUTED_VALUE"""),102.44)</f>
        <v>102.44</v>
      </c>
      <c r="C210" s="6">
        <f t="shared" si="1"/>
        <v>-0.009380137317</v>
      </c>
    </row>
    <row r="211">
      <c r="A211" s="9">
        <f>IFERROR(__xludf.DUMMYFUNCTION("""COMPUTED_VALUE"""),44866.66666666667)</f>
        <v>44866.66667</v>
      </c>
      <c r="B211" s="7">
        <f>IFERROR(__xludf.DUMMYFUNCTION("""COMPUTED_VALUE"""),96.79)</f>
        <v>96.79</v>
      </c>
      <c r="C211" s="6">
        <f t="shared" si="1"/>
        <v>-0.05515423663</v>
      </c>
    </row>
    <row r="212">
      <c r="A212" s="9">
        <f>IFERROR(__xludf.DUMMYFUNCTION("""COMPUTED_VALUE"""),44867.66666666667)</f>
        <v>44867.66667</v>
      </c>
      <c r="B212" s="7">
        <f>IFERROR(__xludf.DUMMYFUNCTION("""COMPUTED_VALUE"""),92.12)</f>
        <v>92.12</v>
      </c>
      <c r="C212" s="6">
        <f t="shared" si="1"/>
        <v>-0.04824878603</v>
      </c>
    </row>
    <row r="213">
      <c r="A213" s="9">
        <f>IFERROR(__xludf.DUMMYFUNCTION("""COMPUTED_VALUE"""),44868.66666666667)</f>
        <v>44868.66667</v>
      </c>
      <c r="B213" s="7">
        <f>IFERROR(__xludf.DUMMYFUNCTION("""COMPUTED_VALUE"""),89.3)</f>
        <v>89.3</v>
      </c>
      <c r="C213" s="6">
        <f t="shared" si="1"/>
        <v>-0.0306122449</v>
      </c>
    </row>
    <row r="214">
      <c r="A214" s="9">
        <f>IFERROR(__xludf.DUMMYFUNCTION("""COMPUTED_VALUE"""),44869.66666666667)</f>
        <v>44869.66667</v>
      </c>
      <c r="B214" s="7">
        <f>IFERROR(__xludf.DUMMYFUNCTION("""COMPUTED_VALUE"""),90.98)</f>
        <v>90.98</v>
      </c>
      <c r="C214" s="6">
        <f t="shared" si="1"/>
        <v>0.01881298992</v>
      </c>
    </row>
    <row r="215">
      <c r="A215" s="9">
        <f>IFERROR(__xludf.DUMMYFUNCTION("""COMPUTED_VALUE"""),44872.66666666667)</f>
        <v>44872.66667</v>
      </c>
      <c r="B215" s="7">
        <f>IFERROR(__xludf.DUMMYFUNCTION("""COMPUTED_VALUE"""),90.53)</f>
        <v>90.53</v>
      </c>
      <c r="C215" s="6">
        <f t="shared" si="1"/>
        <v>-0.004946142009</v>
      </c>
    </row>
    <row r="216">
      <c r="A216" s="9">
        <f>IFERROR(__xludf.DUMMYFUNCTION("""COMPUTED_VALUE"""),44873.66666666667)</f>
        <v>44873.66667</v>
      </c>
      <c r="B216" s="7">
        <f>IFERROR(__xludf.DUMMYFUNCTION("""COMPUTED_VALUE"""),89.98)</f>
        <v>89.98</v>
      </c>
      <c r="C216" s="6">
        <f t="shared" si="1"/>
        <v>-0.006075334143</v>
      </c>
    </row>
    <row r="217">
      <c r="A217" s="9">
        <f>IFERROR(__xludf.DUMMYFUNCTION("""COMPUTED_VALUE"""),44874.66666666667)</f>
        <v>44874.66667</v>
      </c>
      <c r="B217" s="7">
        <f>IFERROR(__xludf.DUMMYFUNCTION("""COMPUTED_VALUE"""),86.14)</f>
        <v>86.14</v>
      </c>
      <c r="C217" s="6">
        <f t="shared" si="1"/>
        <v>-0.04267615026</v>
      </c>
    </row>
    <row r="218">
      <c r="A218" s="9">
        <f>IFERROR(__xludf.DUMMYFUNCTION("""COMPUTED_VALUE"""),44875.66666666667)</f>
        <v>44875.66667</v>
      </c>
      <c r="B218" s="7">
        <f>IFERROR(__xludf.DUMMYFUNCTION("""COMPUTED_VALUE"""),96.63)</f>
        <v>96.63</v>
      </c>
      <c r="C218" s="6">
        <f t="shared" si="1"/>
        <v>0.1217785001</v>
      </c>
    </row>
    <row r="219">
      <c r="A219" s="9">
        <f>IFERROR(__xludf.DUMMYFUNCTION("""COMPUTED_VALUE"""),44876.66666666667)</f>
        <v>44876.66667</v>
      </c>
      <c r="B219" s="7">
        <f>IFERROR(__xludf.DUMMYFUNCTION("""COMPUTED_VALUE"""),100.79)</f>
        <v>100.79</v>
      </c>
      <c r="C219" s="6">
        <f t="shared" si="1"/>
        <v>0.04305081238</v>
      </c>
    </row>
    <row r="220">
      <c r="A220" s="9">
        <f>IFERROR(__xludf.DUMMYFUNCTION("""COMPUTED_VALUE"""),44879.66666666667)</f>
        <v>44879.66667</v>
      </c>
      <c r="B220" s="7">
        <f>IFERROR(__xludf.DUMMYFUNCTION("""COMPUTED_VALUE"""),98.49)</f>
        <v>98.49</v>
      </c>
      <c r="C220" s="6">
        <f t="shared" si="1"/>
        <v>-0.02281972418</v>
      </c>
    </row>
    <row r="221">
      <c r="A221" s="9">
        <f>IFERROR(__xludf.DUMMYFUNCTION("""COMPUTED_VALUE"""),44880.66666666667)</f>
        <v>44880.66667</v>
      </c>
      <c r="B221" s="7">
        <f>IFERROR(__xludf.DUMMYFUNCTION("""COMPUTED_VALUE"""),98.94)</f>
        <v>98.94</v>
      </c>
      <c r="C221" s="6">
        <f t="shared" si="1"/>
        <v>0.004568991776</v>
      </c>
    </row>
    <row r="222">
      <c r="A222" s="9">
        <f>IFERROR(__xludf.DUMMYFUNCTION("""COMPUTED_VALUE"""),44881.66666666667)</f>
        <v>44881.66667</v>
      </c>
      <c r="B222" s="7">
        <f>IFERROR(__xludf.DUMMYFUNCTION("""COMPUTED_VALUE"""),97.12)</f>
        <v>97.12</v>
      </c>
      <c r="C222" s="6">
        <f t="shared" si="1"/>
        <v>-0.01839498686</v>
      </c>
    </row>
    <row r="223">
      <c r="A223" s="9">
        <f>IFERROR(__xludf.DUMMYFUNCTION("""COMPUTED_VALUE"""),44882.66666666667)</f>
        <v>44882.66667</v>
      </c>
      <c r="B223" s="7">
        <f>IFERROR(__xludf.DUMMYFUNCTION("""COMPUTED_VALUE"""),94.85)</f>
        <v>94.85</v>
      </c>
      <c r="C223" s="6">
        <f t="shared" si="1"/>
        <v>-0.02337314662</v>
      </c>
    </row>
    <row r="224">
      <c r="A224" s="9">
        <f>IFERROR(__xludf.DUMMYFUNCTION("""COMPUTED_VALUE"""),44883.66666666667)</f>
        <v>44883.66667</v>
      </c>
      <c r="B224" s="7">
        <f>IFERROR(__xludf.DUMMYFUNCTION("""COMPUTED_VALUE"""),94.14)</f>
        <v>94.14</v>
      </c>
      <c r="C224" s="6">
        <f t="shared" si="1"/>
        <v>-0.007485503426</v>
      </c>
    </row>
    <row r="225">
      <c r="A225" s="9">
        <f>IFERROR(__xludf.DUMMYFUNCTION("""COMPUTED_VALUE"""),44886.66666666667)</f>
        <v>44886.66667</v>
      </c>
      <c r="B225" s="7">
        <f>IFERROR(__xludf.DUMMYFUNCTION("""COMPUTED_VALUE"""),92.46)</f>
        <v>92.46</v>
      </c>
      <c r="C225" s="6">
        <f t="shared" si="1"/>
        <v>-0.01784576163</v>
      </c>
    </row>
    <row r="226">
      <c r="A226" s="9">
        <f>IFERROR(__xludf.DUMMYFUNCTION("""COMPUTED_VALUE"""),44887.66666666667)</f>
        <v>44887.66667</v>
      </c>
      <c r="B226" s="7">
        <f>IFERROR(__xludf.DUMMYFUNCTION("""COMPUTED_VALUE"""),93.2)</f>
        <v>93.2</v>
      </c>
      <c r="C226" s="6">
        <f t="shared" si="1"/>
        <v>0.008003460956</v>
      </c>
    </row>
    <row r="227">
      <c r="A227" s="9">
        <f>IFERROR(__xludf.DUMMYFUNCTION("""COMPUTED_VALUE"""),44888.66666666667)</f>
        <v>44888.66667</v>
      </c>
      <c r="B227" s="7">
        <f>IFERROR(__xludf.DUMMYFUNCTION("""COMPUTED_VALUE"""),94.13)</f>
        <v>94.13</v>
      </c>
      <c r="C227" s="6">
        <f t="shared" si="1"/>
        <v>0.009978540773</v>
      </c>
    </row>
    <row r="228">
      <c r="A228" s="9">
        <f>IFERROR(__xludf.DUMMYFUNCTION("""COMPUTED_VALUE"""),44890.54513888889)</f>
        <v>44890.54514</v>
      </c>
      <c r="B228" s="7">
        <f>IFERROR(__xludf.DUMMYFUNCTION("""COMPUTED_VALUE"""),93.41)</f>
        <v>93.41</v>
      </c>
      <c r="C228" s="6">
        <f t="shared" si="1"/>
        <v>-0.007648996069</v>
      </c>
    </row>
    <row r="229">
      <c r="A229" s="9">
        <f>IFERROR(__xludf.DUMMYFUNCTION("""COMPUTED_VALUE"""),44893.66666666667)</f>
        <v>44893.66667</v>
      </c>
      <c r="B229" s="7">
        <f>IFERROR(__xludf.DUMMYFUNCTION("""COMPUTED_VALUE"""),93.95)</f>
        <v>93.95</v>
      </c>
      <c r="C229" s="6">
        <f t="shared" si="1"/>
        <v>0.005780965635</v>
      </c>
    </row>
    <row r="230">
      <c r="A230" s="9">
        <f>IFERROR(__xludf.DUMMYFUNCTION("""COMPUTED_VALUE"""),44894.66666666667)</f>
        <v>44894.66667</v>
      </c>
      <c r="B230" s="7">
        <f>IFERROR(__xludf.DUMMYFUNCTION("""COMPUTED_VALUE"""),92.42)</f>
        <v>92.42</v>
      </c>
      <c r="C230" s="6">
        <f t="shared" si="1"/>
        <v>-0.01628525812</v>
      </c>
    </row>
    <row r="231">
      <c r="A231" s="9">
        <f>IFERROR(__xludf.DUMMYFUNCTION("""COMPUTED_VALUE"""),44895.66666666667)</f>
        <v>44895.66667</v>
      </c>
      <c r="B231" s="7">
        <f>IFERROR(__xludf.DUMMYFUNCTION("""COMPUTED_VALUE"""),96.54)</f>
        <v>96.54</v>
      </c>
      <c r="C231" s="6">
        <f t="shared" si="1"/>
        <v>0.04457909543</v>
      </c>
    </row>
    <row r="232">
      <c r="A232" s="9">
        <f>IFERROR(__xludf.DUMMYFUNCTION("""COMPUTED_VALUE"""),44896.66666666667)</f>
        <v>44896.66667</v>
      </c>
      <c r="B232" s="7">
        <f>IFERROR(__xludf.DUMMYFUNCTION("""COMPUTED_VALUE"""),95.5)</f>
        <v>95.5</v>
      </c>
      <c r="C232" s="6">
        <f t="shared" si="1"/>
        <v>-0.01077273669</v>
      </c>
    </row>
    <row r="233">
      <c r="A233" s="9">
        <f>IFERROR(__xludf.DUMMYFUNCTION("""COMPUTED_VALUE"""),44897.66666666667)</f>
        <v>44897.66667</v>
      </c>
      <c r="B233" s="7">
        <f>IFERROR(__xludf.DUMMYFUNCTION("""COMPUTED_VALUE"""),94.13)</f>
        <v>94.13</v>
      </c>
      <c r="C233" s="6">
        <f t="shared" si="1"/>
        <v>-0.01434554974</v>
      </c>
    </row>
    <row r="234">
      <c r="A234" s="9">
        <f>IFERROR(__xludf.DUMMYFUNCTION("""COMPUTED_VALUE"""),44900.66666666667)</f>
        <v>44900.66667</v>
      </c>
      <c r="B234" s="7">
        <f>IFERROR(__xludf.DUMMYFUNCTION("""COMPUTED_VALUE"""),91.01)</f>
        <v>91.01</v>
      </c>
      <c r="C234" s="6">
        <f t="shared" si="1"/>
        <v>-0.03314564963</v>
      </c>
    </row>
    <row r="235">
      <c r="A235" s="9">
        <f>IFERROR(__xludf.DUMMYFUNCTION("""COMPUTED_VALUE"""),44901.66666666667)</f>
        <v>44901.66667</v>
      </c>
      <c r="B235" s="7">
        <f>IFERROR(__xludf.DUMMYFUNCTION("""COMPUTED_VALUE"""),88.25)</f>
        <v>88.25</v>
      </c>
      <c r="C235" s="6">
        <f t="shared" si="1"/>
        <v>-0.03032633777</v>
      </c>
    </row>
    <row r="236">
      <c r="A236" s="9">
        <f>IFERROR(__xludf.DUMMYFUNCTION("""COMPUTED_VALUE"""),44902.66666666667)</f>
        <v>44902.66667</v>
      </c>
      <c r="B236" s="7">
        <f>IFERROR(__xludf.DUMMYFUNCTION("""COMPUTED_VALUE"""),88.46)</f>
        <v>88.46</v>
      </c>
      <c r="C236" s="6">
        <f t="shared" si="1"/>
        <v>0.002379603399</v>
      </c>
    </row>
    <row r="237">
      <c r="A237" s="9">
        <f>IFERROR(__xludf.DUMMYFUNCTION("""COMPUTED_VALUE"""),44903.66666666667)</f>
        <v>44903.66667</v>
      </c>
      <c r="B237" s="7">
        <f>IFERROR(__xludf.DUMMYFUNCTION("""COMPUTED_VALUE"""),90.35)</f>
        <v>90.35</v>
      </c>
      <c r="C237" s="6">
        <f t="shared" si="1"/>
        <v>0.02136558897</v>
      </c>
    </row>
    <row r="238">
      <c r="A238" s="9">
        <f>IFERROR(__xludf.DUMMYFUNCTION("""COMPUTED_VALUE"""),44904.66666666667)</f>
        <v>44904.66667</v>
      </c>
      <c r="B238" s="7">
        <f>IFERROR(__xludf.DUMMYFUNCTION("""COMPUTED_VALUE"""),89.09)</f>
        <v>89.09</v>
      </c>
      <c r="C238" s="6">
        <f t="shared" si="1"/>
        <v>-0.01394576646</v>
      </c>
    </row>
    <row r="239">
      <c r="A239" s="9">
        <f>IFERROR(__xludf.DUMMYFUNCTION("""COMPUTED_VALUE"""),44907.66666666667)</f>
        <v>44907.66667</v>
      </c>
      <c r="B239" s="7">
        <f>IFERROR(__xludf.DUMMYFUNCTION("""COMPUTED_VALUE"""),90.55)</f>
        <v>90.55</v>
      </c>
      <c r="C239" s="6">
        <f t="shared" si="1"/>
        <v>0.01638792233</v>
      </c>
    </row>
    <row r="240">
      <c r="A240" s="9">
        <f>IFERROR(__xludf.DUMMYFUNCTION("""COMPUTED_VALUE"""),44908.66666666667)</f>
        <v>44908.66667</v>
      </c>
      <c r="B240" s="7">
        <f>IFERROR(__xludf.DUMMYFUNCTION("""COMPUTED_VALUE"""),92.49)</f>
        <v>92.49</v>
      </c>
      <c r="C240" s="6">
        <f t="shared" si="1"/>
        <v>0.02142462728</v>
      </c>
    </row>
    <row r="241">
      <c r="A241" s="9">
        <f>IFERROR(__xludf.DUMMYFUNCTION("""COMPUTED_VALUE"""),44909.66666666667)</f>
        <v>44909.66667</v>
      </c>
      <c r="B241" s="7">
        <f>IFERROR(__xludf.DUMMYFUNCTION("""COMPUTED_VALUE"""),91.58)</f>
        <v>91.58</v>
      </c>
      <c r="C241" s="6">
        <f t="shared" si="1"/>
        <v>-0.009838901503</v>
      </c>
    </row>
    <row r="242">
      <c r="A242" s="9">
        <f>IFERROR(__xludf.DUMMYFUNCTION("""COMPUTED_VALUE"""),44910.66666666667)</f>
        <v>44910.66667</v>
      </c>
      <c r="B242" s="7">
        <f>IFERROR(__xludf.DUMMYFUNCTION("""COMPUTED_VALUE"""),88.45)</f>
        <v>88.45</v>
      </c>
      <c r="C242" s="6">
        <f t="shared" si="1"/>
        <v>-0.03417776807</v>
      </c>
    </row>
    <row r="243">
      <c r="A243" s="9">
        <f>IFERROR(__xludf.DUMMYFUNCTION("""COMPUTED_VALUE"""),44911.66666666667)</f>
        <v>44911.66667</v>
      </c>
      <c r="B243" s="7">
        <f>IFERROR(__xludf.DUMMYFUNCTION("""COMPUTED_VALUE"""),87.86)</f>
        <v>87.86</v>
      </c>
      <c r="C243" s="6">
        <f t="shared" si="1"/>
        <v>-0.006670435274</v>
      </c>
    </row>
    <row r="244">
      <c r="A244" s="9">
        <f>IFERROR(__xludf.DUMMYFUNCTION("""COMPUTED_VALUE"""),44914.66666666667)</f>
        <v>44914.66667</v>
      </c>
      <c r="B244" s="7">
        <f>IFERROR(__xludf.DUMMYFUNCTION("""COMPUTED_VALUE"""),84.92)</f>
        <v>84.92</v>
      </c>
      <c r="C244" s="6">
        <f t="shared" si="1"/>
        <v>-0.03346232643</v>
      </c>
    </row>
    <row r="245">
      <c r="A245" s="9">
        <f>IFERROR(__xludf.DUMMYFUNCTION("""COMPUTED_VALUE"""),44915.66666666667)</f>
        <v>44915.66667</v>
      </c>
      <c r="B245" s="7">
        <f>IFERROR(__xludf.DUMMYFUNCTION("""COMPUTED_VALUE"""),85.19)</f>
        <v>85.19</v>
      </c>
      <c r="C245" s="6">
        <f t="shared" si="1"/>
        <v>0.003179463024</v>
      </c>
    </row>
    <row r="246">
      <c r="A246" s="9">
        <f>IFERROR(__xludf.DUMMYFUNCTION("""COMPUTED_VALUE"""),44916.66666666667)</f>
        <v>44916.66667</v>
      </c>
      <c r="B246" s="7">
        <f>IFERROR(__xludf.DUMMYFUNCTION("""COMPUTED_VALUE"""),86.77)</f>
        <v>86.77</v>
      </c>
      <c r="C246" s="6">
        <f t="shared" si="1"/>
        <v>0.01854677779</v>
      </c>
    </row>
    <row r="247">
      <c r="A247" s="9">
        <f>IFERROR(__xludf.DUMMYFUNCTION("""COMPUTED_VALUE"""),44917.66666666667)</f>
        <v>44917.66667</v>
      </c>
      <c r="B247" s="7">
        <f>IFERROR(__xludf.DUMMYFUNCTION("""COMPUTED_VALUE"""),83.79)</f>
        <v>83.79</v>
      </c>
      <c r="C247" s="6">
        <f t="shared" si="1"/>
        <v>-0.03434366717</v>
      </c>
    </row>
    <row r="248">
      <c r="A248" s="9">
        <f>IFERROR(__xludf.DUMMYFUNCTION("""COMPUTED_VALUE"""),44918.66666666667)</f>
        <v>44918.66667</v>
      </c>
      <c r="B248" s="7">
        <f>IFERROR(__xludf.DUMMYFUNCTION("""COMPUTED_VALUE"""),85.25)</f>
        <v>85.25</v>
      </c>
      <c r="C248" s="6">
        <f t="shared" si="1"/>
        <v>0.01742451367</v>
      </c>
    </row>
    <row r="249">
      <c r="A249" s="9">
        <f>IFERROR(__xludf.DUMMYFUNCTION("""COMPUTED_VALUE"""),44922.66666666667)</f>
        <v>44922.66667</v>
      </c>
      <c r="B249" s="7">
        <f>IFERROR(__xludf.DUMMYFUNCTION("""COMPUTED_VALUE"""),83.04)</f>
        <v>83.04</v>
      </c>
      <c r="C249" s="6">
        <f t="shared" si="1"/>
        <v>-0.02592375367</v>
      </c>
    </row>
    <row r="250">
      <c r="A250" s="9">
        <f>IFERROR(__xludf.DUMMYFUNCTION("""COMPUTED_VALUE"""),44923.66666666667)</f>
        <v>44923.66667</v>
      </c>
      <c r="B250" s="7">
        <f>IFERROR(__xludf.DUMMYFUNCTION("""COMPUTED_VALUE"""),81.82)</f>
        <v>81.82</v>
      </c>
      <c r="C250" s="6">
        <f t="shared" si="1"/>
        <v>-0.01469171484</v>
      </c>
    </row>
    <row r="251">
      <c r="A251" s="9">
        <f>IFERROR(__xludf.DUMMYFUNCTION("""COMPUTED_VALUE"""),44924.66666666667)</f>
        <v>44924.66667</v>
      </c>
      <c r="B251" s="7">
        <f>IFERROR(__xludf.DUMMYFUNCTION("""COMPUTED_VALUE"""),84.18)</f>
        <v>84.18</v>
      </c>
      <c r="C251" s="6">
        <f t="shared" si="1"/>
        <v>0.02884380347</v>
      </c>
    </row>
    <row r="252">
      <c r="A252" s="9">
        <f>IFERROR(__xludf.DUMMYFUNCTION("""COMPUTED_VALUE"""),44925.66666666667)</f>
        <v>44925.66667</v>
      </c>
      <c r="B252" s="7">
        <f>IFERROR(__xludf.DUMMYFUNCTION("""COMPUTED_VALUE"""),84.0)</f>
        <v>84</v>
      </c>
      <c r="C252" s="6">
        <f t="shared" si="1"/>
        <v>-0.002138275125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tr">
        <f>IFERROR(__xludf.DUMMYFUNCTION("GOOGLEFINANCE(""NASDAQ:AAPL"", ""PRICE"",DATE(2022,1,1), DATE(2022,12,31), ""DAILY"")"),"Date")</f>
        <v>Date</v>
      </c>
      <c r="B1" s="7" t="str">
        <f>IFERROR(__xludf.DUMMYFUNCTION("""COMPUTED_VALUE"""),"Close")</f>
        <v>Close</v>
      </c>
      <c r="C1" s="2" t="s">
        <v>11</v>
      </c>
    </row>
    <row r="2">
      <c r="A2" s="9">
        <f>IFERROR(__xludf.DUMMYFUNCTION("""COMPUTED_VALUE"""),44564.66666666667)</f>
        <v>44564.66667</v>
      </c>
      <c r="B2" s="7">
        <f>IFERROR(__xludf.DUMMYFUNCTION("""COMPUTED_VALUE"""),182.01)</f>
        <v>182.01</v>
      </c>
    </row>
    <row r="3">
      <c r="A3" s="9">
        <f>IFERROR(__xludf.DUMMYFUNCTION("""COMPUTED_VALUE"""),44565.66666666667)</f>
        <v>44565.66667</v>
      </c>
      <c r="B3" s="7">
        <f>IFERROR(__xludf.DUMMYFUNCTION("""COMPUTED_VALUE"""),179.7)</f>
        <v>179.7</v>
      </c>
      <c r="C3" s="6">
        <f t="shared" ref="C3:C252" si="1">B3/B2-1</f>
        <v>-0.01269161035</v>
      </c>
    </row>
    <row r="4">
      <c r="A4" s="9">
        <f>IFERROR(__xludf.DUMMYFUNCTION("""COMPUTED_VALUE"""),44566.66666666667)</f>
        <v>44566.66667</v>
      </c>
      <c r="B4" s="7">
        <f>IFERROR(__xludf.DUMMYFUNCTION("""COMPUTED_VALUE"""),174.92)</f>
        <v>174.92</v>
      </c>
      <c r="C4" s="6">
        <f t="shared" si="1"/>
        <v>-0.0265998887</v>
      </c>
    </row>
    <row r="5">
      <c r="A5" s="9">
        <f>IFERROR(__xludf.DUMMYFUNCTION("""COMPUTED_VALUE"""),44567.66666666667)</f>
        <v>44567.66667</v>
      </c>
      <c r="B5" s="7">
        <f>IFERROR(__xludf.DUMMYFUNCTION("""COMPUTED_VALUE"""),172.0)</f>
        <v>172</v>
      </c>
      <c r="C5" s="6">
        <f t="shared" si="1"/>
        <v>-0.01669334553</v>
      </c>
    </row>
    <row r="6">
      <c r="A6" s="9">
        <f>IFERROR(__xludf.DUMMYFUNCTION("""COMPUTED_VALUE"""),44568.66666666667)</f>
        <v>44568.66667</v>
      </c>
      <c r="B6" s="7">
        <f>IFERROR(__xludf.DUMMYFUNCTION("""COMPUTED_VALUE"""),172.17)</f>
        <v>172.17</v>
      </c>
      <c r="C6" s="6">
        <f t="shared" si="1"/>
        <v>0.000988372093</v>
      </c>
    </row>
    <row r="7">
      <c r="A7" s="9">
        <f>IFERROR(__xludf.DUMMYFUNCTION("""COMPUTED_VALUE"""),44571.66666666667)</f>
        <v>44571.66667</v>
      </c>
      <c r="B7" s="7">
        <f>IFERROR(__xludf.DUMMYFUNCTION("""COMPUTED_VALUE"""),172.19)</f>
        <v>172.19</v>
      </c>
      <c r="C7" s="6">
        <f t="shared" si="1"/>
        <v>0.0001161642563</v>
      </c>
    </row>
    <row r="8">
      <c r="A8" s="9">
        <f>IFERROR(__xludf.DUMMYFUNCTION("""COMPUTED_VALUE"""),44572.66666666667)</f>
        <v>44572.66667</v>
      </c>
      <c r="B8" s="7">
        <f>IFERROR(__xludf.DUMMYFUNCTION("""COMPUTED_VALUE"""),175.08)</f>
        <v>175.08</v>
      </c>
      <c r="C8" s="6">
        <f t="shared" si="1"/>
        <v>0.01678378535</v>
      </c>
    </row>
    <row r="9">
      <c r="A9" s="9">
        <f>IFERROR(__xludf.DUMMYFUNCTION("""COMPUTED_VALUE"""),44573.66666666667)</f>
        <v>44573.66667</v>
      </c>
      <c r="B9" s="7">
        <f>IFERROR(__xludf.DUMMYFUNCTION("""COMPUTED_VALUE"""),175.53)</f>
        <v>175.53</v>
      </c>
      <c r="C9" s="6">
        <f t="shared" si="1"/>
        <v>0.002570253598</v>
      </c>
    </row>
    <row r="10">
      <c r="A10" s="9">
        <f>IFERROR(__xludf.DUMMYFUNCTION("""COMPUTED_VALUE"""),44574.66666666667)</f>
        <v>44574.66667</v>
      </c>
      <c r="B10" s="7">
        <f>IFERROR(__xludf.DUMMYFUNCTION("""COMPUTED_VALUE"""),172.19)</f>
        <v>172.19</v>
      </c>
      <c r="C10" s="6">
        <f t="shared" si="1"/>
        <v>-0.01902808637</v>
      </c>
    </row>
    <row r="11">
      <c r="A11" s="9">
        <f>IFERROR(__xludf.DUMMYFUNCTION("""COMPUTED_VALUE"""),44575.66666666667)</f>
        <v>44575.66667</v>
      </c>
      <c r="B11" s="7">
        <f>IFERROR(__xludf.DUMMYFUNCTION("""COMPUTED_VALUE"""),173.07)</f>
        <v>173.07</v>
      </c>
      <c r="C11" s="6">
        <f t="shared" si="1"/>
        <v>0.005110633602</v>
      </c>
    </row>
    <row r="12">
      <c r="A12" s="9">
        <f>IFERROR(__xludf.DUMMYFUNCTION("""COMPUTED_VALUE"""),44579.66666666667)</f>
        <v>44579.66667</v>
      </c>
      <c r="B12" s="7">
        <f>IFERROR(__xludf.DUMMYFUNCTION("""COMPUTED_VALUE"""),169.8)</f>
        <v>169.8</v>
      </c>
      <c r="C12" s="6">
        <f t="shared" si="1"/>
        <v>-0.0188940891</v>
      </c>
    </row>
    <row r="13">
      <c r="A13" s="9">
        <f>IFERROR(__xludf.DUMMYFUNCTION("""COMPUTED_VALUE"""),44580.66666666667)</f>
        <v>44580.66667</v>
      </c>
      <c r="B13" s="7">
        <f>IFERROR(__xludf.DUMMYFUNCTION("""COMPUTED_VALUE"""),166.23)</f>
        <v>166.23</v>
      </c>
      <c r="C13" s="6">
        <f t="shared" si="1"/>
        <v>-0.02102473498</v>
      </c>
    </row>
    <row r="14">
      <c r="A14" s="9">
        <f>IFERROR(__xludf.DUMMYFUNCTION("""COMPUTED_VALUE"""),44581.66666666667)</f>
        <v>44581.66667</v>
      </c>
      <c r="B14" s="7">
        <f>IFERROR(__xludf.DUMMYFUNCTION("""COMPUTED_VALUE"""),164.51)</f>
        <v>164.51</v>
      </c>
      <c r="C14" s="6">
        <f t="shared" si="1"/>
        <v>-0.01034710943</v>
      </c>
    </row>
    <row r="15">
      <c r="A15" s="9">
        <f>IFERROR(__xludf.DUMMYFUNCTION("""COMPUTED_VALUE"""),44582.66666666667)</f>
        <v>44582.66667</v>
      </c>
      <c r="B15" s="7">
        <f>IFERROR(__xludf.DUMMYFUNCTION("""COMPUTED_VALUE"""),162.41)</f>
        <v>162.41</v>
      </c>
      <c r="C15" s="6">
        <f t="shared" si="1"/>
        <v>-0.01276518145</v>
      </c>
    </row>
    <row r="16">
      <c r="A16" s="9">
        <f>IFERROR(__xludf.DUMMYFUNCTION("""COMPUTED_VALUE"""),44585.66666666667)</f>
        <v>44585.66667</v>
      </c>
      <c r="B16" s="7">
        <f>IFERROR(__xludf.DUMMYFUNCTION("""COMPUTED_VALUE"""),161.62)</f>
        <v>161.62</v>
      </c>
      <c r="C16" s="6">
        <f t="shared" si="1"/>
        <v>-0.004864232498</v>
      </c>
    </row>
    <row r="17">
      <c r="A17" s="9">
        <f>IFERROR(__xludf.DUMMYFUNCTION("""COMPUTED_VALUE"""),44586.66666666667)</f>
        <v>44586.66667</v>
      </c>
      <c r="B17" s="7">
        <f>IFERROR(__xludf.DUMMYFUNCTION("""COMPUTED_VALUE"""),159.78)</f>
        <v>159.78</v>
      </c>
      <c r="C17" s="6">
        <f t="shared" si="1"/>
        <v>-0.01138472961</v>
      </c>
    </row>
    <row r="18">
      <c r="A18" s="9">
        <f>IFERROR(__xludf.DUMMYFUNCTION("""COMPUTED_VALUE"""),44587.66666666667)</f>
        <v>44587.66667</v>
      </c>
      <c r="B18" s="7">
        <f>IFERROR(__xludf.DUMMYFUNCTION("""COMPUTED_VALUE"""),159.69)</f>
        <v>159.69</v>
      </c>
      <c r="C18" s="6">
        <f t="shared" si="1"/>
        <v>-0.0005632745024</v>
      </c>
    </row>
    <row r="19">
      <c r="A19" s="9">
        <f>IFERROR(__xludf.DUMMYFUNCTION("""COMPUTED_VALUE"""),44588.66666666667)</f>
        <v>44588.66667</v>
      </c>
      <c r="B19" s="7">
        <f>IFERROR(__xludf.DUMMYFUNCTION("""COMPUTED_VALUE"""),159.22)</f>
        <v>159.22</v>
      </c>
      <c r="C19" s="6">
        <f t="shared" si="1"/>
        <v>-0.002943202455</v>
      </c>
    </row>
    <row r="20">
      <c r="A20" s="9">
        <f>IFERROR(__xludf.DUMMYFUNCTION("""COMPUTED_VALUE"""),44589.66666666667)</f>
        <v>44589.66667</v>
      </c>
      <c r="B20" s="7">
        <f>IFERROR(__xludf.DUMMYFUNCTION("""COMPUTED_VALUE"""),170.33)</f>
        <v>170.33</v>
      </c>
      <c r="C20" s="6">
        <f t="shared" si="1"/>
        <v>0.06977766612</v>
      </c>
    </row>
    <row r="21">
      <c r="A21" s="9">
        <f>IFERROR(__xludf.DUMMYFUNCTION("""COMPUTED_VALUE"""),44592.66666666667)</f>
        <v>44592.66667</v>
      </c>
      <c r="B21" s="7">
        <f>IFERROR(__xludf.DUMMYFUNCTION("""COMPUTED_VALUE"""),174.78)</f>
        <v>174.78</v>
      </c>
      <c r="C21" s="6">
        <f t="shared" si="1"/>
        <v>0.02612575589</v>
      </c>
    </row>
    <row r="22">
      <c r="A22" s="9">
        <f>IFERROR(__xludf.DUMMYFUNCTION("""COMPUTED_VALUE"""),44593.66666666667)</f>
        <v>44593.66667</v>
      </c>
      <c r="B22" s="7">
        <f>IFERROR(__xludf.DUMMYFUNCTION("""COMPUTED_VALUE"""),174.61)</f>
        <v>174.61</v>
      </c>
      <c r="C22" s="6">
        <f t="shared" si="1"/>
        <v>-0.0009726513331</v>
      </c>
    </row>
    <row r="23">
      <c r="A23" s="9">
        <f>IFERROR(__xludf.DUMMYFUNCTION("""COMPUTED_VALUE"""),44594.66666666667)</f>
        <v>44594.66667</v>
      </c>
      <c r="B23" s="7">
        <f>IFERROR(__xludf.DUMMYFUNCTION("""COMPUTED_VALUE"""),175.84)</f>
        <v>175.84</v>
      </c>
      <c r="C23" s="6">
        <f t="shared" si="1"/>
        <v>0.007044270088</v>
      </c>
    </row>
    <row r="24">
      <c r="A24" s="9">
        <f>IFERROR(__xludf.DUMMYFUNCTION("""COMPUTED_VALUE"""),44595.66666666667)</f>
        <v>44595.66667</v>
      </c>
      <c r="B24" s="7">
        <f>IFERROR(__xludf.DUMMYFUNCTION("""COMPUTED_VALUE"""),172.9)</f>
        <v>172.9</v>
      </c>
      <c r="C24" s="6">
        <f t="shared" si="1"/>
        <v>-0.01671974522</v>
      </c>
    </row>
    <row r="25">
      <c r="A25" s="9">
        <f>IFERROR(__xludf.DUMMYFUNCTION("""COMPUTED_VALUE"""),44596.66666666667)</f>
        <v>44596.66667</v>
      </c>
      <c r="B25" s="7">
        <f>IFERROR(__xludf.DUMMYFUNCTION("""COMPUTED_VALUE"""),172.39)</f>
        <v>172.39</v>
      </c>
      <c r="C25" s="6">
        <f t="shared" si="1"/>
        <v>-0.002949681897</v>
      </c>
    </row>
    <row r="26">
      <c r="A26" s="9">
        <f>IFERROR(__xludf.DUMMYFUNCTION("""COMPUTED_VALUE"""),44599.66666666667)</f>
        <v>44599.66667</v>
      </c>
      <c r="B26" s="7">
        <f>IFERROR(__xludf.DUMMYFUNCTION("""COMPUTED_VALUE"""),171.66)</f>
        <v>171.66</v>
      </c>
      <c r="C26" s="6">
        <f t="shared" si="1"/>
        <v>-0.004234584373</v>
      </c>
    </row>
    <row r="27">
      <c r="A27" s="9">
        <f>IFERROR(__xludf.DUMMYFUNCTION("""COMPUTED_VALUE"""),44600.66666666667)</f>
        <v>44600.66667</v>
      </c>
      <c r="B27" s="7">
        <f>IFERROR(__xludf.DUMMYFUNCTION("""COMPUTED_VALUE"""),174.83)</f>
        <v>174.83</v>
      </c>
      <c r="C27" s="6">
        <f t="shared" si="1"/>
        <v>0.01846673657</v>
      </c>
    </row>
    <row r="28">
      <c r="A28" s="9">
        <f>IFERROR(__xludf.DUMMYFUNCTION("""COMPUTED_VALUE"""),44601.66666666667)</f>
        <v>44601.66667</v>
      </c>
      <c r="B28" s="7">
        <f>IFERROR(__xludf.DUMMYFUNCTION("""COMPUTED_VALUE"""),176.28)</f>
        <v>176.28</v>
      </c>
      <c r="C28" s="6">
        <f t="shared" si="1"/>
        <v>0.008293771092</v>
      </c>
    </row>
    <row r="29">
      <c r="A29" s="9">
        <f>IFERROR(__xludf.DUMMYFUNCTION("""COMPUTED_VALUE"""),44602.66666666667)</f>
        <v>44602.66667</v>
      </c>
      <c r="B29" s="7">
        <f>IFERROR(__xludf.DUMMYFUNCTION("""COMPUTED_VALUE"""),172.12)</f>
        <v>172.12</v>
      </c>
      <c r="C29" s="6">
        <f t="shared" si="1"/>
        <v>-0.02359882006</v>
      </c>
    </row>
    <row r="30">
      <c r="A30" s="9">
        <f>IFERROR(__xludf.DUMMYFUNCTION("""COMPUTED_VALUE"""),44603.66666666667)</f>
        <v>44603.66667</v>
      </c>
      <c r="B30" s="7">
        <f>IFERROR(__xludf.DUMMYFUNCTION("""COMPUTED_VALUE"""),168.64)</f>
        <v>168.64</v>
      </c>
      <c r="C30" s="6">
        <f t="shared" si="1"/>
        <v>-0.02021845224</v>
      </c>
    </row>
    <row r="31">
      <c r="A31" s="9">
        <f>IFERROR(__xludf.DUMMYFUNCTION("""COMPUTED_VALUE"""),44606.66666666667)</f>
        <v>44606.66667</v>
      </c>
      <c r="B31" s="7">
        <f>IFERROR(__xludf.DUMMYFUNCTION("""COMPUTED_VALUE"""),168.88)</f>
        <v>168.88</v>
      </c>
      <c r="C31" s="6">
        <f t="shared" si="1"/>
        <v>0.001423149905</v>
      </c>
    </row>
    <row r="32">
      <c r="A32" s="9">
        <f>IFERROR(__xludf.DUMMYFUNCTION("""COMPUTED_VALUE"""),44607.66666666667)</f>
        <v>44607.66667</v>
      </c>
      <c r="B32" s="7">
        <f>IFERROR(__xludf.DUMMYFUNCTION("""COMPUTED_VALUE"""),172.79)</f>
        <v>172.79</v>
      </c>
      <c r="C32" s="6">
        <f t="shared" si="1"/>
        <v>0.02315253434</v>
      </c>
    </row>
    <row r="33">
      <c r="A33" s="9">
        <f>IFERROR(__xludf.DUMMYFUNCTION("""COMPUTED_VALUE"""),44608.66666666667)</f>
        <v>44608.66667</v>
      </c>
      <c r="B33" s="7">
        <f>IFERROR(__xludf.DUMMYFUNCTION("""COMPUTED_VALUE"""),172.55)</f>
        <v>172.55</v>
      </c>
      <c r="C33" s="6">
        <f t="shared" si="1"/>
        <v>-0.001388969269</v>
      </c>
    </row>
    <row r="34">
      <c r="A34" s="9">
        <f>IFERROR(__xludf.DUMMYFUNCTION("""COMPUTED_VALUE"""),44609.66666666667)</f>
        <v>44609.66667</v>
      </c>
      <c r="B34" s="7">
        <f>IFERROR(__xludf.DUMMYFUNCTION("""COMPUTED_VALUE"""),168.88)</f>
        <v>168.88</v>
      </c>
      <c r="C34" s="6">
        <f t="shared" si="1"/>
        <v>-0.02126919733</v>
      </c>
    </row>
    <row r="35">
      <c r="A35" s="9">
        <f>IFERROR(__xludf.DUMMYFUNCTION("""COMPUTED_VALUE"""),44610.66666666667)</f>
        <v>44610.66667</v>
      </c>
      <c r="B35" s="7">
        <f>IFERROR(__xludf.DUMMYFUNCTION("""COMPUTED_VALUE"""),167.3)</f>
        <v>167.3</v>
      </c>
      <c r="C35" s="6">
        <f t="shared" si="1"/>
        <v>-0.009355755566</v>
      </c>
    </row>
    <row r="36">
      <c r="A36" s="9">
        <f>IFERROR(__xludf.DUMMYFUNCTION("""COMPUTED_VALUE"""),44614.66666666667)</f>
        <v>44614.66667</v>
      </c>
      <c r="B36" s="7">
        <f>IFERROR(__xludf.DUMMYFUNCTION("""COMPUTED_VALUE"""),164.32)</f>
        <v>164.32</v>
      </c>
      <c r="C36" s="6">
        <f t="shared" si="1"/>
        <v>-0.01781231321</v>
      </c>
    </row>
    <row r="37">
      <c r="A37" s="9">
        <f>IFERROR(__xludf.DUMMYFUNCTION("""COMPUTED_VALUE"""),44615.66666666667)</f>
        <v>44615.66667</v>
      </c>
      <c r="B37" s="7">
        <f>IFERROR(__xludf.DUMMYFUNCTION("""COMPUTED_VALUE"""),160.07)</f>
        <v>160.07</v>
      </c>
      <c r="C37" s="6">
        <f t="shared" si="1"/>
        <v>-0.02586416748</v>
      </c>
    </row>
    <row r="38">
      <c r="A38" s="9">
        <f>IFERROR(__xludf.DUMMYFUNCTION("""COMPUTED_VALUE"""),44616.66666666667)</f>
        <v>44616.66667</v>
      </c>
      <c r="B38" s="7">
        <f>IFERROR(__xludf.DUMMYFUNCTION("""COMPUTED_VALUE"""),162.74)</f>
        <v>162.74</v>
      </c>
      <c r="C38" s="6">
        <f t="shared" si="1"/>
        <v>0.01668020241</v>
      </c>
    </row>
    <row r="39">
      <c r="A39" s="9">
        <f>IFERROR(__xludf.DUMMYFUNCTION("""COMPUTED_VALUE"""),44617.66666666667)</f>
        <v>44617.66667</v>
      </c>
      <c r="B39" s="7">
        <f>IFERROR(__xludf.DUMMYFUNCTION("""COMPUTED_VALUE"""),164.85)</f>
        <v>164.85</v>
      </c>
      <c r="C39" s="6">
        <f t="shared" si="1"/>
        <v>0.01296546639</v>
      </c>
    </row>
    <row r="40">
      <c r="A40" s="9">
        <f>IFERROR(__xludf.DUMMYFUNCTION("""COMPUTED_VALUE"""),44620.66666666667)</f>
        <v>44620.66667</v>
      </c>
      <c r="B40" s="7">
        <f>IFERROR(__xludf.DUMMYFUNCTION("""COMPUTED_VALUE"""),165.12)</f>
        <v>165.12</v>
      </c>
      <c r="C40" s="6">
        <f t="shared" si="1"/>
        <v>0.001637852593</v>
      </c>
    </row>
    <row r="41">
      <c r="A41" s="9">
        <f>IFERROR(__xludf.DUMMYFUNCTION("""COMPUTED_VALUE"""),44621.66666666667)</f>
        <v>44621.66667</v>
      </c>
      <c r="B41" s="7">
        <f>IFERROR(__xludf.DUMMYFUNCTION("""COMPUTED_VALUE"""),163.2)</f>
        <v>163.2</v>
      </c>
      <c r="C41" s="6">
        <f t="shared" si="1"/>
        <v>-0.01162790698</v>
      </c>
    </row>
    <row r="42">
      <c r="A42" s="9">
        <f>IFERROR(__xludf.DUMMYFUNCTION("""COMPUTED_VALUE"""),44622.66666666667)</f>
        <v>44622.66667</v>
      </c>
      <c r="B42" s="7">
        <f>IFERROR(__xludf.DUMMYFUNCTION("""COMPUTED_VALUE"""),166.56)</f>
        <v>166.56</v>
      </c>
      <c r="C42" s="6">
        <f t="shared" si="1"/>
        <v>0.02058823529</v>
      </c>
    </row>
    <row r="43">
      <c r="A43" s="9">
        <f>IFERROR(__xludf.DUMMYFUNCTION("""COMPUTED_VALUE"""),44623.66666666667)</f>
        <v>44623.66667</v>
      </c>
      <c r="B43" s="7">
        <f>IFERROR(__xludf.DUMMYFUNCTION("""COMPUTED_VALUE"""),166.23)</f>
        <v>166.23</v>
      </c>
      <c r="C43" s="6">
        <f t="shared" si="1"/>
        <v>-0.001981268012</v>
      </c>
    </row>
    <row r="44">
      <c r="A44" s="9">
        <f>IFERROR(__xludf.DUMMYFUNCTION("""COMPUTED_VALUE"""),44624.66666666667)</f>
        <v>44624.66667</v>
      </c>
      <c r="B44" s="7">
        <f>IFERROR(__xludf.DUMMYFUNCTION("""COMPUTED_VALUE"""),163.17)</f>
        <v>163.17</v>
      </c>
      <c r="C44" s="6">
        <f t="shared" si="1"/>
        <v>-0.01840822956</v>
      </c>
    </row>
    <row r="45">
      <c r="A45" s="9">
        <f>IFERROR(__xludf.DUMMYFUNCTION("""COMPUTED_VALUE"""),44627.66666666667)</f>
        <v>44627.66667</v>
      </c>
      <c r="B45" s="7">
        <f>IFERROR(__xludf.DUMMYFUNCTION("""COMPUTED_VALUE"""),159.3)</f>
        <v>159.3</v>
      </c>
      <c r="C45" s="6">
        <f t="shared" si="1"/>
        <v>-0.02371759515</v>
      </c>
    </row>
    <row r="46">
      <c r="A46" s="9">
        <f>IFERROR(__xludf.DUMMYFUNCTION("""COMPUTED_VALUE"""),44628.66666666667)</f>
        <v>44628.66667</v>
      </c>
      <c r="B46" s="7">
        <f>IFERROR(__xludf.DUMMYFUNCTION("""COMPUTED_VALUE"""),157.44)</f>
        <v>157.44</v>
      </c>
      <c r="C46" s="6">
        <f t="shared" si="1"/>
        <v>-0.01167608286</v>
      </c>
    </row>
    <row r="47">
      <c r="A47" s="9">
        <f>IFERROR(__xludf.DUMMYFUNCTION("""COMPUTED_VALUE"""),44629.66666666667)</f>
        <v>44629.66667</v>
      </c>
      <c r="B47" s="7">
        <f>IFERROR(__xludf.DUMMYFUNCTION("""COMPUTED_VALUE"""),162.95)</f>
        <v>162.95</v>
      </c>
      <c r="C47" s="6">
        <f t="shared" si="1"/>
        <v>0.03499745935</v>
      </c>
    </row>
    <row r="48">
      <c r="A48" s="9">
        <f>IFERROR(__xludf.DUMMYFUNCTION("""COMPUTED_VALUE"""),44630.66666666667)</f>
        <v>44630.66667</v>
      </c>
      <c r="B48" s="7">
        <f>IFERROR(__xludf.DUMMYFUNCTION("""COMPUTED_VALUE"""),158.52)</f>
        <v>158.52</v>
      </c>
      <c r="C48" s="6">
        <f t="shared" si="1"/>
        <v>-0.02718625345</v>
      </c>
    </row>
    <row r="49">
      <c r="A49" s="9">
        <f>IFERROR(__xludf.DUMMYFUNCTION("""COMPUTED_VALUE"""),44631.66666666667)</f>
        <v>44631.66667</v>
      </c>
      <c r="B49" s="7">
        <f>IFERROR(__xludf.DUMMYFUNCTION("""COMPUTED_VALUE"""),154.73)</f>
        <v>154.73</v>
      </c>
      <c r="C49" s="6">
        <f t="shared" si="1"/>
        <v>-0.02390865506</v>
      </c>
    </row>
    <row r="50">
      <c r="A50" s="9">
        <f>IFERROR(__xludf.DUMMYFUNCTION("""COMPUTED_VALUE"""),44634.66666666667)</f>
        <v>44634.66667</v>
      </c>
      <c r="B50" s="7">
        <f>IFERROR(__xludf.DUMMYFUNCTION("""COMPUTED_VALUE"""),150.62)</f>
        <v>150.62</v>
      </c>
      <c r="C50" s="6">
        <f t="shared" si="1"/>
        <v>-0.02656239902</v>
      </c>
    </row>
    <row r="51">
      <c r="A51" s="9">
        <f>IFERROR(__xludf.DUMMYFUNCTION("""COMPUTED_VALUE"""),44635.66666666667)</f>
        <v>44635.66667</v>
      </c>
      <c r="B51" s="7">
        <f>IFERROR(__xludf.DUMMYFUNCTION("""COMPUTED_VALUE"""),155.09)</f>
        <v>155.09</v>
      </c>
      <c r="C51" s="6">
        <f t="shared" si="1"/>
        <v>0.02967733369</v>
      </c>
    </row>
    <row r="52">
      <c r="A52" s="9">
        <f>IFERROR(__xludf.DUMMYFUNCTION("""COMPUTED_VALUE"""),44636.66666666667)</f>
        <v>44636.66667</v>
      </c>
      <c r="B52" s="7">
        <f>IFERROR(__xludf.DUMMYFUNCTION("""COMPUTED_VALUE"""),159.59)</f>
        <v>159.59</v>
      </c>
      <c r="C52" s="6">
        <f t="shared" si="1"/>
        <v>0.02901541041</v>
      </c>
    </row>
    <row r="53">
      <c r="A53" s="9">
        <f>IFERROR(__xludf.DUMMYFUNCTION("""COMPUTED_VALUE"""),44637.66666666667)</f>
        <v>44637.66667</v>
      </c>
      <c r="B53" s="7">
        <f>IFERROR(__xludf.DUMMYFUNCTION("""COMPUTED_VALUE"""),160.62)</f>
        <v>160.62</v>
      </c>
      <c r="C53" s="6">
        <f t="shared" si="1"/>
        <v>0.006454038474</v>
      </c>
    </row>
    <row r="54">
      <c r="A54" s="9">
        <f>IFERROR(__xludf.DUMMYFUNCTION("""COMPUTED_VALUE"""),44638.66666666667)</f>
        <v>44638.66667</v>
      </c>
      <c r="B54" s="7">
        <f>IFERROR(__xludf.DUMMYFUNCTION("""COMPUTED_VALUE"""),163.98)</f>
        <v>163.98</v>
      </c>
      <c r="C54" s="6">
        <f t="shared" si="1"/>
        <v>0.02091893911</v>
      </c>
    </row>
    <row r="55">
      <c r="A55" s="9">
        <f>IFERROR(__xludf.DUMMYFUNCTION("""COMPUTED_VALUE"""),44641.66666666667)</f>
        <v>44641.66667</v>
      </c>
      <c r="B55" s="7">
        <f>IFERROR(__xludf.DUMMYFUNCTION("""COMPUTED_VALUE"""),165.38)</f>
        <v>165.38</v>
      </c>
      <c r="C55" s="6">
        <f t="shared" si="1"/>
        <v>0.00853762654</v>
      </c>
    </row>
    <row r="56">
      <c r="A56" s="9">
        <f>IFERROR(__xludf.DUMMYFUNCTION("""COMPUTED_VALUE"""),44642.66666666667)</f>
        <v>44642.66667</v>
      </c>
      <c r="B56" s="7">
        <f>IFERROR(__xludf.DUMMYFUNCTION("""COMPUTED_VALUE"""),168.82)</f>
        <v>168.82</v>
      </c>
      <c r="C56" s="6">
        <f t="shared" si="1"/>
        <v>0.02080058048</v>
      </c>
    </row>
    <row r="57">
      <c r="A57" s="9">
        <f>IFERROR(__xludf.DUMMYFUNCTION("""COMPUTED_VALUE"""),44643.66666666667)</f>
        <v>44643.66667</v>
      </c>
      <c r="B57" s="7">
        <f>IFERROR(__xludf.DUMMYFUNCTION("""COMPUTED_VALUE"""),170.21)</f>
        <v>170.21</v>
      </c>
      <c r="C57" s="6">
        <f t="shared" si="1"/>
        <v>0.008233621609</v>
      </c>
    </row>
    <row r="58">
      <c r="A58" s="9">
        <f>IFERROR(__xludf.DUMMYFUNCTION("""COMPUTED_VALUE"""),44644.66666666667)</f>
        <v>44644.66667</v>
      </c>
      <c r="B58" s="7">
        <f>IFERROR(__xludf.DUMMYFUNCTION("""COMPUTED_VALUE"""),174.07)</f>
        <v>174.07</v>
      </c>
      <c r="C58" s="6">
        <f t="shared" si="1"/>
        <v>0.02267786852</v>
      </c>
    </row>
    <row r="59">
      <c r="A59" s="9">
        <f>IFERROR(__xludf.DUMMYFUNCTION("""COMPUTED_VALUE"""),44645.66666666667)</f>
        <v>44645.66667</v>
      </c>
      <c r="B59" s="7">
        <f>IFERROR(__xludf.DUMMYFUNCTION("""COMPUTED_VALUE"""),174.72)</f>
        <v>174.72</v>
      </c>
      <c r="C59" s="6">
        <f t="shared" si="1"/>
        <v>0.003734129948</v>
      </c>
    </row>
    <row r="60">
      <c r="A60" s="9">
        <f>IFERROR(__xludf.DUMMYFUNCTION("""COMPUTED_VALUE"""),44648.66666666667)</f>
        <v>44648.66667</v>
      </c>
      <c r="B60" s="7">
        <f>IFERROR(__xludf.DUMMYFUNCTION("""COMPUTED_VALUE"""),175.6)</f>
        <v>175.6</v>
      </c>
      <c r="C60" s="6">
        <f t="shared" si="1"/>
        <v>0.005036630037</v>
      </c>
    </row>
    <row r="61">
      <c r="A61" s="9">
        <f>IFERROR(__xludf.DUMMYFUNCTION("""COMPUTED_VALUE"""),44649.66666666667)</f>
        <v>44649.66667</v>
      </c>
      <c r="B61" s="7">
        <f>IFERROR(__xludf.DUMMYFUNCTION("""COMPUTED_VALUE"""),178.96)</f>
        <v>178.96</v>
      </c>
      <c r="C61" s="6">
        <f t="shared" si="1"/>
        <v>0.01913439636</v>
      </c>
    </row>
    <row r="62">
      <c r="A62" s="9">
        <f>IFERROR(__xludf.DUMMYFUNCTION("""COMPUTED_VALUE"""),44650.66666666667)</f>
        <v>44650.66667</v>
      </c>
      <c r="B62" s="7">
        <f>IFERROR(__xludf.DUMMYFUNCTION("""COMPUTED_VALUE"""),177.77)</f>
        <v>177.77</v>
      </c>
      <c r="C62" s="6">
        <f t="shared" si="1"/>
        <v>-0.006649530621</v>
      </c>
    </row>
    <row r="63">
      <c r="A63" s="9">
        <f>IFERROR(__xludf.DUMMYFUNCTION("""COMPUTED_VALUE"""),44651.66666666667)</f>
        <v>44651.66667</v>
      </c>
      <c r="B63" s="7">
        <f>IFERROR(__xludf.DUMMYFUNCTION("""COMPUTED_VALUE"""),174.61)</f>
        <v>174.61</v>
      </c>
      <c r="C63" s="6">
        <f t="shared" si="1"/>
        <v>-0.01777577769</v>
      </c>
    </row>
    <row r="64">
      <c r="A64" s="9">
        <f>IFERROR(__xludf.DUMMYFUNCTION("""COMPUTED_VALUE"""),44652.66666666667)</f>
        <v>44652.66667</v>
      </c>
      <c r="B64" s="7">
        <f>IFERROR(__xludf.DUMMYFUNCTION("""COMPUTED_VALUE"""),174.31)</f>
        <v>174.31</v>
      </c>
      <c r="C64" s="6">
        <f t="shared" si="1"/>
        <v>-0.001718114656</v>
      </c>
    </row>
    <row r="65">
      <c r="A65" s="9">
        <f>IFERROR(__xludf.DUMMYFUNCTION("""COMPUTED_VALUE"""),44655.66666666667)</f>
        <v>44655.66667</v>
      </c>
      <c r="B65" s="7">
        <f>IFERROR(__xludf.DUMMYFUNCTION("""COMPUTED_VALUE"""),178.44)</f>
        <v>178.44</v>
      </c>
      <c r="C65" s="6">
        <f t="shared" si="1"/>
        <v>0.02369341977</v>
      </c>
    </row>
    <row r="66">
      <c r="A66" s="9">
        <f>IFERROR(__xludf.DUMMYFUNCTION("""COMPUTED_VALUE"""),44656.66666666667)</f>
        <v>44656.66667</v>
      </c>
      <c r="B66" s="7">
        <f>IFERROR(__xludf.DUMMYFUNCTION("""COMPUTED_VALUE"""),175.06)</f>
        <v>175.06</v>
      </c>
      <c r="C66" s="6">
        <f t="shared" si="1"/>
        <v>-0.01894194127</v>
      </c>
    </row>
    <row r="67">
      <c r="A67" s="9">
        <f>IFERROR(__xludf.DUMMYFUNCTION("""COMPUTED_VALUE"""),44657.66666666667)</f>
        <v>44657.66667</v>
      </c>
      <c r="B67" s="7">
        <f>IFERROR(__xludf.DUMMYFUNCTION("""COMPUTED_VALUE"""),171.83)</f>
        <v>171.83</v>
      </c>
      <c r="C67" s="6">
        <f t="shared" si="1"/>
        <v>-0.01845081686</v>
      </c>
    </row>
    <row r="68">
      <c r="A68" s="9">
        <f>IFERROR(__xludf.DUMMYFUNCTION("""COMPUTED_VALUE"""),44658.66666666667)</f>
        <v>44658.66667</v>
      </c>
      <c r="B68" s="7">
        <f>IFERROR(__xludf.DUMMYFUNCTION("""COMPUTED_VALUE"""),172.14)</f>
        <v>172.14</v>
      </c>
      <c r="C68" s="6">
        <f t="shared" si="1"/>
        <v>0.001804108712</v>
      </c>
    </row>
    <row r="69">
      <c r="A69" s="9">
        <f>IFERROR(__xludf.DUMMYFUNCTION("""COMPUTED_VALUE"""),44659.66666666667)</f>
        <v>44659.66667</v>
      </c>
      <c r="B69" s="7">
        <f>IFERROR(__xludf.DUMMYFUNCTION("""COMPUTED_VALUE"""),170.09)</f>
        <v>170.09</v>
      </c>
      <c r="C69" s="6">
        <f t="shared" si="1"/>
        <v>-0.01190891135</v>
      </c>
    </row>
    <row r="70">
      <c r="A70" s="9">
        <f>IFERROR(__xludf.DUMMYFUNCTION("""COMPUTED_VALUE"""),44662.66666666667)</f>
        <v>44662.66667</v>
      </c>
      <c r="B70" s="7">
        <f>IFERROR(__xludf.DUMMYFUNCTION("""COMPUTED_VALUE"""),165.75)</f>
        <v>165.75</v>
      </c>
      <c r="C70" s="6">
        <f t="shared" si="1"/>
        <v>-0.02551590335</v>
      </c>
    </row>
    <row r="71">
      <c r="A71" s="9">
        <f>IFERROR(__xludf.DUMMYFUNCTION("""COMPUTED_VALUE"""),44663.66666666667)</f>
        <v>44663.66667</v>
      </c>
      <c r="B71" s="7">
        <f>IFERROR(__xludf.DUMMYFUNCTION("""COMPUTED_VALUE"""),167.66)</f>
        <v>167.66</v>
      </c>
      <c r="C71" s="6">
        <f t="shared" si="1"/>
        <v>0.01152337858</v>
      </c>
    </row>
    <row r="72">
      <c r="A72" s="9">
        <f>IFERROR(__xludf.DUMMYFUNCTION("""COMPUTED_VALUE"""),44664.66666666667)</f>
        <v>44664.66667</v>
      </c>
      <c r="B72" s="7">
        <f>IFERROR(__xludf.DUMMYFUNCTION("""COMPUTED_VALUE"""),170.4)</f>
        <v>170.4</v>
      </c>
      <c r="C72" s="6">
        <f t="shared" si="1"/>
        <v>0.01634259812</v>
      </c>
    </row>
    <row r="73">
      <c r="A73" s="9">
        <f>IFERROR(__xludf.DUMMYFUNCTION("""COMPUTED_VALUE"""),44665.66666666667)</f>
        <v>44665.66667</v>
      </c>
      <c r="B73" s="7">
        <f>IFERROR(__xludf.DUMMYFUNCTION("""COMPUTED_VALUE"""),165.29)</f>
        <v>165.29</v>
      </c>
      <c r="C73" s="6">
        <f t="shared" si="1"/>
        <v>-0.02998826291</v>
      </c>
    </row>
    <row r="74">
      <c r="A74" s="9">
        <f>IFERROR(__xludf.DUMMYFUNCTION("""COMPUTED_VALUE"""),44669.66666666667)</f>
        <v>44669.66667</v>
      </c>
      <c r="B74" s="7">
        <f>IFERROR(__xludf.DUMMYFUNCTION("""COMPUTED_VALUE"""),165.07)</f>
        <v>165.07</v>
      </c>
      <c r="C74" s="6">
        <f t="shared" si="1"/>
        <v>-0.001330994011</v>
      </c>
    </row>
    <row r="75">
      <c r="A75" s="9">
        <f>IFERROR(__xludf.DUMMYFUNCTION("""COMPUTED_VALUE"""),44670.66666666667)</f>
        <v>44670.66667</v>
      </c>
      <c r="B75" s="7">
        <f>IFERROR(__xludf.DUMMYFUNCTION("""COMPUTED_VALUE"""),167.4)</f>
        <v>167.4</v>
      </c>
      <c r="C75" s="6">
        <f t="shared" si="1"/>
        <v>0.01411522384</v>
      </c>
    </row>
    <row r="76">
      <c r="A76" s="9">
        <f>IFERROR(__xludf.DUMMYFUNCTION("""COMPUTED_VALUE"""),44671.66666666667)</f>
        <v>44671.66667</v>
      </c>
      <c r="B76" s="7">
        <f>IFERROR(__xludf.DUMMYFUNCTION("""COMPUTED_VALUE"""),167.23)</f>
        <v>167.23</v>
      </c>
      <c r="C76" s="6">
        <f t="shared" si="1"/>
        <v>-0.001015531661</v>
      </c>
    </row>
    <row r="77">
      <c r="A77" s="9">
        <f>IFERROR(__xludf.DUMMYFUNCTION("""COMPUTED_VALUE"""),44672.66666666667)</f>
        <v>44672.66667</v>
      </c>
      <c r="B77" s="7">
        <f>IFERROR(__xludf.DUMMYFUNCTION("""COMPUTED_VALUE"""),166.42)</f>
        <v>166.42</v>
      </c>
      <c r="C77" s="6">
        <f t="shared" si="1"/>
        <v>-0.004843628536</v>
      </c>
    </row>
    <row r="78">
      <c r="A78" s="9">
        <f>IFERROR(__xludf.DUMMYFUNCTION("""COMPUTED_VALUE"""),44673.66666666667)</f>
        <v>44673.66667</v>
      </c>
      <c r="B78" s="7">
        <f>IFERROR(__xludf.DUMMYFUNCTION("""COMPUTED_VALUE"""),161.79)</f>
        <v>161.79</v>
      </c>
      <c r="C78" s="6">
        <f t="shared" si="1"/>
        <v>-0.02782117534</v>
      </c>
    </row>
    <row r="79">
      <c r="A79" s="9">
        <f>IFERROR(__xludf.DUMMYFUNCTION("""COMPUTED_VALUE"""),44676.66666666667)</f>
        <v>44676.66667</v>
      </c>
      <c r="B79" s="7">
        <f>IFERROR(__xludf.DUMMYFUNCTION("""COMPUTED_VALUE"""),162.88)</f>
        <v>162.88</v>
      </c>
      <c r="C79" s="6">
        <f t="shared" si="1"/>
        <v>0.006737128376</v>
      </c>
    </row>
    <row r="80">
      <c r="A80" s="9">
        <f>IFERROR(__xludf.DUMMYFUNCTION("""COMPUTED_VALUE"""),44677.66666666667)</f>
        <v>44677.66667</v>
      </c>
      <c r="B80" s="7">
        <f>IFERROR(__xludf.DUMMYFUNCTION("""COMPUTED_VALUE"""),156.8)</f>
        <v>156.8</v>
      </c>
      <c r="C80" s="6">
        <f t="shared" si="1"/>
        <v>-0.0373280943</v>
      </c>
    </row>
    <row r="81">
      <c r="A81" s="9">
        <f>IFERROR(__xludf.DUMMYFUNCTION("""COMPUTED_VALUE"""),44678.66666666667)</f>
        <v>44678.66667</v>
      </c>
      <c r="B81" s="7">
        <f>IFERROR(__xludf.DUMMYFUNCTION("""COMPUTED_VALUE"""),156.57)</f>
        <v>156.57</v>
      </c>
      <c r="C81" s="6">
        <f t="shared" si="1"/>
        <v>-0.001466836735</v>
      </c>
    </row>
    <row r="82">
      <c r="A82" s="9">
        <f>IFERROR(__xludf.DUMMYFUNCTION("""COMPUTED_VALUE"""),44679.66666666667)</f>
        <v>44679.66667</v>
      </c>
      <c r="B82" s="7">
        <f>IFERROR(__xludf.DUMMYFUNCTION("""COMPUTED_VALUE"""),163.64)</f>
        <v>163.64</v>
      </c>
      <c r="C82" s="6">
        <f t="shared" si="1"/>
        <v>0.04515552149</v>
      </c>
    </row>
    <row r="83">
      <c r="A83" s="9">
        <f>IFERROR(__xludf.DUMMYFUNCTION("""COMPUTED_VALUE"""),44680.66666666667)</f>
        <v>44680.66667</v>
      </c>
      <c r="B83" s="7">
        <f>IFERROR(__xludf.DUMMYFUNCTION("""COMPUTED_VALUE"""),157.65)</f>
        <v>157.65</v>
      </c>
      <c r="C83" s="6">
        <f t="shared" si="1"/>
        <v>-0.03660474212</v>
      </c>
    </row>
    <row r="84">
      <c r="A84" s="9">
        <f>IFERROR(__xludf.DUMMYFUNCTION("""COMPUTED_VALUE"""),44683.66666666667)</f>
        <v>44683.66667</v>
      </c>
      <c r="B84" s="7">
        <f>IFERROR(__xludf.DUMMYFUNCTION("""COMPUTED_VALUE"""),157.96)</f>
        <v>157.96</v>
      </c>
      <c r="C84" s="6">
        <f t="shared" si="1"/>
        <v>0.001966381224</v>
      </c>
    </row>
    <row r="85">
      <c r="A85" s="9">
        <f>IFERROR(__xludf.DUMMYFUNCTION("""COMPUTED_VALUE"""),44684.66666666667)</f>
        <v>44684.66667</v>
      </c>
      <c r="B85" s="7">
        <f>IFERROR(__xludf.DUMMYFUNCTION("""COMPUTED_VALUE"""),159.48)</f>
        <v>159.48</v>
      </c>
      <c r="C85" s="6">
        <f t="shared" si="1"/>
        <v>0.009622689288</v>
      </c>
    </row>
    <row r="86">
      <c r="A86" s="9">
        <f>IFERROR(__xludf.DUMMYFUNCTION("""COMPUTED_VALUE"""),44685.66666666667)</f>
        <v>44685.66667</v>
      </c>
      <c r="B86" s="7">
        <f>IFERROR(__xludf.DUMMYFUNCTION("""COMPUTED_VALUE"""),166.02)</f>
        <v>166.02</v>
      </c>
      <c r="C86" s="6">
        <f t="shared" si="1"/>
        <v>0.0410082769</v>
      </c>
    </row>
    <row r="87">
      <c r="A87" s="9">
        <f>IFERROR(__xludf.DUMMYFUNCTION("""COMPUTED_VALUE"""),44686.66666666667)</f>
        <v>44686.66667</v>
      </c>
      <c r="B87" s="7">
        <f>IFERROR(__xludf.DUMMYFUNCTION("""COMPUTED_VALUE"""),156.77)</f>
        <v>156.77</v>
      </c>
      <c r="C87" s="6">
        <f t="shared" si="1"/>
        <v>-0.05571617877</v>
      </c>
    </row>
    <row r="88">
      <c r="A88" s="9">
        <f>IFERROR(__xludf.DUMMYFUNCTION("""COMPUTED_VALUE"""),44687.66666666667)</f>
        <v>44687.66667</v>
      </c>
      <c r="B88" s="7">
        <f>IFERROR(__xludf.DUMMYFUNCTION("""COMPUTED_VALUE"""),157.28)</f>
        <v>157.28</v>
      </c>
      <c r="C88" s="6">
        <f t="shared" si="1"/>
        <v>0.003253173439</v>
      </c>
    </row>
    <row r="89">
      <c r="A89" s="9">
        <f>IFERROR(__xludf.DUMMYFUNCTION("""COMPUTED_VALUE"""),44690.66666666667)</f>
        <v>44690.66667</v>
      </c>
      <c r="B89" s="7">
        <f>IFERROR(__xludf.DUMMYFUNCTION("""COMPUTED_VALUE"""),152.06)</f>
        <v>152.06</v>
      </c>
      <c r="C89" s="6">
        <f t="shared" si="1"/>
        <v>-0.03318921668</v>
      </c>
    </row>
    <row r="90">
      <c r="A90" s="9">
        <f>IFERROR(__xludf.DUMMYFUNCTION("""COMPUTED_VALUE"""),44691.66666666667)</f>
        <v>44691.66667</v>
      </c>
      <c r="B90" s="7">
        <f>IFERROR(__xludf.DUMMYFUNCTION("""COMPUTED_VALUE"""),154.51)</f>
        <v>154.51</v>
      </c>
      <c r="C90" s="6">
        <f t="shared" si="1"/>
        <v>0.01611206103</v>
      </c>
    </row>
    <row r="91">
      <c r="A91" s="9">
        <f>IFERROR(__xludf.DUMMYFUNCTION("""COMPUTED_VALUE"""),44692.66666666667)</f>
        <v>44692.66667</v>
      </c>
      <c r="B91" s="7">
        <f>IFERROR(__xludf.DUMMYFUNCTION("""COMPUTED_VALUE"""),146.5)</f>
        <v>146.5</v>
      </c>
      <c r="C91" s="6">
        <f t="shared" si="1"/>
        <v>-0.05184130477</v>
      </c>
    </row>
    <row r="92">
      <c r="A92" s="9">
        <f>IFERROR(__xludf.DUMMYFUNCTION("""COMPUTED_VALUE"""),44693.66666666667)</f>
        <v>44693.66667</v>
      </c>
      <c r="B92" s="7">
        <f>IFERROR(__xludf.DUMMYFUNCTION("""COMPUTED_VALUE"""),142.56)</f>
        <v>142.56</v>
      </c>
      <c r="C92" s="6">
        <f t="shared" si="1"/>
        <v>-0.02689419795</v>
      </c>
    </row>
    <row r="93">
      <c r="A93" s="9">
        <f>IFERROR(__xludf.DUMMYFUNCTION("""COMPUTED_VALUE"""),44694.66666666667)</f>
        <v>44694.66667</v>
      </c>
      <c r="B93" s="7">
        <f>IFERROR(__xludf.DUMMYFUNCTION("""COMPUTED_VALUE"""),147.11)</f>
        <v>147.11</v>
      </c>
      <c r="C93" s="6">
        <f t="shared" si="1"/>
        <v>0.03191638608</v>
      </c>
    </row>
    <row r="94">
      <c r="A94" s="9">
        <f>IFERROR(__xludf.DUMMYFUNCTION("""COMPUTED_VALUE"""),44697.66666666667)</f>
        <v>44697.66667</v>
      </c>
      <c r="B94" s="7">
        <f>IFERROR(__xludf.DUMMYFUNCTION("""COMPUTED_VALUE"""),145.54)</f>
        <v>145.54</v>
      </c>
      <c r="C94" s="6">
        <f t="shared" si="1"/>
        <v>-0.01067228604</v>
      </c>
    </row>
    <row r="95">
      <c r="A95" s="9">
        <f>IFERROR(__xludf.DUMMYFUNCTION("""COMPUTED_VALUE"""),44698.66666666667)</f>
        <v>44698.66667</v>
      </c>
      <c r="B95" s="7">
        <f>IFERROR(__xludf.DUMMYFUNCTION("""COMPUTED_VALUE"""),149.24)</f>
        <v>149.24</v>
      </c>
      <c r="C95" s="6">
        <f t="shared" si="1"/>
        <v>0.02542256424</v>
      </c>
    </row>
    <row r="96">
      <c r="A96" s="9">
        <f>IFERROR(__xludf.DUMMYFUNCTION("""COMPUTED_VALUE"""),44699.66666666667)</f>
        <v>44699.66667</v>
      </c>
      <c r="B96" s="7">
        <f>IFERROR(__xludf.DUMMYFUNCTION("""COMPUTED_VALUE"""),140.82)</f>
        <v>140.82</v>
      </c>
      <c r="C96" s="6">
        <f t="shared" si="1"/>
        <v>-0.05641919057</v>
      </c>
    </row>
    <row r="97">
      <c r="A97" s="9">
        <f>IFERROR(__xludf.DUMMYFUNCTION("""COMPUTED_VALUE"""),44700.66666666667)</f>
        <v>44700.66667</v>
      </c>
      <c r="B97" s="7">
        <f>IFERROR(__xludf.DUMMYFUNCTION("""COMPUTED_VALUE"""),137.35)</f>
        <v>137.35</v>
      </c>
      <c r="C97" s="6">
        <f t="shared" si="1"/>
        <v>-0.02464138617</v>
      </c>
    </row>
    <row r="98">
      <c r="A98" s="9">
        <f>IFERROR(__xludf.DUMMYFUNCTION("""COMPUTED_VALUE"""),44701.66666666667)</f>
        <v>44701.66667</v>
      </c>
      <c r="B98" s="7">
        <f>IFERROR(__xludf.DUMMYFUNCTION("""COMPUTED_VALUE"""),137.59)</f>
        <v>137.59</v>
      </c>
      <c r="C98" s="6">
        <f t="shared" si="1"/>
        <v>0.001747360757</v>
      </c>
    </row>
    <row r="99">
      <c r="A99" s="9">
        <f>IFERROR(__xludf.DUMMYFUNCTION("""COMPUTED_VALUE"""),44704.66666666667)</f>
        <v>44704.66667</v>
      </c>
      <c r="B99" s="7">
        <f>IFERROR(__xludf.DUMMYFUNCTION("""COMPUTED_VALUE"""),143.11)</f>
        <v>143.11</v>
      </c>
      <c r="C99" s="6">
        <f t="shared" si="1"/>
        <v>0.04011919471</v>
      </c>
    </row>
    <row r="100">
      <c r="A100" s="9">
        <f>IFERROR(__xludf.DUMMYFUNCTION("""COMPUTED_VALUE"""),44705.66666666667)</f>
        <v>44705.66667</v>
      </c>
      <c r="B100" s="7">
        <f>IFERROR(__xludf.DUMMYFUNCTION("""COMPUTED_VALUE"""),140.36)</f>
        <v>140.36</v>
      </c>
      <c r="C100" s="6">
        <f t="shared" si="1"/>
        <v>-0.0192159877</v>
      </c>
    </row>
    <row r="101">
      <c r="A101" s="9">
        <f>IFERROR(__xludf.DUMMYFUNCTION("""COMPUTED_VALUE"""),44706.66666666667)</f>
        <v>44706.66667</v>
      </c>
      <c r="B101" s="7">
        <f>IFERROR(__xludf.DUMMYFUNCTION("""COMPUTED_VALUE"""),140.52)</f>
        <v>140.52</v>
      </c>
      <c r="C101" s="6">
        <f t="shared" si="1"/>
        <v>0.001139925905</v>
      </c>
    </row>
    <row r="102">
      <c r="A102" s="9">
        <f>IFERROR(__xludf.DUMMYFUNCTION("""COMPUTED_VALUE"""),44707.66666666667)</f>
        <v>44707.66667</v>
      </c>
      <c r="B102" s="7">
        <f>IFERROR(__xludf.DUMMYFUNCTION("""COMPUTED_VALUE"""),143.78)</f>
        <v>143.78</v>
      </c>
      <c r="C102" s="6">
        <f t="shared" si="1"/>
        <v>0.02319954455</v>
      </c>
    </row>
    <row r="103">
      <c r="A103" s="9">
        <f>IFERROR(__xludf.DUMMYFUNCTION("""COMPUTED_VALUE"""),44708.66666666667)</f>
        <v>44708.66667</v>
      </c>
      <c r="B103" s="7">
        <f>IFERROR(__xludf.DUMMYFUNCTION("""COMPUTED_VALUE"""),149.64)</f>
        <v>149.64</v>
      </c>
      <c r="C103" s="6">
        <f t="shared" si="1"/>
        <v>0.04075671164</v>
      </c>
    </row>
    <row r="104">
      <c r="A104" s="9">
        <f>IFERROR(__xludf.DUMMYFUNCTION("""COMPUTED_VALUE"""),44712.66666666667)</f>
        <v>44712.66667</v>
      </c>
      <c r="B104" s="7">
        <f>IFERROR(__xludf.DUMMYFUNCTION("""COMPUTED_VALUE"""),148.84)</f>
        <v>148.84</v>
      </c>
      <c r="C104" s="6">
        <f t="shared" si="1"/>
        <v>-0.005346164127</v>
      </c>
    </row>
    <row r="105">
      <c r="A105" s="9">
        <f>IFERROR(__xludf.DUMMYFUNCTION("""COMPUTED_VALUE"""),44713.66666666667)</f>
        <v>44713.66667</v>
      </c>
      <c r="B105" s="7">
        <f>IFERROR(__xludf.DUMMYFUNCTION("""COMPUTED_VALUE"""),148.71)</f>
        <v>148.71</v>
      </c>
      <c r="C105" s="6">
        <f t="shared" si="1"/>
        <v>-0.0008734211234</v>
      </c>
    </row>
    <row r="106">
      <c r="A106" s="9">
        <f>IFERROR(__xludf.DUMMYFUNCTION("""COMPUTED_VALUE"""),44714.66666666667)</f>
        <v>44714.66667</v>
      </c>
      <c r="B106" s="7">
        <f>IFERROR(__xludf.DUMMYFUNCTION("""COMPUTED_VALUE"""),151.21)</f>
        <v>151.21</v>
      </c>
      <c r="C106" s="6">
        <f t="shared" si="1"/>
        <v>0.01681124336</v>
      </c>
    </row>
    <row r="107">
      <c r="A107" s="9">
        <f>IFERROR(__xludf.DUMMYFUNCTION("""COMPUTED_VALUE"""),44715.66666666667)</f>
        <v>44715.66667</v>
      </c>
      <c r="B107" s="7">
        <f>IFERROR(__xludf.DUMMYFUNCTION("""COMPUTED_VALUE"""),145.38)</f>
        <v>145.38</v>
      </c>
      <c r="C107" s="6">
        <f t="shared" si="1"/>
        <v>-0.03855565108</v>
      </c>
    </row>
    <row r="108">
      <c r="A108" s="9">
        <f>IFERROR(__xludf.DUMMYFUNCTION("""COMPUTED_VALUE"""),44718.66666666667)</f>
        <v>44718.66667</v>
      </c>
      <c r="B108" s="7">
        <f>IFERROR(__xludf.DUMMYFUNCTION("""COMPUTED_VALUE"""),146.14)</f>
        <v>146.14</v>
      </c>
      <c r="C108" s="6">
        <f t="shared" si="1"/>
        <v>0.005227679186</v>
      </c>
    </row>
    <row r="109">
      <c r="A109" s="9">
        <f>IFERROR(__xludf.DUMMYFUNCTION("""COMPUTED_VALUE"""),44719.66666666667)</f>
        <v>44719.66667</v>
      </c>
      <c r="B109" s="7">
        <f>IFERROR(__xludf.DUMMYFUNCTION("""COMPUTED_VALUE"""),148.71)</f>
        <v>148.71</v>
      </c>
      <c r="C109" s="6">
        <f t="shared" si="1"/>
        <v>0.01758587656</v>
      </c>
    </row>
    <row r="110">
      <c r="A110" s="9">
        <f>IFERROR(__xludf.DUMMYFUNCTION("""COMPUTED_VALUE"""),44720.66666666667)</f>
        <v>44720.66667</v>
      </c>
      <c r="B110" s="7">
        <f>IFERROR(__xludf.DUMMYFUNCTION("""COMPUTED_VALUE"""),147.96)</f>
        <v>147.96</v>
      </c>
      <c r="C110" s="6">
        <f t="shared" si="1"/>
        <v>-0.005043373008</v>
      </c>
    </row>
    <row r="111">
      <c r="A111" s="9">
        <f>IFERROR(__xludf.DUMMYFUNCTION("""COMPUTED_VALUE"""),44721.66666666667)</f>
        <v>44721.66667</v>
      </c>
      <c r="B111" s="7">
        <f>IFERROR(__xludf.DUMMYFUNCTION("""COMPUTED_VALUE"""),142.64)</f>
        <v>142.64</v>
      </c>
      <c r="C111" s="6">
        <f t="shared" si="1"/>
        <v>-0.03595566369</v>
      </c>
    </row>
    <row r="112">
      <c r="A112" s="9">
        <f>IFERROR(__xludf.DUMMYFUNCTION("""COMPUTED_VALUE"""),44722.66666666667)</f>
        <v>44722.66667</v>
      </c>
      <c r="B112" s="7">
        <f>IFERROR(__xludf.DUMMYFUNCTION("""COMPUTED_VALUE"""),137.13)</f>
        <v>137.13</v>
      </c>
      <c r="C112" s="6">
        <f t="shared" si="1"/>
        <v>-0.03862871565</v>
      </c>
    </row>
    <row r="113">
      <c r="A113" s="9">
        <f>IFERROR(__xludf.DUMMYFUNCTION("""COMPUTED_VALUE"""),44725.66666666667)</f>
        <v>44725.66667</v>
      </c>
      <c r="B113" s="7">
        <f>IFERROR(__xludf.DUMMYFUNCTION("""COMPUTED_VALUE"""),131.88)</f>
        <v>131.88</v>
      </c>
      <c r="C113" s="6">
        <f t="shared" si="1"/>
        <v>-0.0382848392</v>
      </c>
    </row>
    <row r="114">
      <c r="A114" s="9">
        <f>IFERROR(__xludf.DUMMYFUNCTION("""COMPUTED_VALUE"""),44726.66666666667)</f>
        <v>44726.66667</v>
      </c>
      <c r="B114" s="7">
        <f>IFERROR(__xludf.DUMMYFUNCTION("""COMPUTED_VALUE"""),132.76)</f>
        <v>132.76</v>
      </c>
      <c r="C114" s="6">
        <f t="shared" si="1"/>
        <v>0.006672732787</v>
      </c>
    </row>
    <row r="115">
      <c r="A115" s="9">
        <f>IFERROR(__xludf.DUMMYFUNCTION("""COMPUTED_VALUE"""),44727.66666666667)</f>
        <v>44727.66667</v>
      </c>
      <c r="B115" s="7">
        <f>IFERROR(__xludf.DUMMYFUNCTION("""COMPUTED_VALUE"""),135.43)</f>
        <v>135.43</v>
      </c>
      <c r="C115" s="6">
        <f t="shared" si="1"/>
        <v>0.02011147936</v>
      </c>
    </row>
    <row r="116">
      <c r="A116" s="9">
        <f>IFERROR(__xludf.DUMMYFUNCTION("""COMPUTED_VALUE"""),44728.66666666667)</f>
        <v>44728.66667</v>
      </c>
      <c r="B116" s="7">
        <f>IFERROR(__xludf.DUMMYFUNCTION("""COMPUTED_VALUE"""),130.06)</f>
        <v>130.06</v>
      </c>
      <c r="C116" s="6">
        <f t="shared" si="1"/>
        <v>-0.03965148047</v>
      </c>
    </row>
    <row r="117">
      <c r="A117" s="9">
        <f>IFERROR(__xludf.DUMMYFUNCTION("""COMPUTED_VALUE"""),44729.66666666667)</f>
        <v>44729.66667</v>
      </c>
      <c r="B117" s="7">
        <f>IFERROR(__xludf.DUMMYFUNCTION("""COMPUTED_VALUE"""),131.56)</f>
        <v>131.56</v>
      </c>
      <c r="C117" s="6">
        <f t="shared" si="1"/>
        <v>0.01153313855</v>
      </c>
    </row>
    <row r="118">
      <c r="A118" s="9">
        <f>IFERROR(__xludf.DUMMYFUNCTION("""COMPUTED_VALUE"""),44733.66666666667)</f>
        <v>44733.66667</v>
      </c>
      <c r="B118" s="7">
        <f>IFERROR(__xludf.DUMMYFUNCTION("""COMPUTED_VALUE"""),135.87)</f>
        <v>135.87</v>
      </c>
      <c r="C118" s="6">
        <f t="shared" si="1"/>
        <v>0.03276071754</v>
      </c>
    </row>
    <row r="119">
      <c r="A119" s="9">
        <f>IFERROR(__xludf.DUMMYFUNCTION("""COMPUTED_VALUE"""),44734.66666666667)</f>
        <v>44734.66667</v>
      </c>
      <c r="B119" s="7">
        <f>IFERROR(__xludf.DUMMYFUNCTION("""COMPUTED_VALUE"""),135.35)</f>
        <v>135.35</v>
      </c>
      <c r="C119" s="6">
        <f t="shared" si="1"/>
        <v>-0.003827187753</v>
      </c>
    </row>
    <row r="120">
      <c r="A120" s="9">
        <f>IFERROR(__xludf.DUMMYFUNCTION("""COMPUTED_VALUE"""),44735.66666666667)</f>
        <v>44735.66667</v>
      </c>
      <c r="B120" s="7">
        <f>IFERROR(__xludf.DUMMYFUNCTION("""COMPUTED_VALUE"""),138.27)</f>
        <v>138.27</v>
      </c>
      <c r="C120" s="6">
        <f t="shared" si="1"/>
        <v>0.02157369782</v>
      </c>
    </row>
    <row r="121">
      <c r="A121" s="9">
        <f>IFERROR(__xludf.DUMMYFUNCTION("""COMPUTED_VALUE"""),44736.66666666667)</f>
        <v>44736.66667</v>
      </c>
      <c r="B121" s="7">
        <f>IFERROR(__xludf.DUMMYFUNCTION("""COMPUTED_VALUE"""),141.66)</f>
        <v>141.66</v>
      </c>
      <c r="C121" s="6">
        <f t="shared" si="1"/>
        <v>0.02451724886</v>
      </c>
    </row>
    <row r="122">
      <c r="A122" s="9">
        <f>IFERROR(__xludf.DUMMYFUNCTION("""COMPUTED_VALUE"""),44739.66666666667)</f>
        <v>44739.66667</v>
      </c>
      <c r="B122" s="7">
        <f>IFERROR(__xludf.DUMMYFUNCTION("""COMPUTED_VALUE"""),141.66)</f>
        <v>141.66</v>
      </c>
      <c r="C122" s="6">
        <f t="shared" si="1"/>
        <v>0</v>
      </c>
    </row>
    <row r="123">
      <c r="A123" s="9">
        <f>IFERROR(__xludf.DUMMYFUNCTION("""COMPUTED_VALUE"""),44740.66666666667)</f>
        <v>44740.66667</v>
      </c>
      <c r="B123" s="7">
        <f>IFERROR(__xludf.DUMMYFUNCTION("""COMPUTED_VALUE"""),137.44)</f>
        <v>137.44</v>
      </c>
      <c r="C123" s="6">
        <f t="shared" si="1"/>
        <v>-0.02978963716</v>
      </c>
    </row>
    <row r="124">
      <c r="A124" s="9">
        <f>IFERROR(__xludf.DUMMYFUNCTION("""COMPUTED_VALUE"""),44741.66666666667)</f>
        <v>44741.66667</v>
      </c>
      <c r="B124" s="7">
        <f>IFERROR(__xludf.DUMMYFUNCTION("""COMPUTED_VALUE"""),139.23)</f>
        <v>139.23</v>
      </c>
      <c r="C124" s="6">
        <f t="shared" si="1"/>
        <v>0.01302386496</v>
      </c>
    </row>
    <row r="125">
      <c r="A125" s="9">
        <f>IFERROR(__xludf.DUMMYFUNCTION("""COMPUTED_VALUE"""),44742.66666666667)</f>
        <v>44742.66667</v>
      </c>
      <c r="B125" s="7">
        <f>IFERROR(__xludf.DUMMYFUNCTION("""COMPUTED_VALUE"""),136.72)</f>
        <v>136.72</v>
      </c>
      <c r="C125" s="6">
        <f t="shared" si="1"/>
        <v>-0.01802772391</v>
      </c>
    </row>
    <row r="126">
      <c r="A126" s="9">
        <f>IFERROR(__xludf.DUMMYFUNCTION("""COMPUTED_VALUE"""),44743.66666666667)</f>
        <v>44743.66667</v>
      </c>
      <c r="B126" s="7">
        <f>IFERROR(__xludf.DUMMYFUNCTION("""COMPUTED_VALUE"""),138.93)</f>
        <v>138.93</v>
      </c>
      <c r="C126" s="6">
        <f t="shared" si="1"/>
        <v>0.01616442364</v>
      </c>
    </row>
    <row r="127">
      <c r="A127" s="9">
        <f>IFERROR(__xludf.DUMMYFUNCTION("""COMPUTED_VALUE"""),44747.66666666667)</f>
        <v>44747.66667</v>
      </c>
      <c r="B127" s="7">
        <f>IFERROR(__xludf.DUMMYFUNCTION("""COMPUTED_VALUE"""),141.56)</f>
        <v>141.56</v>
      </c>
      <c r="C127" s="6">
        <f t="shared" si="1"/>
        <v>0.0189303966</v>
      </c>
    </row>
    <row r="128">
      <c r="A128" s="9">
        <f>IFERROR(__xludf.DUMMYFUNCTION("""COMPUTED_VALUE"""),44748.66666666667)</f>
        <v>44748.66667</v>
      </c>
      <c r="B128" s="7">
        <f>IFERROR(__xludf.DUMMYFUNCTION("""COMPUTED_VALUE"""),142.92)</f>
        <v>142.92</v>
      </c>
      <c r="C128" s="6">
        <f t="shared" si="1"/>
        <v>0.009607233682</v>
      </c>
    </row>
    <row r="129">
      <c r="A129" s="9">
        <f>IFERROR(__xludf.DUMMYFUNCTION("""COMPUTED_VALUE"""),44749.66666666667)</f>
        <v>44749.66667</v>
      </c>
      <c r="B129" s="7">
        <f>IFERROR(__xludf.DUMMYFUNCTION("""COMPUTED_VALUE"""),146.35)</f>
        <v>146.35</v>
      </c>
      <c r="C129" s="6">
        <f t="shared" si="1"/>
        <v>0.02399944025</v>
      </c>
    </row>
    <row r="130">
      <c r="A130" s="9">
        <f>IFERROR(__xludf.DUMMYFUNCTION("""COMPUTED_VALUE"""),44750.66666666667)</f>
        <v>44750.66667</v>
      </c>
      <c r="B130" s="7">
        <f>IFERROR(__xludf.DUMMYFUNCTION("""COMPUTED_VALUE"""),147.04)</f>
        <v>147.04</v>
      </c>
      <c r="C130" s="6">
        <f t="shared" si="1"/>
        <v>0.004714724974</v>
      </c>
    </row>
    <row r="131">
      <c r="A131" s="9">
        <f>IFERROR(__xludf.DUMMYFUNCTION("""COMPUTED_VALUE"""),44753.66666666667)</f>
        <v>44753.66667</v>
      </c>
      <c r="B131" s="7">
        <f>IFERROR(__xludf.DUMMYFUNCTION("""COMPUTED_VALUE"""),144.87)</f>
        <v>144.87</v>
      </c>
      <c r="C131" s="6">
        <f t="shared" si="1"/>
        <v>-0.01475788901</v>
      </c>
    </row>
    <row r="132">
      <c r="A132" s="9">
        <f>IFERROR(__xludf.DUMMYFUNCTION("""COMPUTED_VALUE"""),44754.66666666667)</f>
        <v>44754.66667</v>
      </c>
      <c r="B132" s="7">
        <f>IFERROR(__xludf.DUMMYFUNCTION("""COMPUTED_VALUE"""),145.86)</f>
        <v>145.86</v>
      </c>
      <c r="C132" s="6">
        <f t="shared" si="1"/>
        <v>0.006833712984</v>
      </c>
    </row>
    <row r="133">
      <c r="A133" s="9">
        <f>IFERROR(__xludf.DUMMYFUNCTION("""COMPUTED_VALUE"""),44755.66666666667)</f>
        <v>44755.66667</v>
      </c>
      <c r="B133" s="7">
        <f>IFERROR(__xludf.DUMMYFUNCTION("""COMPUTED_VALUE"""),145.49)</f>
        <v>145.49</v>
      </c>
      <c r="C133" s="6">
        <f t="shared" si="1"/>
        <v>-0.002536679007</v>
      </c>
    </row>
    <row r="134">
      <c r="A134" s="9">
        <f>IFERROR(__xludf.DUMMYFUNCTION("""COMPUTED_VALUE"""),44756.66666666667)</f>
        <v>44756.66667</v>
      </c>
      <c r="B134" s="7">
        <f>IFERROR(__xludf.DUMMYFUNCTION("""COMPUTED_VALUE"""),148.47)</f>
        <v>148.47</v>
      </c>
      <c r="C134" s="6">
        <f t="shared" si="1"/>
        <v>0.02048250739</v>
      </c>
    </row>
    <row r="135">
      <c r="A135" s="9">
        <f>IFERROR(__xludf.DUMMYFUNCTION("""COMPUTED_VALUE"""),44757.66666666667)</f>
        <v>44757.66667</v>
      </c>
      <c r="B135" s="7">
        <f>IFERROR(__xludf.DUMMYFUNCTION("""COMPUTED_VALUE"""),150.17)</f>
        <v>150.17</v>
      </c>
      <c r="C135" s="6">
        <f t="shared" si="1"/>
        <v>0.0114501246</v>
      </c>
    </row>
    <row r="136">
      <c r="A136" s="9">
        <f>IFERROR(__xludf.DUMMYFUNCTION("""COMPUTED_VALUE"""),44760.66666666667)</f>
        <v>44760.66667</v>
      </c>
      <c r="B136" s="7">
        <f>IFERROR(__xludf.DUMMYFUNCTION("""COMPUTED_VALUE"""),147.07)</f>
        <v>147.07</v>
      </c>
      <c r="C136" s="6">
        <f t="shared" si="1"/>
        <v>-0.02064327096</v>
      </c>
    </row>
    <row r="137">
      <c r="A137" s="9">
        <f>IFERROR(__xludf.DUMMYFUNCTION("""COMPUTED_VALUE"""),44761.66666666667)</f>
        <v>44761.66667</v>
      </c>
      <c r="B137" s="7">
        <f>IFERROR(__xludf.DUMMYFUNCTION("""COMPUTED_VALUE"""),151.0)</f>
        <v>151</v>
      </c>
      <c r="C137" s="6">
        <f t="shared" si="1"/>
        <v>0.02672196913</v>
      </c>
    </row>
    <row r="138">
      <c r="A138" s="9">
        <f>IFERROR(__xludf.DUMMYFUNCTION("""COMPUTED_VALUE"""),44762.66666666667)</f>
        <v>44762.66667</v>
      </c>
      <c r="B138" s="7">
        <f>IFERROR(__xludf.DUMMYFUNCTION("""COMPUTED_VALUE"""),153.04)</f>
        <v>153.04</v>
      </c>
      <c r="C138" s="6">
        <f t="shared" si="1"/>
        <v>0.01350993377</v>
      </c>
    </row>
    <row r="139">
      <c r="A139" s="9">
        <f>IFERROR(__xludf.DUMMYFUNCTION("""COMPUTED_VALUE"""),44763.66666666667)</f>
        <v>44763.66667</v>
      </c>
      <c r="B139" s="7">
        <f>IFERROR(__xludf.DUMMYFUNCTION("""COMPUTED_VALUE"""),155.35)</f>
        <v>155.35</v>
      </c>
      <c r="C139" s="6">
        <f t="shared" si="1"/>
        <v>0.01509409305</v>
      </c>
    </row>
    <row r="140">
      <c r="A140" s="9">
        <f>IFERROR(__xludf.DUMMYFUNCTION("""COMPUTED_VALUE"""),44764.66666666667)</f>
        <v>44764.66667</v>
      </c>
      <c r="B140" s="7">
        <f>IFERROR(__xludf.DUMMYFUNCTION("""COMPUTED_VALUE"""),154.09)</f>
        <v>154.09</v>
      </c>
      <c r="C140" s="6">
        <f t="shared" si="1"/>
        <v>-0.008110717734</v>
      </c>
    </row>
    <row r="141">
      <c r="A141" s="9">
        <f>IFERROR(__xludf.DUMMYFUNCTION("""COMPUTED_VALUE"""),44767.66666666667)</f>
        <v>44767.66667</v>
      </c>
      <c r="B141" s="7">
        <f>IFERROR(__xludf.DUMMYFUNCTION("""COMPUTED_VALUE"""),152.95)</f>
        <v>152.95</v>
      </c>
      <c r="C141" s="6">
        <f t="shared" si="1"/>
        <v>-0.007398273736</v>
      </c>
    </row>
    <row r="142">
      <c r="A142" s="9">
        <f>IFERROR(__xludf.DUMMYFUNCTION("""COMPUTED_VALUE"""),44768.66666666667)</f>
        <v>44768.66667</v>
      </c>
      <c r="B142" s="7">
        <f>IFERROR(__xludf.DUMMYFUNCTION("""COMPUTED_VALUE"""),151.6)</f>
        <v>151.6</v>
      </c>
      <c r="C142" s="6">
        <f t="shared" si="1"/>
        <v>-0.008826413861</v>
      </c>
    </row>
    <row r="143">
      <c r="A143" s="9">
        <f>IFERROR(__xludf.DUMMYFUNCTION("""COMPUTED_VALUE"""),44769.66666666667)</f>
        <v>44769.66667</v>
      </c>
      <c r="B143" s="7">
        <f>IFERROR(__xludf.DUMMYFUNCTION("""COMPUTED_VALUE"""),156.79)</f>
        <v>156.79</v>
      </c>
      <c r="C143" s="6">
        <f t="shared" si="1"/>
        <v>0.0342348285</v>
      </c>
    </row>
    <row r="144">
      <c r="A144" s="9">
        <f>IFERROR(__xludf.DUMMYFUNCTION("""COMPUTED_VALUE"""),44770.66666666667)</f>
        <v>44770.66667</v>
      </c>
      <c r="B144" s="7">
        <f>IFERROR(__xludf.DUMMYFUNCTION("""COMPUTED_VALUE"""),157.35)</f>
        <v>157.35</v>
      </c>
      <c r="C144" s="6">
        <f t="shared" si="1"/>
        <v>0.003571656356</v>
      </c>
    </row>
    <row r="145">
      <c r="A145" s="9">
        <f>IFERROR(__xludf.DUMMYFUNCTION("""COMPUTED_VALUE"""),44771.66666666667)</f>
        <v>44771.66667</v>
      </c>
      <c r="B145" s="7">
        <f>IFERROR(__xludf.DUMMYFUNCTION("""COMPUTED_VALUE"""),162.51)</f>
        <v>162.51</v>
      </c>
      <c r="C145" s="6">
        <f t="shared" si="1"/>
        <v>0.03279313632</v>
      </c>
    </row>
    <row r="146">
      <c r="A146" s="9">
        <f>IFERROR(__xludf.DUMMYFUNCTION("""COMPUTED_VALUE"""),44774.66666666667)</f>
        <v>44774.66667</v>
      </c>
      <c r="B146" s="7">
        <f>IFERROR(__xludf.DUMMYFUNCTION("""COMPUTED_VALUE"""),161.51)</f>
        <v>161.51</v>
      </c>
      <c r="C146" s="6">
        <f t="shared" si="1"/>
        <v>-0.006153467479</v>
      </c>
    </row>
    <row r="147">
      <c r="A147" s="9">
        <f>IFERROR(__xludf.DUMMYFUNCTION("""COMPUTED_VALUE"""),44775.66666666667)</f>
        <v>44775.66667</v>
      </c>
      <c r="B147" s="7">
        <f>IFERROR(__xludf.DUMMYFUNCTION("""COMPUTED_VALUE"""),160.01)</f>
        <v>160.01</v>
      </c>
      <c r="C147" s="6">
        <f t="shared" si="1"/>
        <v>-0.009287350628</v>
      </c>
    </row>
    <row r="148">
      <c r="A148" s="9">
        <f>IFERROR(__xludf.DUMMYFUNCTION("""COMPUTED_VALUE"""),44776.66666666667)</f>
        <v>44776.66667</v>
      </c>
      <c r="B148" s="7">
        <f>IFERROR(__xludf.DUMMYFUNCTION("""COMPUTED_VALUE"""),166.13)</f>
        <v>166.13</v>
      </c>
      <c r="C148" s="6">
        <f t="shared" si="1"/>
        <v>0.03824760952</v>
      </c>
    </row>
    <row r="149">
      <c r="A149" s="9">
        <f>IFERROR(__xludf.DUMMYFUNCTION("""COMPUTED_VALUE"""),44777.66666666667)</f>
        <v>44777.66667</v>
      </c>
      <c r="B149" s="7">
        <f>IFERROR(__xludf.DUMMYFUNCTION("""COMPUTED_VALUE"""),165.81)</f>
        <v>165.81</v>
      </c>
      <c r="C149" s="6">
        <f t="shared" si="1"/>
        <v>-0.001926202372</v>
      </c>
    </row>
    <row r="150">
      <c r="A150" s="9">
        <f>IFERROR(__xludf.DUMMYFUNCTION("""COMPUTED_VALUE"""),44778.66666666667)</f>
        <v>44778.66667</v>
      </c>
      <c r="B150" s="7">
        <f>IFERROR(__xludf.DUMMYFUNCTION("""COMPUTED_VALUE"""),165.35)</f>
        <v>165.35</v>
      </c>
      <c r="C150" s="6">
        <f t="shared" si="1"/>
        <v>-0.002774259695</v>
      </c>
    </row>
    <row r="151">
      <c r="A151" s="9">
        <f>IFERROR(__xludf.DUMMYFUNCTION("""COMPUTED_VALUE"""),44781.66666666667)</f>
        <v>44781.66667</v>
      </c>
      <c r="B151" s="7">
        <f>IFERROR(__xludf.DUMMYFUNCTION("""COMPUTED_VALUE"""),164.87)</f>
        <v>164.87</v>
      </c>
      <c r="C151" s="6">
        <f t="shared" si="1"/>
        <v>-0.002902933172</v>
      </c>
    </row>
    <row r="152">
      <c r="A152" s="9">
        <f>IFERROR(__xludf.DUMMYFUNCTION("""COMPUTED_VALUE"""),44782.66666666667)</f>
        <v>44782.66667</v>
      </c>
      <c r="B152" s="7">
        <f>IFERROR(__xludf.DUMMYFUNCTION("""COMPUTED_VALUE"""),164.92)</f>
        <v>164.92</v>
      </c>
      <c r="C152" s="6">
        <f t="shared" si="1"/>
        <v>0.0003032692424</v>
      </c>
    </row>
    <row r="153">
      <c r="A153" s="9">
        <f>IFERROR(__xludf.DUMMYFUNCTION("""COMPUTED_VALUE"""),44783.66666666667)</f>
        <v>44783.66667</v>
      </c>
      <c r="B153" s="7">
        <f>IFERROR(__xludf.DUMMYFUNCTION("""COMPUTED_VALUE"""),169.24)</f>
        <v>169.24</v>
      </c>
      <c r="C153" s="6">
        <f t="shared" si="1"/>
        <v>0.02619451855</v>
      </c>
    </row>
    <row r="154">
      <c r="A154" s="9">
        <f>IFERROR(__xludf.DUMMYFUNCTION("""COMPUTED_VALUE"""),44784.66666666667)</f>
        <v>44784.66667</v>
      </c>
      <c r="B154" s="7">
        <f>IFERROR(__xludf.DUMMYFUNCTION("""COMPUTED_VALUE"""),168.49)</f>
        <v>168.49</v>
      </c>
      <c r="C154" s="6">
        <f t="shared" si="1"/>
        <v>-0.004431576459</v>
      </c>
    </row>
    <row r="155">
      <c r="A155" s="9">
        <f>IFERROR(__xludf.DUMMYFUNCTION("""COMPUTED_VALUE"""),44785.66666666667)</f>
        <v>44785.66667</v>
      </c>
      <c r="B155" s="7">
        <f>IFERROR(__xludf.DUMMYFUNCTION("""COMPUTED_VALUE"""),172.1)</f>
        <v>172.1</v>
      </c>
      <c r="C155" s="6">
        <f t="shared" si="1"/>
        <v>0.02142560389</v>
      </c>
    </row>
    <row r="156">
      <c r="A156" s="9">
        <f>IFERROR(__xludf.DUMMYFUNCTION("""COMPUTED_VALUE"""),44788.66666666667)</f>
        <v>44788.66667</v>
      </c>
      <c r="B156" s="7">
        <f>IFERROR(__xludf.DUMMYFUNCTION("""COMPUTED_VALUE"""),173.19)</f>
        <v>173.19</v>
      </c>
      <c r="C156" s="6">
        <f t="shared" si="1"/>
        <v>0.006333527019</v>
      </c>
    </row>
    <row r="157">
      <c r="A157" s="9">
        <f>IFERROR(__xludf.DUMMYFUNCTION("""COMPUTED_VALUE"""),44789.66666666667)</f>
        <v>44789.66667</v>
      </c>
      <c r="B157" s="7">
        <f>IFERROR(__xludf.DUMMYFUNCTION("""COMPUTED_VALUE"""),173.03)</f>
        <v>173.03</v>
      </c>
      <c r="C157" s="6">
        <f t="shared" si="1"/>
        <v>-0.0009238408684</v>
      </c>
    </row>
    <row r="158">
      <c r="A158" s="9">
        <f>IFERROR(__xludf.DUMMYFUNCTION("""COMPUTED_VALUE"""),44790.66666666667)</f>
        <v>44790.66667</v>
      </c>
      <c r="B158" s="7">
        <f>IFERROR(__xludf.DUMMYFUNCTION("""COMPUTED_VALUE"""),174.55)</f>
        <v>174.55</v>
      </c>
      <c r="C158" s="6">
        <f t="shared" si="1"/>
        <v>0.008784603826</v>
      </c>
    </row>
    <row r="159">
      <c r="A159" s="9">
        <f>IFERROR(__xludf.DUMMYFUNCTION("""COMPUTED_VALUE"""),44791.66666666667)</f>
        <v>44791.66667</v>
      </c>
      <c r="B159" s="7">
        <f>IFERROR(__xludf.DUMMYFUNCTION("""COMPUTED_VALUE"""),174.15)</f>
        <v>174.15</v>
      </c>
      <c r="C159" s="6">
        <f t="shared" si="1"/>
        <v>-0.002291606989</v>
      </c>
    </row>
    <row r="160">
      <c r="A160" s="9">
        <f>IFERROR(__xludf.DUMMYFUNCTION("""COMPUTED_VALUE"""),44792.66666666667)</f>
        <v>44792.66667</v>
      </c>
      <c r="B160" s="7">
        <f>IFERROR(__xludf.DUMMYFUNCTION("""COMPUTED_VALUE"""),171.52)</f>
        <v>171.52</v>
      </c>
      <c r="C160" s="6">
        <f t="shared" si="1"/>
        <v>-0.01510192363</v>
      </c>
    </row>
    <row r="161">
      <c r="A161" s="9">
        <f>IFERROR(__xludf.DUMMYFUNCTION("""COMPUTED_VALUE"""),44795.66666666667)</f>
        <v>44795.66667</v>
      </c>
      <c r="B161" s="7">
        <f>IFERROR(__xludf.DUMMYFUNCTION("""COMPUTED_VALUE"""),167.57)</f>
        <v>167.57</v>
      </c>
      <c r="C161" s="6">
        <f t="shared" si="1"/>
        <v>-0.02302938433</v>
      </c>
    </row>
    <row r="162">
      <c r="A162" s="9">
        <f>IFERROR(__xludf.DUMMYFUNCTION("""COMPUTED_VALUE"""),44796.66666666667)</f>
        <v>44796.66667</v>
      </c>
      <c r="B162" s="7">
        <f>IFERROR(__xludf.DUMMYFUNCTION("""COMPUTED_VALUE"""),167.23)</f>
        <v>167.23</v>
      </c>
      <c r="C162" s="6">
        <f t="shared" si="1"/>
        <v>-0.002029002805</v>
      </c>
    </row>
    <row r="163">
      <c r="A163" s="9">
        <f>IFERROR(__xludf.DUMMYFUNCTION("""COMPUTED_VALUE"""),44797.66666666667)</f>
        <v>44797.66667</v>
      </c>
      <c r="B163" s="7">
        <f>IFERROR(__xludf.DUMMYFUNCTION("""COMPUTED_VALUE"""),167.53)</f>
        <v>167.53</v>
      </c>
      <c r="C163" s="6">
        <f t="shared" si="1"/>
        <v>0.001793936495</v>
      </c>
    </row>
    <row r="164">
      <c r="A164" s="9">
        <f>IFERROR(__xludf.DUMMYFUNCTION("""COMPUTED_VALUE"""),44798.66666666667)</f>
        <v>44798.66667</v>
      </c>
      <c r="B164" s="7">
        <f>IFERROR(__xludf.DUMMYFUNCTION("""COMPUTED_VALUE"""),170.03)</f>
        <v>170.03</v>
      </c>
      <c r="C164" s="6">
        <f t="shared" si="1"/>
        <v>0.01492270041</v>
      </c>
    </row>
    <row r="165">
      <c r="A165" s="9">
        <f>IFERROR(__xludf.DUMMYFUNCTION("""COMPUTED_VALUE"""),44799.66666666667)</f>
        <v>44799.66667</v>
      </c>
      <c r="B165" s="7">
        <f>IFERROR(__xludf.DUMMYFUNCTION("""COMPUTED_VALUE"""),163.62)</f>
        <v>163.62</v>
      </c>
      <c r="C165" s="6">
        <f t="shared" si="1"/>
        <v>-0.03769922955</v>
      </c>
    </row>
    <row r="166">
      <c r="A166" s="9">
        <f>IFERROR(__xludf.DUMMYFUNCTION("""COMPUTED_VALUE"""),44802.66666666667)</f>
        <v>44802.66667</v>
      </c>
      <c r="B166" s="7">
        <f>IFERROR(__xludf.DUMMYFUNCTION("""COMPUTED_VALUE"""),161.38)</f>
        <v>161.38</v>
      </c>
      <c r="C166" s="6">
        <f t="shared" si="1"/>
        <v>-0.01369025791</v>
      </c>
    </row>
    <row r="167">
      <c r="A167" s="9">
        <f>IFERROR(__xludf.DUMMYFUNCTION("""COMPUTED_VALUE"""),44803.66666666667)</f>
        <v>44803.66667</v>
      </c>
      <c r="B167" s="7">
        <f>IFERROR(__xludf.DUMMYFUNCTION("""COMPUTED_VALUE"""),158.91)</f>
        <v>158.91</v>
      </c>
      <c r="C167" s="6">
        <f t="shared" si="1"/>
        <v>-0.01530549015</v>
      </c>
    </row>
    <row r="168">
      <c r="A168" s="9">
        <f>IFERROR(__xludf.DUMMYFUNCTION("""COMPUTED_VALUE"""),44804.66666666667)</f>
        <v>44804.66667</v>
      </c>
      <c r="B168" s="7">
        <f>IFERROR(__xludf.DUMMYFUNCTION("""COMPUTED_VALUE"""),157.22)</f>
        <v>157.22</v>
      </c>
      <c r="C168" s="6">
        <f t="shared" si="1"/>
        <v>-0.0106349506</v>
      </c>
    </row>
    <row r="169">
      <c r="A169" s="9">
        <f>IFERROR(__xludf.DUMMYFUNCTION("""COMPUTED_VALUE"""),44805.66666666667)</f>
        <v>44805.66667</v>
      </c>
      <c r="B169" s="7">
        <f>IFERROR(__xludf.DUMMYFUNCTION("""COMPUTED_VALUE"""),157.96)</f>
        <v>157.96</v>
      </c>
      <c r="C169" s="6">
        <f t="shared" si="1"/>
        <v>0.004706780308</v>
      </c>
    </row>
    <row r="170">
      <c r="A170" s="9">
        <f>IFERROR(__xludf.DUMMYFUNCTION("""COMPUTED_VALUE"""),44806.66666666667)</f>
        <v>44806.66667</v>
      </c>
      <c r="B170" s="7">
        <f>IFERROR(__xludf.DUMMYFUNCTION("""COMPUTED_VALUE"""),155.81)</f>
        <v>155.81</v>
      </c>
      <c r="C170" s="6">
        <f t="shared" si="1"/>
        <v>-0.01361104077</v>
      </c>
    </row>
    <row r="171">
      <c r="A171" s="9">
        <f>IFERROR(__xludf.DUMMYFUNCTION("""COMPUTED_VALUE"""),44810.66666666667)</f>
        <v>44810.66667</v>
      </c>
      <c r="B171" s="7">
        <f>IFERROR(__xludf.DUMMYFUNCTION("""COMPUTED_VALUE"""),154.53)</f>
        <v>154.53</v>
      </c>
      <c r="C171" s="6">
        <f t="shared" si="1"/>
        <v>-0.008215133817</v>
      </c>
    </row>
    <row r="172">
      <c r="A172" s="9">
        <f>IFERROR(__xludf.DUMMYFUNCTION("""COMPUTED_VALUE"""),44811.66666666667)</f>
        <v>44811.66667</v>
      </c>
      <c r="B172" s="7">
        <f>IFERROR(__xludf.DUMMYFUNCTION("""COMPUTED_VALUE"""),155.96)</f>
        <v>155.96</v>
      </c>
      <c r="C172" s="6">
        <f t="shared" si="1"/>
        <v>0.009253866563</v>
      </c>
    </row>
    <row r="173">
      <c r="A173" s="9">
        <f>IFERROR(__xludf.DUMMYFUNCTION("""COMPUTED_VALUE"""),44812.66666666667)</f>
        <v>44812.66667</v>
      </c>
      <c r="B173" s="7">
        <f>IFERROR(__xludf.DUMMYFUNCTION("""COMPUTED_VALUE"""),154.46)</f>
        <v>154.46</v>
      </c>
      <c r="C173" s="6">
        <f t="shared" si="1"/>
        <v>-0.009617850731</v>
      </c>
    </row>
    <row r="174">
      <c r="A174" s="9">
        <f>IFERROR(__xludf.DUMMYFUNCTION("""COMPUTED_VALUE"""),44813.66666666667)</f>
        <v>44813.66667</v>
      </c>
      <c r="B174" s="7">
        <f>IFERROR(__xludf.DUMMYFUNCTION("""COMPUTED_VALUE"""),157.37)</f>
        <v>157.37</v>
      </c>
      <c r="C174" s="6">
        <f t="shared" si="1"/>
        <v>0.01883982908</v>
      </c>
    </row>
    <row r="175">
      <c r="A175" s="9">
        <f>IFERROR(__xludf.DUMMYFUNCTION("""COMPUTED_VALUE"""),44816.66666666667)</f>
        <v>44816.66667</v>
      </c>
      <c r="B175" s="7">
        <f>IFERROR(__xludf.DUMMYFUNCTION("""COMPUTED_VALUE"""),163.43)</f>
        <v>163.43</v>
      </c>
      <c r="C175" s="6">
        <f t="shared" si="1"/>
        <v>0.03850797484</v>
      </c>
    </row>
    <row r="176">
      <c r="A176" s="9">
        <f>IFERROR(__xludf.DUMMYFUNCTION("""COMPUTED_VALUE"""),44817.66666666667)</f>
        <v>44817.66667</v>
      </c>
      <c r="B176" s="7">
        <f>IFERROR(__xludf.DUMMYFUNCTION("""COMPUTED_VALUE"""),153.84)</f>
        <v>153.84</v>
      </c>
      <c r="C176" s="6">
        <f t="shared" si="1"/>
        <v>-0.058679557</v>
      </c>
    </row>
    <row r="177">
      <c r="A177" s="9">
        <f>IFERROR(__xludf.DUMMYFUNCTION("""COMPUTED_VALUE"""),44818.66666666667)</f>
        <v>44818.66667</v>
      </c>
      <c r="B177" s="7">
        <f>IFERROR(__xludf.DUMMYFUNCTION("""COMPUTED_VALUE"""),155.31)</f>
        <v>155.31</v>
      </c>
      <c r="C177" s="6">
        <f t="shared" si="1"/>
        <v>0.009555382215</v>
      </c>
    </row>
    <row r="178">
      <c r="A178" s="9">
        <f>IFERROR(__xludf.DUMMYFUNCTION("""COMPUTED_VALUE"""),44819.66666666667)</f>
        <v>44819.66667</v>
      </c>
      <c r="B178" s="7">
        <f>IFERROR(__xludf.DUMMYFUNCTION("""COMPUTED_VALUE"""),152.37)</f>
        <v>152.37</v>
      </c>
      <c r="C178" s="6">
        <f t="shared" si="1"/>
        <v>-0.01892988217</v>
      </c>
    </row>
    <row r="179">
      <c r="A179" s="9">
        <f>IFERROR(__xludf.DUMMYFUNCTION("""COMPUTED_VALUE"""),44820.66666666667)</f>
        <v>44820.66667</v>
      </c>
      <c r="B179" s="7">
        <f>IFERROR(__xludf.DUMMYFUNCTION("""COMPUTED_VALUE"""),150.7)</f>
        <v>150.7</v>
      </c>
      <c r="C179" s="6">
        <f t="shared" si="1"/>
        <v>-0.01096016276</v>
      </c>
    </row>
    <row r="180">
      <c r="A180" s="9">
        <f>IFERROR(__xludf.DUMMYFUNCTION("""COMPUTED_VALUE"""),44823.66666666667)</f>
        <v>44823.66667</v>
      </c>
      <c r="B180" s="7">
        <f>IFERROR(__xludf.DUMMYFUNCTION("""COMPUTED_VALUE"""),154.48)</f>
        <v>154.48</v>
      </c>
      <c r="C180" s="6">
        <f t="shared" si="1"/>
        <v>0.02508294625</v>
      </c>
    </row>
    <row r="181">
      <c r="A181" s="9">
        <f>IFERROR(__xludf.DUMMYFUNCTION("""COMPUTED_VALUE"""),44824.66666666667)</f>
        <v>44824.66667</v>
      </c>
      <c r="B181" s="7">
        <f>IFERROR(__xludf.DUMMYFUNCTION("""COMPUTED_VALUE"""),156.9)</f>
        <v>156.9</v>
      </c>
      <c r="C181" s="6">
        <f t="shared" si="1"/>
        <v>0.01566545831</v>
      </c>
    </row>
    <row r="182">
      <c r="A182" s="9">
        <f>IFERROR(__xludf.DUMMYFUNCTION("""COMPUTED_VALUE"""),44825.66666666667)</f>
        <v>44825.66667</v>
      </c>
      <c r="B182" s="7">
        <f>IFERROR(__xludf.DUMMYFUNCTION("""COMPUTED_VALUE"""),153.72)</f>
        <v>153.72</v>
      </c>
      <c r="C182" s="6">
        <f t="shared" si="1"/>
        <v>-0.02026768642</v>
      </c>
    </row>
    <row r="183">
      <c r="A183" s="9">
        <f>IFERROR(__xludf.DUMMYFUNCTION("""COMPUTED_VALUE"""),44826.66666666667)</f>
        <v>44826.66667</v>
      </c>
      <c r="B183" s="7">
        <f>IFERROR(__xludf.DUMMYFUNCTION("""COMPUTED_VALUE"""),152.74)</f>
        <v>152.74</v>
      </c>
      <c r="C183" s="6">
        <f t="shared" si="1"/>
        <v>-0.006375227687</v>
      </c>
    </row>
    <row r="184">
      <c r="A184" s="9">
        <f>IFERROR(__xludf.DUMMYFUNCTION("""COMPUTED_VALUE"""),44827.66666666667)</f>
        <v>44827.66667</v>
      </c>
      <c r="B184" s="7">
        <f>IFERROR(__xludf.DUMMYFUNCTION("""COMPUTED_VALUE"""),150.43)</f>
        <v>150.43</v>
      </c>
      <c r="C184" s="6">
        <f t="shared" si="1"/>
        <v>-0.01512373969</v>
      </c>
    </row>
    <row r="185">
      <c r="A185" s="9">
        <f>IFERROR(__xludf.DUMMYFUNCTION("""COMPUTED_VALUE"""),44830.66666666667)</f>
        <v>44830.66667</v>
      </c>
      <c r="B185" s="7">
        <f>IFERROR(__xludf.DUMMYFUNCTION("""COMPUTED_VALUE"""),150.77)</f>
        <v>150.77</v>
      </c>
      <c r="C185" s="6">
        <f t="shared" si="1"/>
        <v>0.002260187463</v>
      </c>
    </row>
    <row r="186">
      <c r="A186" s="9">
        <f>IFERROR(__xludf.DUMMYFUNCTION("""COMPUTED_VALUE"""),44831.66666666667)</f>
        <v>44831.66667</v>
      </c>
      <c r="B186" s="7">
        <f>IFERROR(__xludf.DUMMYFUNCTION("""COMPUTED_VALUE"""),151.76)</f>
        <v>151.76</v>
      </c>
      <c r="C186" s="6">
        <f t="shared" si="1"/>
        <v>0.006566293029</v>
      </c>
    </row>
    <row r="187">
      <c r="A187" s="9">
        <f>IFERROR(__xludf.DUMMYFUNCTION("""COMPUTED_VALUE"""),44832.66666666667)</f>
        <v>44832.66667</v>
      </c>
      <c r="B187" s="7">
        <f>IFERROR(__xludf.DUMMYFUNCTION("""COMPUTED_VALUE"""),149.84)</f>
        <v>149.84</v>
      </c>
      <c r="C187" s="6">
        <f t="shared" si="1"/>
        <v>-0.01265155509</v>
      </c>
    </row>
    <row r="188">
      <c r="A188" s="9">
        <f>IFERROR(__xludf.DUMMYFUNCTION("""COMPUTED_VALUE"""),44833.66666666667)</f>
        <v>44833.66667</v>
      </c>
      <c r="B188" s="7">
        <f>IFERROR(__xludf.DUMMYFUNCTION("""COMPUTED_VALUE"""),142.48)</f>
        <v>142.48</v>
      </c>
      <c r="C188" s="6">
        <f t="shared" si="1"/>
        <v>-0.04911906033</v>
      </c>
    </row>
    <row r="189">
      <c r="A189" s="9">
        <f>IFERROR(__xludf.DUMMYFUNCTION("""COMPUTED_VALUE"""),44834.66666666667)</f>
        <v>44834.66667</v>
      </c>
      <c r="B189" s="7">
        <f>IFERROR(__xludf.DUMMYFUNCTION("""COMPUTED_VALUE"""),138.2)</f>
        <v>138.2</v>
      </c>
      <c r="C189" s="6">
        <f t="shared" si="1"/>
        <v>-0.03003930376</v>
      </c>
    </row>
    <row r="190">
      <c r="A190" s="9">
        <f>IFERROR(__xludf.DUMMYFUNCTION("""COMPUTED_VALUE"""),44837.66666666667)</f>
        <v>44837.66667</v>
      </c>
      <c r="B190" s="7">
        <f>IFERROR(__xludf.DUMMYFUNCTION("""COMPUTED_VALUE"""),142.45)</f>
        <v>142.45</v>
      </c>
      <c r="C190" s="6">
        <f t="shared" si="1"/>
        <v>0.03075253256</v>
      </c>
    </row>
    <row r="191">
      <c r="A191" s="9">
        <f>IFERROR(__xludf.DUMMYFUNCTION("""COMPUTED_VALUE"""),44838.66666666667)</f>
        <v>44838.66667</v>
      </c>
      <c r="B191" s="7">
        <f>IFERROR(__xludf.DUMMYFUNCTION("""COMPUTED_VALUE"""),146.1)</f>
        <v>146.1</v>
      </c>
      <c r="C191" s="6">
        <f t="shared" si="1"/>
        <v>0.02562302562</v>
      </c>
    </row>
    <row r="192">
      <c r="A192" s="9">
        <f>IFERROR(__xludf.DUMMYFUNCTION("""COMPUTED_VALUE"""),44839.66666666667)</f>
        <v>44839.66667</v>
      </c>
      <c r="B192" s="7">
        <f>IFERROR(__xludf.DUMMYFUNCTION("""COMPUTED_VALUE"""),146.4)</f>
        <v>146.4</v>
      </c>
      <c r="C192" s="6">
        <f t="shared" si="1"/>
        <v>0.00205338809</v>
      </c>
    </row>
    <row r="193">
      <c r="A193" s="9">
        <f>IFERROR(__xludf.DUMMYFUNCTION("""COMPUTED_VALUE"""),44840.66666666667)</f>
        <v>44840.66667</v>
      </c>
      <c r="B193" s="7">
        <f>IFERROR(__xludf.DUMMYFUNCTION("""COMPUTED_VALUE"""),145.43)</f>
        <v>145.43</v>
      </c>
      <c r="C193" s="6">
        <f t="shared" si="1"/>
        <v>-0.00662568306</v>
      </c>
    </row>
    <row r="194">
      <c r="A194" s="9">
        <f>IFERROR(__xludf.DUMMYFUNCTION("""COMPUTED_VALUE"""),44841.66666666667)</f>
        <v>44841.66667</v>
      </c>
      <c r="B194" s="7">
        <f>IFERROR(__xludf.DUMMYFUNCTION("""COMPUTED_VALUE"""),140.09)</f>
        <v>140.09</v>
      </c>
      <c r="C194" s="6">
        <f t="shared" si="1"/>
        <v>-0.03671869628</v>
      </c>
    </row>
    <row r="195">
      <c r="A195" s="9">
        <f>IFERROR(__xludf.DUMMYFUNCTION("""COMPUTED_VALUE"""),44844.66666666667)</f>
        <v>44844.66667</v>
      </c>
      <c r="B195" s="7">
        <f>IFERROR(__xludf.DUMMYFUNCTION("""COMPUTED_VALUE"""),140.42)</f>
        <v>140.42</v>
      </c>
      <c r="C195" s="6">
        <f t="shared" si="1"/>
        <v>0.002355628525</v>
      </c>
    </row>
    <row r="196">
      <c r="A196" s="9">
        <f>IFERROR(__xludf.DUMMYFUNCTION("""COMPUTED_VALUE"""),44845.66666666667)</f>
        <v>44845.66667</v>
      </c>
      <c r="B196" s="7">
        <f>IFERROR(__xludf.DUMMYFUNCTION("""COMPUTED_VALUE"""),138.98)</f>
        <v>138.98</v>
      </c>
      <c r="C196" s="6">
        <f t="shared" si="1"/>
        <v>-0.01025494944</v>
      </c>
    </row>
    <row r="197">
      <c r="A197" s="9">
        <f>IFERROR(__xludf.DUMMYFUNCTION("""COMPUTED_VALUE"""),44846.66666666667)</f>
        <v>44846.66667</v>
      </c>
      <c r="B197" s="7">
        <f>IFERROR(__xludf.DUMMYFUNCTION("""COMPUTED_VALUE"""),138.34)</f>
        <v>138.34</v>
      </c>
      <c r="C197" s="6">
        <f t="shared" si="1"/>
        <v>-0.004604979134</v>
      </c>
    </row>
    <row r="198">
      <c r="A198" s="9">
        <f>IFERROR(__xludf.DUMMYFUNCTION("""COMPUTED_VALUE"""),44847.66666666667)</f>
        <v>44847.66667</v>
      </c>
      <c r="B198" s="7">
        <f>IFERROR(__xludf.DUMMYFUNCTION("""COMPUTED_VALUE"""),142.99)</f>
        <v>142.99</v>
      </c>
      <c r="C198" s="6">
        <f t="shared" si="1"/>
        <v>0.03361283794</v>
      </c>
    </row>
    <row r="199">
      <c r="A199" s="9">
        <f>IFERROR(__xludf.DUMMYFUNCTION("""COMPUTED_VALUE"""),44848.66666666667)</f>
        <v>44848.66667</v>
      </c>
      <c r="B199" s="7">
        <f>IFERROR(__xludf.DUMMYFUNCTION("""COMPUTED_VALUE"""),138.38)</f>
        <v>138.38</v>
      </c>
      <c r="C199" s="6">
        <f t="shared" si="1"/>
        <v>-0.03224001678</v>
      </c>
    </row>
    <row r="200">
      <c r="A200" s="9">
        <f>IFERROR(__xludf.DUMMYFUNCTION("""COMPUTED_VALUE"""),44851.66666666667)</f>
        <v>44851.66667</v>
      </c>
      <c r="B200" s="7">
        <f>IFERROR(__xludf.DUMMYFUNCTION("""COMPUTED_VALUE"""),142.41)</f>
        <v>142.41</v>
      </c>
      <c r="C200" s="6">
        <f t="shared" si="1"/>
        <v>0.02912270559</v>
      </c>
    </row>
    <row r="201">
      <c r="A201" s="9">
        <f>IFERROR(__xludf.DUMMYFUNCTION("""COMPUTED_VALUE"""),44852.66666666667)</f>
        <v>44852.66667</v>
      </c>
      <c r="B201" s="7">
        <f>IFERROR(__xludf.DUMMYFUNCTION("""COMPUTED_VALUE"""),143.75)</f>
        <v>143.75</v>
      </c>
      <c r="C201" s="6">
        <f t="shared" si="1"/>
        <v>0.009409451583</v>
      </c>
    </row>
    <row r="202">
      <c r="A202" s="9">
        <f>IFERROR(__xludf.DUMMYFUNCTION("""COMPUTED_VALUE"""),44853.66666666667)</f>
        <v>44853.66667</v>
      </c>
      <c r="B202" s="7">
        <f>IFERROR(__xludf.DUMMYFUNCTION("""COMPUTED_VALUE"""),143.86)</f>
        <v>143.86</v>
      </c>
      <c r="C202" s="6">
        <f t="shared" si="1"/>
        <v>0.0007652173913</v>
      </c>
    </row>
    <row r="203">
      <c r="A203" s="9">
        <f>IFERROR(__xludf.DUMMYFUNCTION("""COMPUTED_VALUE"""),44854.66666666667)</f>
        <v>44854.66667</v>
      </c>
      <c r="B203" s="7">
        <f>IFERROR(__xludf.DUMMYFUNCTION("""COMPUTED_VALUE"""),143.39)</f>
        <v>143.39</v>
      </c>
      <c r="C203" s="6">
        <f t="shared" si="1"/>
        <v>-0.003267065202</v>
      </c>
    </row>
    <row r="204">
      <c r="A204" s="9">
        <f>IFERROR(__xludf.DUMMYFUNCTION("""COMPUTED_VALUE"""),44855.66666666667)</f>
        <v>44855.66667</v>
      </c>
      <c r="B204" s="7">
        <f>IFERROR(__xludf.DUMMYFUNCTION("""COMPUTED_VALUE"""),147.27)</f>
        <v>147.27</v>
      </c>
      <c r="C204" s="6">
        <f t="shared" si="1"/>
        <v>0.02705906967</v>
      </c>
    </row>
    <row r="205">
      <c r="A205" s="9">
        <f>IFERROR(__xludf.DUMMYFUNCTION("""COMPUTED_VALUE"""),44858.66666666667)</f>
        <v>44858.66667</v>
      </c>
      <c r="B205" s="7">
        <f>IFERROR(__xludf.DUMMYFUNCTION("""COMPUTED_VALUE"""),149.45)</f>
        <v>149.45</v>
      </c>
      <c r="C205" s="6">
        <f t="shared" si="1"/>
        <v>0.01480274326</v>
      </c>
    </row>
    <row r="206">
      <c r="A206" s="9">
        <f>IFERROR(__xludf.DUMMYFUNCTION("""COMPUTED_VALUE"""),44859.66666666667)</f>
        <v>44859.66667</v>
      </c>
      <c r="B206" s="7">
        <f>IFERROR(__xludf.DUMMYFUNCTION("""COMPUTED_VALUE"""),152.34)</f>
        <v>152.34</v>
      </c>
      <c r="C206" s="6">
        <f t="shared" si="1"/>
        <v>0.01933757109</v>
      </c>
    </row>
    <row r="207">
      <c r="A207" s="9">
        <f>IFERROR(__xludf.DUMMYFUNCTION("""COMPUTED_VALUE"""),44860.66666666667)</f>
        <v>44860.66667</v>
      </c>
      <c r="B207" s="7">
        <f>IFERROR(__xludf.DUMMYFUNCTION("""COMPUTED_VALUE"""),149.35)</f>
        <v>149.35</v>
      </c>
      <c r="C207" s="6">
        <f t="shared" si="1"/>
        <v>-0.0196271498</v>
      </c>
    </row>
    <row r="208">
      <c r="A208" s="9">
        <f>IFERROR(__xludf.DUMMYFUNCTION("""COMPUTED_VALUE"""),44861.66666666667)</f>
        <v>44861.66667</v>
      </c>
      <c r="B208" s="7">
        <f>IFERROR(__xludf.DUMMYFUNCTION("""COMPUTED_VALUE"""),144.8)</f>
        <v>144.8</v>
      </c>
      <c r="C208" s="6">
        <f t="shared" si="1"/>
        <v>-0.03046534985</v>
      </c>
    </row>
    <row r="209">
      <c r="A209" s="9">
        <f>IFERROR(__xludf.DUMMYFUNCTION("""COMPUTED_VALUE"""),44862.66666666667)</f>
        <v>44862.66667</v>
      </c>
      <c r="B209" s="7">
        <f>IFERROR(__xludf.DUMMYFUNCTION("""COMPUTED_VALUE"""),155.74)</f>
        <v>155.74</v>
      </c>
      <c r="C209" s="6">
        <f t="shared" si="1"/>
        <v>0.07555248619</v>
      </c>
    </row>
    <row r="210">
      <c r="A210" s="9">
        <f>IFERROR(__xludf.DUMMYFUNCTION("""COMPUTED_VALUE"""),44865.66666666667)</f>
        <v>44865.66667</v>
      </c>
      <c r="B210" s="7">
        <f>IFERROR(__xludf.DUMMYFUNCTION("""COMPUTED_VALUE"""),153.34)</f>
        <v>153.34</v>
      </c>
      <c r="C210" s="6">
        <f t="shared" si="1"/>
        <v>-0.01541029922</v>
      </c>
    </row>
    <row r="211">
      <c r="A211" s="9">
        <f>IFERROR(__xludf.DUMMYFUNCTION("""COMPUTED_VALUE"""),44866.66666666667)</f>
        <v>44866.66667</v>
      </c>
      <c r="B211" s="7">
        <f>IFERROR(__xludf.DUMMYFUNCTION("""COMPUTED_VALUE"""),150.65)</f>
        <v>150.65</v>
      </c>
      <c r="C211" s="6">
        <f t="shared" si="1"/>
        <v>-0.01754271553</v>
      </c>
    </row>
    <row r="212">
      <c r="A212" s="9">
        <f>IFERROR(__xludf.DUMMYFUNCTION("""COMPUTED_VALUE"""),44867.66666666667)</f>
        <v>44867.66667</v>
      </c>
      <c r="B212" s="7">
        <f>IFERROR(__xludf.DUMMYFUNCTION("""COMPUTED_VALUE"""),145.03)</f>
        <v>145.03</v>
      </c>
      <c r="C212" s="6">
        <f t="shared" si="1"/>
        <v>-0.03730501162</v>
      </c>
    </row>
    <row r="213">
      <c r="A213" s="9">
        <f>IFERROR(__xludf.DUMMYFUNCTION("""COMPUTED_VALUE"""),44868.66666666667)</f>
        <v>44868.66667</v>
      </c>
      <c r="B213" s="7">
        <f>IFERROR(__xludf.DUMMYFUNCTION("""COMPUTED_VALUE"""),138.88)</f>
        <v>138.88</v>
      </c>
      <c r="C213" s="6">
        <f t="shared" si="1"/>
        <v>-0.04240501965</v>
      </c>
    </row>
    <row r="214">
      <c r="A214" s="9">
        <f>IFERROR(__xludf.DUMMYFUNCTION("""COMPUTED_VALUE"""),44869.66666666667)</f>
        <v>44869.66667</v>
      </c>
      <c r="B214" s="7">
        <f>IFERROR(__xludf.DUMMYFUNCTION("""COMPUTED_VALUE"""),138.38)</f>
        <v>138.38</v>
      </c>
      <c r="C214" s="6">
        <f t="shared" si="1"/>
        <v>-0.003600230415</v>
      </c>
    </row>
    <row r="215">
      <c r="A215" s="9">
        <f>IFERROR(__xludf.DUMMYFUNCTION("""COMPUTED_VALUE"""),44872.66666666667)</f>
        <v>44872.66667</v>
      </c>
      <c r="B215" s="7">
        <f>IFERROR(__xludf.DUMMYFUNCTION("""COMPUTED_VALUE"""),138.92)</f>
        <v>138.92</v>
      </c>
      <c r="C215" s="6">
        <f t="shared" si="1"/>
        <v>0.00390229802</v>
      </c>
    </row>
    <row r="216">
      <c r="A216" s="9">
        <f>IFERROR(__xludf.DUMMYFUNCTION("""COMPUTED_VALUE"""),44873.66666666667)</f>
        <v>44873.66667</v>
      </c>
      <c r="B216" s="7">
        <f>IFERROR(__xludf.DUMMYFUNCTION("""COMPUTED_VALUE"""),139.5)</f>
        <v>139.5</v>
      </c>
      <c r="C216" s="6">
        <f t="shared" si="1"/>
        <v>0.004175064785</v>
      </c>
    </row>
    <row r="217">
      <c r="A217" s="9">
        <f>IFERROR(__xludf.DUMMYFUNCTION("""COMPUTED_VALUE"""),44874.66666666667)</f>
        <v>44874.66667</v>
      </c>
      <c r="B217" s="7">
        <f>IFERROR(__xludf.DUMMYFUNCTION("""COMPUTED_VALUE"""),134.87)</f>
        <v>134.87</v>
      </c>
      <c r="C217" s="6">
        <f t="shared" si="1"/>
        <v>-0.03318996416</v>
      </c>
    </row>
    <row r="218">
      <c r="A218" s="9">
        <f>IFERROR(__xludf.DUMMYFUNCTION("""COMPUTED_VALUE"""),44875.66666666667)</f>
        <v>44875.66667</v>
      </c>
      <c r="B218" s="7">
        <f>IFERROR(__xludf.DUMMYFUNCTION("""COMPUTED_VALUE"""),146.87)</f>
        <v>146.87</v>
      </c>
      <c r="C218" s="6">
        <f t="shared" si="1"/>
        <v>0.0889745681</v>
      </c>
    </row>
    <row r="219">
      <c r="A219" s="9">
        <f>IFERROR(__xludf.DUMMYFUNCTION("""COMPUTED_VALUE"""),44876.66666666667)</f>
        <v>44876.66667</v>
      </c>
      <c r="B219" s="7">
        <f>IFERROR(__xludf.DUMMYFUNCTION("""COMPUTED_VALUE"""),149.7)</f>
        <v>149.7</v>
      </c>
      <c r="C219" s="6">
        <f t="shared" si="1"/>
        <v>0.01926874106</v>
      </c>
    </row>
    <row r="220">
      <c r="A220" s="9">
        <f>IFERROR(__xludf.DUMMYFUNCTION("""COMPUTED_VALUE"""),44879.66666666667)</f>
        <v>44879.66667</v>
      </c>
      <c r="B220" s="7">
        <f>IFERROR(__xludf.DUMMYFUNCTION("""COMPUTED_VALUE"""),148.28)</f>
        <v>148.28</v>
      </c>
      <c r="C220" s="6">
        <f t="shared" si="1"/>
        <v>-0.009485637943</v>
      </c>
    </row>
    <row r="221">
      <c r="A221" s="9">
        <f>IFERROR(__xludf.DUMMYFUNCTION("""COMPUTED_VALUE"""),44880.66666666667)</f>
        <v>44880.66667</v>
      </c>
      <c r="B221" s="7">
        <f>IFERROR(__xludf.DUMMYFUNCTION("""COMPUTED_VALUE"""),150.04)</f>
        <v>150.04</v>
      </c>
      <c r="C221" s="6">
        <f t="shared" si="1"/>
        <v>0.0118694362</v>
      </c>
    </row>
    <row r="222">
      <c r="A222" s="9">
        <f>IFERROR(__xludf.DUMMYFUNCTION("""COMPUTED_VALUE"""),44881.66666666667)</f>
        <v>44881.66667</v>
      </c>
      <c r="B222" s="7">
        <f>IFERROR(__xludf.DUMMYFUNCTION("""COMPUTED_VALUE"""),148.79)</f>
        <v>148.79</v>
      </c>
      <c r="C222" s="6">
        <f t="shared" si="1"/>
        <v>-0.008331111704</v>
      </c>
    </row>
    <row r="223">
      <c r="A223" s="9">
        <f>IFERROR(__xludf.DUMMYFUNCTION("""COMPUTED_VALUE"""),44882.66666666667)</f>
        <v>44882.66667</v>
      </c>
      <c r="B223" s="7">
        <f>IFERROR(__xludf.DUMMYFUNCTION("""COMPUTED_VALUE"""),150.72)</f>
        <v>150.72</v>
      </c>
      <c r="C223" s="6">
        <f t="shared" si="1"/>
        <v>0.01297130183</v>
      </c>
    </row>
    <row r="224">
      <c r="A224" s="9">
        <f>IFERROR(__xludf.DUMMYFUNCTION("""COMPUTED_VALUE"""),44883.66666666667)</f>
        <v>44883.66667</v>
      </c>
      <c r="B224" s="7">
        <f>IFERROR(__xludf.DUMMYFUNCTION("""COMPUTED_VALUE"""),151.29)</f>
        <v>151.29</v>
      </c>
      <c r="C224" s="6">
        <f t="shared" si="1"/>
        <v>0.003781847134</v>
      </c>
    </row>
    <row r="225">
      <c r="A225" s="9">
        <f>IFERROR(__xludf.DUMMYFUNCTION("""COMPUTED_VALUE"""),44886.66666666667)</f>
        <v>44886.66667</v>
      </c>
      <c r="B225" s="7">
        <f>IFERROR(__xludf.DUMMYFUNCTION("""COMPUTED_VALUE"""),148.01)</f>
        <v>148.01</v>
      </c>
      <c r="C225" s="6">
        <f t="shared" si="1"/>
        <v>-0.0216802168</v>
      </c>
    </row>
    <row r="226">
      <c r="A226" s="9">
        <f>IFERROR(__xludf.DUMMYFUNCTION("""COMPUTED_VALUE"""),44887.66666666667)</f>
        <v>44887.66667</v>
      </c>
      <c r="B226" s="7">
        <f>IFERROR(__xludf.DUMMYFUNCTION("""COMPUTED_VALUE"""),150.18)</f>
        <v>150.18</v>
      </c>
      <c r="C226" s="6">
        <f t="shared" si="1"/>
        <v>0.01466117154</v>
      </c>
    </row>
    <row r="227">
      <c r="A227" s="9">
        <f>IFERROR(__xludf.DUMMYFUNCTION("""COMPUTED_VALUE"""),44888.66666666667)</f>
        <v>44888.66667</v>
      </c>
      <c r="B227" s="7">
        <f>IFERROR(__xludf.DUMMYFUNCTION("""COMPUTED_VALUE"""),151.07)</f>
        <v>151.07</v>
      </c>
      <c r="C227" s="6">
        <f t="shared" si="1"/>
        <v>0.005926221867</v>
      </c>
    </row>
    <row r="228">
      <c r="A228" s="9">
        <f>IFERROR(__xludf.DUMMYFUNCTION("""COMPUTED_VALUE"""),44890.54513888889)</f>
        <v>44890.54514</v>
      </c>
      <c r="B228" s="7">
        <f>IFERROR(__xludf.DUMMYFUNCTION("""COMPUTED_VALUE"""),148.11)</f>
        <v>148.11</v>
      </c>
      <c r="C228" s="6">
        <f t="shared" si="1"/>
        <v>-0.0195935659</v>
      </c>
    </row>
    <row r="229">
      <c r="A229" s="9">
        <f>IFERROR(__xludf.DUMMYFUNCTION("""COMPUTED_VALUE"""),44893.66666666667)</f>
        <v>44893.66667</v>
      </c>
      <c r="B229" s="7">
        <f>IFERROR(__xludf.DUMMYFUNCTION("""COMPUTED_VALUE"""),144.22)</f>
        <v>144.22</v>
      </c>
      <c r="C229" s="6">
        <f t="shared" si="1"/>
        <v>-0.02626426305</v>
      </c>
    </row>
    <row r="230">
      <c r="A230" s="9">
        <f>IFERROR(__xludf.DUMMYFUNCTION("""COMPUTED_VALUE"""),44894.66666666667)</f>
        <v>44894.66667</v>
      </c>
      <c r="B230" s="7">
        <f>IFERROR(__xludf.DUMMYFUNCTION("""COMPUTED_VALUE"""),141.17)</f>
        <v>141.17</v>
      </c>
      <c r="C230" s="6">
        <f t="shared" si="1"/>
        <v>-0.02114824574</v>
      </c>
    </row>
    <row r="231">
      <c r="A231" s="9">
        <f>IFERROR(__xludf.DUMMYFUNCTION("""COMPUTED_VALUE"""),44895.66666666667)</f>
        <v>44895.66667</v>
      </c>
      <c r="B231" s="7">
        <f>IFERROR(__xludf.DUMMYFUNCTION("""COMPUTED_VALUE"""),148.03)</f>
        <v>148.03</v>
      </c>
      <c r="C231" s="6">
        <f t="shared" si="1"/>
        <v>0.04859389389</v>
      </c>
    </row>
    <row r="232">
      <c r="A232" s="9">
        <f>IFERROR(__xludf.DUMMYFUNCTION("""COMPUTED_VALUE"""),44896.66666666667)</f>
        <v>44896.66667</v>
      </c>
      <c r="B232" s="7">
        <f>IFERROR(__xludf.DUMMYFUNCTION("""COMPUTED_VALUE"""),148.31)</f>
        <v>148.31</v>
      </c>
      <c r="C232" s="6">
        <f t="shared" si="1"/>
        <v>0.001891508478</v>
      </c>
    </row>
    <row r="233">
      <c r="A233" s="9">
        <f>IFERROR(__xludf.DUMMYFUNCTION("""COMPUTED_VALUE"""),44897.66666666667)</f>
        <v>44897.66667</v>
      </c>
      <c r="B233" s="7">
        <f>IFERROR(__xludf.DUMMYFUNCTION("""COMPUTED_VALUE"""),147.81)</f>
        <v>147.81</v>
      </c>
      <c r="C233" s="6">
        <f t="shared" si="1"/>
        <v>-0.003371316836</v>
      </c>
    </row>
    <row r="234">
      <c r="A234" s="9">
        <f>IFERROR(__xludf.DUMMYFUNCTION("""COMPUTED_VALUE"""),44900.66666666667)</f>
        <v>44900.66667</v>
      </c>
      <c r="B234" s="7">
        <f>IFERROR(__xludf.DUMMYFUNCTION("""COMPUTED_VALUE"""),146.63)</f>
        <v>146.63</v>
      </c>
      <c r="C234" s="6">
        <f t="shared" si="1"/>
        <v>-0.007983221704</v>
      </c>
    </row>
    <row r="235">
      <c r="A235" s="9">
        <f>IFERROR(__xludf.DUMMYFUNCTION("""COMPUTED_VALUE"""),44901.66666666667)</f>
        <v>44901.66667</v>
      </c>
      <c r="B235" s="7">
        <f>IFERROR(__xludf.DUMMYFUNCTION("""COMPUTED_VALUE"""),142.91)</f>
        <v>142.91</v>
      </c>
      <c r="C235" s="6">
        <f t="shared" si="1"/>
        <v>-0.02536997886</v>
      </c>
    </row>
    <row r="236">
      <c r="A236" s="9">
        <f>IFERROR(__xludf.DUMMYFUNCTION("""COMPUTED_VALUE"""),44902.66666666667)</f>
        <v>44902.66667</v>
      </c>
      <c r="B236" s="7">
        <f>IFERROR(__xludf.DUMMYFUNCTION("""COMPUTED_VALUE"""),140.94)</f>
        <v>140.94</v>
      </c>
      <c r="C236" s="6">
        <f t="shared" si="1"/>
        <v>-0.01378489959</v>
      </c>
    </row>
    <row r="237">
      <c r="A237" s="9">
        <f>IFERROR(__xludf.DUMMYFUNCTION("""COMPUTED_VALUE"""),44903.66666666667)</f>
        <v>44903.66667</v>
      </c>
      <c r="B237" s="7">
        <f>IFERROR(__xludf.DUMMYFUNCTION("""COMPUTED_VALUE"""),142.65)</f>
        <v>142.65</v>
      </c>
      <c r="C237" s="6">
        <f t="shared" si="1"/>
        <v>0.01213282248</v>
      </c>
    </row>
    <row r="238">
      <c r="A238" s="9">
        <f>IFERROR(__xludf.DUMMYFUNCTION("""COMPUTED_VALUE"""),44904.66666666667)</f>
        <v>44904.66667</v>
      </c>
      <c r="B238" s="7">
        <f>IFERROR(__xludf.DUMMYFUNCTION("""COMPUTED_VALUE"""),142.16)</f>
        <v>142.16</v>
      </c>
      <c r="C238" s="6">
        <f t="shared" si="1"/>
        <v>-0.003434980722</v>
      </c>
    </row>
    <row r="239">
      <c r="A239" s="9">
        <f>IFERROR(__xludf.DUMMYFUNCTION("""COMPUTED_VALUE"""),44907.66666666667)</f>
        <v>44907.66667</v>
      </c>
      <c r="B239" s="7">
        <f>IFERROR(__xludf.DUMMYFUNCTION("""COMPUTED_VALUE"""),144.49)</f>
        <v>144.49</v>
      </c>
      <c r="C239" s="6">
        <f t="shared" si="1"/>
        <v>0.01638998312</v>
      </c>
    </row>
    <row r="240">
      <c r="A240" s="9">
        <f>IFERROR(__xludf.DUMMYFUNCTION("""COMPUTED_VALUE"""),44908.66666666667)</f>
        <v>44908.66667</v>
      </c>
      <c r="B240" s="7">
        <f>IFERROR(__xludf.DUMMYFUNCTION("""COMPUTED_VALUE"""),145.47)</f>
        <v>145.47</v>
      </c>
      <c r="C240" s="6">
        <f t="shared" si="1"/>
        <v>0.006782476296</v>
      </c>
    </row>
    <row r="241">
      <c r="A241" s="9">
        <f>IFERROR(__xludf.DUMMYFUNCTION("""COMPUTED_VALUE"""),44909.66666666667)</f>
        <v>44909.66667</v>
      </c>
      <c r="B241" s="7">
        <f>IFERROR(__xludf.DUMMYFUNCTION("""COMPUTED_VALUE"""),143.21)</f>
        <v>143.21</v>
      </c>
      <c r="C241" s="6">
        <f t="shared" si="1"/>
        <v>-0.01553584932</v>
      </c>
    </row>
    <row r="242">
      <c r="A242" s="9">
        <f>IFERROR(__xludf.DUMMYFUNCTION("""COMPUTED_VALUE"""),44910.66666666667)</f>
        <v>44910.66667</v>
      </c>
      <c r="B242" s="7">
        <f>IFERROR(__xludf.DUMMYFUNCTION("""COMPUTED_VALUE"""),136.5)</f>
        <v>136.5</v>
      </c>
      <c r="C242" s="6">
        <f t="shared" si="1"/>
        <v>-0.04685426995</v>
      </c>
    </row>
    <row r="243">
      <c r="A243" s="9">
        <f>IFERROR(__xludf.DUMMYFUNCTION("""COMPUTED_VALUE"""),44911.66666666667)</f>
        <v>44911.66667</v>
      </c>
      <c r="B243" s="7">
        <f>IFERROR(__xludf.DUMMYFUNCTION("""COMPUTED_VALUE"""),134.51)</f>
        <v>134.51</v>
      </c>
      <c r="C243" s="6">
        <f t="shared" si="1"/>
        <v>-0.01457875458</v>
      </c>
    </row>
    <row r="244">
      <c r="A244" s="9">
        <f>IFERROR(__xludf.DUMMYFUNCTION("""COMPUTED_VALUE"""),44914.66666666667)</f>
        <v>44914.66667</v>
      </c>
      <c r="B244" s="7">
        <f>IFERROR(__xludf.DUMMYFUNCTION("""COMPUTED_VALUE"""),132.37)</f>
        <v>132.37</v>
      </c>
      <c r="C244" s="6">
        <f t="shared" si="1"/>
        <v>-0.0159095978</v>
      </c>
    </row>
    <row r="245">
      <c r="A245" s="9">
        <f>IFERROR(__xludf.DUMMYFUNCTION("""COMPUTED_VALUE"""),44915.66666666667)</f>
        <v>44915.66667</v>
      </c>
      <c r="B245" s="7">
        <f>IFERROR(__xludf.DUMMYFUNCTION("""COMPUTED_VALUE"""),132.3)</f>
        <v>132.3</v>
      </c>
      <c r="C245" s="6">
        <f t="shared" si="1"/>
        <v>-0.0005288207298</v>
      </c>
    </row>
    <row r="246">
      <c r="A246" s="9">
        <f>IFERROR(__xludf.DUMMYFUNCTION("""COMPUTED_VALUE"""),44916.66666666667)</f>
        <v>44916.66667</v>
      </c>
      <c r="B246" s="7">
        <f>IFERROR(__xludf.DUMMYFUNCTION("""COMPUTED_VALUE"""),135.45)</f>
        <v>135.45</v>
      </c>
      <c r="C246" s="6">
        <f t="shared" si="1"/>
        <v>0.02380952381</v>
      </c>
    </row>
    <row r="247">
      <c r="A247" s="9">
        <f>IFERROR(__xludf.DUMMYFUNCTION("""COMPUTED_VALUE"""),44917.66666666667)</f>
        <v>44917.66667</v>
      </c>
      <c r="B247" s="7">
        <f>IFERROR(__xludf.DUMMYFUNCTION("""COMPUTED_VALUE"""),132.23)</f>
        <v>132.23</v>
      </c>
      <c r="C247" s="6">
        <f t="shared" si="1"/>
        <v>-0.02377260982</v>
      </c>
    </row>
    <row r="248">
      <c r="A248" s="9">
        <f>IFERROR(__xludf.DUMMYFUNCTION("""COMPUTED_VALUE"""),44918.66666666667)</f>
        <v>44918.66667</v>
      </c>
      <c r="B248" s="7">
        <f>IFERROR(__xludf.DUMMYFUNCTION("""COMPUTED_VALUE"""),131.86)</f>
        <v>131.86</v>
      </c>
      <c r="C248" s="6">
        <f t="shared" si="1"/>
        <v>-0.00279815473</v>
      </c>
    </row>
    <row r="249">
      <c r="A249" s="9">
        <f>IFERROR(__xludf.DUMMYFUNCTION("""COMPUTED_VALUE"""),44922.66666666667)</f>
        <v>44922.66667</v>
      </c>
      <c r="B249" s="7">
        <f>IFERROR(__xludf.DUMMYFUNCTION("""COMPUTED_VALUE"""),130.03)</f>
        <v>130.03</v>
      </c>
      <c r="C249" s="6">
        <f t="shared" si="1"/>
        <v>-0.01387835583</v>
      </c>
    </row>
    <row r="250">
      <c r="A250" s="9">
        <f>IFERROR(__xludf.DUMMYFUNCTION("""COMPUTED_VALUE"""),44923.66666666667)</f>
        <v>44923.66667</v>
      </c>
      <c r="B250" s="7">
        <f>IFERROR(__xludf.DUMMYFUNCTION("""COMPUTED_VALUE"""),126.04)</f>
        <v>126.04</v>
      </c>
      <c r="C250" s="6">
        <f t="shared" si="1"/>
        <v>-0.03068522649</v>
      </c>
    </row>
    <row r="251">
      <c r="A251" s="9">
        <f>IFERROR(__xludf.DUMMYFUNCTION("""COMPUTED_VALUE"""),44924.66666666667)</f>
        <v>44924.66667</v>
      </c>
      <c r="B251" s="7">
        <f>IFERROR(__xludf.DUMMYFUNCTION("""COMPUTED_VALUE"""),129.61)</f>
        <v>129.61</v>
      </c>
      <c r="C251" s="6">
        <f t="shared" si="1"/>
        <v>0.02832434148</v>
      </c>
    </row>
    <row r="252">
      <c r="A252" s="9">
        <f>IFERROR(__xludf.DUMMYFUNCTION("""COMPUTED_VALUE"""),44925.66666666667)</f>
        <v>44925.66667</v>
      </c>
      <c r="B252" s="7">
        <f>IFERROR(__xludf.DUMMYFUNCTION("""COMPUTED_VALUE"""),129.93)</f>
        <v>129.93</v>
      </c>
      <c r="C252" s="6">
        <f t="shared" si="1"/>
        <v>0.002468945297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tr">
        <f>IFERROR(__xludf.DUMMYFUNCTION("GOOGLEFINANCE(""NASDAQ:NFLX"", ""PRICE"",DATE(2022,1,1), DATE(2022,12,31), ""DAILY"")"),"Date")</f>
        <v>Date</v>
      </c>
      <c r="B1" s="7" t="str">
        <f>IFERROR(__xludf.DUMMYFUNCTION("""COMPUTED_VALUE"""),"Close")</f>
        <v>Close</v>
      </c>
      <c r="C1" s="2" t="s">
        <v>11</v>
      </c>
    </row>
    <row r="2">
      <c r="A2" s="9">
        <f>IFERROR(__xludf.DUMMYFUNCTION("""COMPUTED_VALUE"""),44564.66666666667)</f>
        <v>44564.66667</v>
      </c>
      <c r="B2" s="7">
        <f>IFERROR(__xludf.DUMMYFUNCTION("""COMPUTED_VALUE"""),597.37)</f>
        <v>597.37</v>
      </c>
    </row>
    <row r="3">
      <c r="A3" s="9">
        <f>IFERROR(__xludf.DUMMYFUNCTION("""COMPUTED_VALUE"""),44565.66666666667)</f>
        <v>44565.66667</v>
      </c>
      <c r="B3" s="7">
        <f>IFERROR(__xludf.DUMMYFUNCTION("""COMPUTED_VALUE"""),591.15)</f>
        <v>591.15</v>
      </c>
      <c r="C3" s="6">
        <f t="shared" ref="C3:C252" si="1">B3/B2-1</f>
        <v>-0.01041230728</v>
      </c>
    </row>
    <row r="4">
      <c r="A4" s="9">
        <f>IFERROR(__xludf.DUMMYFUNCTION("""COMPUTED_VALUE"""),44566.66666666667)</f>
        <v>44566.66667</v>
      </c>
      <c r="B4" s="7">
        <f>IFERROR(__xludf.DUMMYFUNCTION("""COMPUTED_VALUE"""),567.52)</f>
        <v>567.52</v>
      </c>
      <c r="C4" s="6">
        <f t="shared" si="1"/>
        <v>-0.03997293411</v>
      </c>
    </row>
    <row r="5">
      <c r="A5" s="9">
        <f>IFERROR(__xludf.DUMMYFUNCTION("""COMPUTED_VALUE"""),44567.66666666667)</f>
        <v>44567.66667</v>
      </c>
      <c r="B5" s="7">
        <f>IFERROR(__xludf.DUMMYFUNCTION("""COMPUTED_VALUE"""),553.29)</f>
        <v>553.29</v>
      </c>
      <c r="C5" s="6">
        <f t="shared" si="1"/>
        <v>-0.0250740062</v>
      </c>
    </row>
    <row r="6">
      <c r="A6" s="9">
        <f>IFERROR(__xludf.DUMMYFUNCTION("""COMPUTED_VALUE"""),44568.66666666667)</f>
        <v>44568.66667</v>
      </c>
      <c r="B6" s="7">
        <f>IFERROR(__xludf.DUMMYFUNCTION("""COMPUTED_VALUE"""),541.06)</f>
        <v>541.06</v>
      </c>
      <c r="C6" s="6">
        <f t="shared" si="1"/>
        <v>-0.02210414069</v>
      </c>
    </row>
    <row r="7">
      <c r="A7" s="9">
        <f>IFERROR(__xludf.DUMMYFUNCTION("""COMPUTED_VALUE"""),44571.66666666667)</f>
        <v>44571.66667</v>
      </c>
      <c r="B7" s="7">
        <f>IFERROR(__xludf.DUMMYFUNCTION("""COMPUTED_VALUE"""),539.85)</f>
        <v>539.85</v>
      </c>
      <c r="C7" s="6">
        <f t="shared" si="1"/>
        <v>-0.002236350867</v>
      </c>
    </row>
    <row r="8">
      <c r="A8" s="9">
        <f>IFERROR(__xludf.DUMMYFUNCTION("""COMPUTED_VALUE"""),44572.66666666667)</f>
        <v>44572.66667</v>
      </c>
      <c r="B8" s="7">
        <f>IFERROR(__xludf.DUMMYFUNCTION("""COMPUTED_VALUE"""),540.84)</f>
        <v>540.84</v>
      </c>
      <c r="C8" s="6">
        <f t="shared" si="1"/>
        <v>0.001833842734</v>
      </c>
    </row>
    <row r="9">
      <c r="A9" s="9">
        <f>IFERROR(__xludf.DUMMYFUNCTION("""COMPUTED_VALUE"""),44573.66666666667)</f>
        <v>44573.66667</v>
      </c>
      <c r="B9" s="7">
        <f>IFERROR(__xludf.DUMMYFUNCTION("""COMPUTED_VALUE"""),537.22)</f>
        <v>537.22</v>
      </c>
      <c r="C9" s="6">
        <f t="shared" si="1"/>
        <v>-0.006693291916</v>
      </c>
    </row>
    <row r="10">
      <c r="A10" s="9">
        <f>IFERROR(__xludf.DUMMYFUNCTION("""COMPUTED_VALUE"""),44574.66666666667)</f>
        <v>44574.66667</v>
      </c>
      <c r="B10" s="7">
        <f>IFERROR(__xludf.DUMMYFUNCTION("""COMPUTED_VALUE"""),519.2)</f>
        <v>519.2</v>
      </c>
      <c r="C10" s="6">
        <f t="shared" si="1"/>
        <v>-0.03354305499</v>
      </c>
    </row>
    <row r="11">
      <c r="A11" s="9">
        <f>IFERROR(__xludf.DUMMYFUNCTION("""COMPUTED_VALUE"""),44575.66666666667)</f>
        <v>44575.66667</v>
      </c>
      <c r="B11" s="7">
        <f>IFERROR(__xludf.DUMMYFUNCTION("""COMPUTED_VALUE"""),525.69)</f>
        <v>525.69</v>
      </c>
      <c r="C11" s="6">
        <f t="shared" si="1"/>
        <v>0.0125</v>
      </c>
    </row>
    <row r="12">
      <c r="A12" s="9">
        <f>IFERROR(__xludf.DUMMYFUNCTION("""COMPUTED_VALUE"""),44579.66666666667)</f>
        <v>44579.66667</v>
      </c>
      <c r="B12" s="7">
        <f>IFERROR(__xludf.DUMMYFUNCTION("""COMPUTED_VALUE"""),510.8)</f>
        <v>510.8</v>
      </c>
      <c r="C12" s="6">
        <f t="shared" si="1"/>
        <v>-0.02832467804</v>
      </c>
    </row>
    <row r="13">
      <c r="A13" s="9">
        <f>IFERROR(__xludf.DUMMYFUNCTION("""COMPUTED_VALUE"""),44580.66666666667)</f>
        <v>44580.66667</v>
      </c>
      <c r="B13" s="7">
        <f>IFERROR(__xludf.DUMMYFUNCTION("""COMPUTED_VALUE"""),515.86)</f>
        <v>515.86</v>
      </c>
      <c r="C13" s="6">
        <f t="shared" si="1"/>
        <v>0.009906029757</v>
      </c>
    </row>
    <row r="14">
      <c r="A14" s="9">
        <f>IFERROR(__xludf.DUMMYFUNCTION("""COMPUTED_VALUE"""),44581.66666666667)</f>
        <v>44581.66667</v>
      </c>
      <c r="B14" s="7">
        <f>IFERROR(__xludf.DUMMYFUNCTION("""COMPUTED_VALUE"""),508.25)</f>
        <v>508.25</v>
      </c>
      <c r="C14" s="6">
        <f t="shared" si="1"/>
        <v>-0.01475206451</v>
      </c>
    </row>
    <row r="15">
      <c r="A15" s="9">
        <f>IFERROR(__xludf.DUMMYFUNCTION("""COMPUTED_VALUE"""),44582.66666666667)</f>
        <v>44582.66667</v>
      </c>
      <c r="B15" s="7">
        <f>IFERROR(__xludf.DUMMYFUNCTION("""COMPUTED_VALUE"""),397.5)</f>
        <v>397.5</v>
      </c>
      <c r="C15" s="6">
        <f t="shared" si="1"/>
        <v>-0.2179045745</v>
      </c>
    </row>
    <row r="16">
      <c r="A16" s="9">
        <f>IFERROR(__xludf.DUMMYFUNCTION("""COMPUTED_VALUE"""),44585.66666666667)</f>
        <v>44585.66667</v>
      </c>
      <c r="B16" s="7">
        <f>IFERROR(__xludf.DUMMYFUNCTION("""COMPUTED_VALUE"""),387.15)</f>
        <v>387.15</v>
      </c>
      <c r="C16" s="6">
        <f t="shared" si="1"/>
        <v>-0.02603773585</v>
      </c>
    </row>
    <row r="17">
      <c r="A17" s="9">
        <f>IFERROR(__xludf.DUMMYFUNCTION("""COMPUTED_VALUE"""),44586.66666666667)</f>
        <v>44586.66667</v>
      </c>
      <c r="B17" s="7">
        <f>IFERROR(__xludf.DUMMYFUNCTION("""COMPUTED_VALUE"""),366.42)</f>
        <v>366.42</v>
      </c>
      <c r="C17" s="6">
        <f t="shared" si="1"/>
        <v>-0.05354513754</v>
      </c>
    </row>
    <row r="18">
      <c r="A18" s="9">
        <f>IFERROR(__xludf.DUMMYFUNCTION("""COMPUTED_VALUE"""),44587.66666666667)</f>
        <v>44587.66667</v>
      </c>
      <c r="B18" s="7">
        <f>IFERROR(__xludf.DUMMYFUNCTION("""COMPUTED_VALUE"""),359.7)</f>
        <v>359.7</v>
      </c>
      <c r="C18" s="6">
        <f t="shared" si="1"/>
        <v>-0.01833961028</v>
      </c>
    </row>
    <row r="19">
      <c r="A19" s="9">
        <f>IFERROR(__xludf.DUMMYFUNCTION("""COMPUTED_VALUE"""),44588.66666666667)</f>
        <v>44588.66667</v>
      </c>
      <c r="B19" s="7">
        <f>IFERROR(__xludf.DUMMYFUNCTION("""COMPUTED_VALUE"""),386.7)</f>
        <v>386.7</v>
      </c>
      <c r="C19" s="6">
        <f t="shared" si="1"/>
        <v>0.07506255213</v>
      </c>
    </row>
    <row r="20">
      <c r="A20" s="9">
        <f>IFERROR(__xludf.DUMMYFUNCTION("""COMPUTED_VALUE"""),44589.66666666667)</f>
        <v>44589.66667</v>
      </c>
      <c r="B20" s="7">
        <f>IFERROR(__xludf.DUMMYFUNCTION("""COMPUTED_VALUE"""),384.36)</f>
        <v>384.36</v>
      </c>
      <c r="C20" s="6">
        <f t="shared" si="1"/>
        <v>-0.006051202483</v>
      </c>
    </row>
    <row r="21">
      <c r="A21" s="9">
        <f>IFERROR(__xludf.DUMMYFUNCTION("""COMPUTED_VALUE"""),44592.66666666667)</f>
        <v>44592.66667</v>
      </c>
      <c r="B21" s="7">
        <f>IFERROR(__xludf.DUMMYFUNCTION("""COMPUTED_VALUE"""),427.14)</f>
        <v>427.14</v>
      </c>
      <c r="C21" s="6">
        <f t="shared" si="1"/>
        <v>0.1113019045</v>
      </c>
    </row>
    <row r="22">
      <c r="A22" s="9">
        <f>IFERROR(__xludf.DUMMYFUNCTION("""COMPUTED_VALUE"""),44593.66666666667)</f>
        <v>44593.66667</v>
      </c>
      <c r="B22" s="7">
        <f>IFERROR(__xludf.DUMMYFUNCTION("""COMPUTED_VALUE"""),457.13)</f>
        <v>457.13</v>
      </c>
      <c r="C22" s="6">
        <f t="shared" si="1"/>
        <v>0.07021117198</v>
      </c>
    </row>
    <row r="23">
      <c r="A23" s="9">
        <f>IFERROR(__xludf.DUMMYFUNCTION("""COMPUTED_VALUE"""),44594.66666666667)</f>
        <v>44594.66667</v>
      </c>
      <c r="B23" s="7">
        <f>IFERROR(__xludf.DUMMYFUNCTION("""COMPUTED_VALUE"""),429.48)</f>
        <v>429.48</v>
      </c>
      <c r="C23" s="6">
        <f t="shared" si="1"/>
        <v>-0.06048607617</v>
      </c>
    </row>
    <row r="24">
      <c r="A24" s="9">
        <f>IFERROR(__xludf.DUMMYFUNCTION("""COMPUTED_VALUE"""),44595.66666666667)</f>
        <v>44595.66667</v>
      </c>
      <c r="B24" s="7">
        <f>IFERROR(__xludf.DUMMYFUNCTION("""COMPUTED_VALUE"""),405.6)</f>
        <v>405.6</v>
      </c>
      <c r="C24" s="6">
        <f t="shared" si="1"/>
        <v>-0.0556021235</v>
      </c>
    </row>
    <row r="25">
      <c r="A25" s="9">
        <f>IFERROR(__xludf.DUMMYFUNCTION("""COMPUTED_VALUE"""),44596.66666666667)</f>
        <v>44596.66667</v>
      </c>
      <c r="B25" s="7">
        <f>IFERROR(__xludf.DUMMYFUNCTION("""COMPUTED_VALUE"""),410.17)</f>
        <v>410.17</v>
      </c>
      <c r="C25" s="6">
        <f t="shared" si="1"/>
        <v>0.01126725838</v>
      </c>
    </row>
    <row r="26">
      <c r="A26" s="9">
        <f>IFERROR(__xludf.DUMMYFUNCTION("""COMPUTED_VALUE"""),44599.66666666667)</f>
        <v>44599.66667</v>
      </c>
      <c r="B26" s="7">
        <f>IFERROR(__xludf.DUMMYFUNCTION("""COMPUTED_VALUE"""),402.1)</f>
        <v>402.1</v>
      </c>
      <c r="C26" s="6">
        <f t="shared" si="1"/>
        <v>-0.019674769</v>
      </c>
    </row>
    <row r="27">
      <c r="A27" s="9">
        <f>IFERROR(__xludf.DUMMYFUNCTION("""COMPUTED_VALUE"""),44600.66666666667)</f>
        <v>44600.66667</v>
      </c>
      <c r="B27" s="7">
        <f>IFERROR(__xludf.DUMMYFUNCTION("""COMPUTED_VALUE"""),403.53)</f>
        <v>403.53</v>
      </c>
      <c r="C27" s="6">
        <f t="shared" si="1"/>
        <v>0.003556329271</v>
      </c>
    </row>
    <row r="28">
      <c r="A28" s="9">
        <f>IFERROR(__xludf.DUMMYFUNCTION("""COMPUTED_VALUE"""),44601.66666666667)</f>
        <v>44601.66667</v>
      </c>
      <c r="B28" s="7">
        <f>IFERROR(__xludf.DUMMYFUNCTION("""COMPUTED_VALUE"""),412.89)</f>
        <v>412.89</v>
      </c>
      <c r="C28" s="6">
        <f t="shared" si="1"/>
        <v>0.02319530146</v>
      </c>
    </row>
    <row r="29">
      <c r="A29" s="9">
        <f>IFERROR(__xludf.DUMMYFUNCTION("""COMPUTED_VALUE"""),44602.66666666667)</f>
        <v>44602.66667</v>
      </c>
      <c r="B29" s="7">
        <f>IFERROR(__xludf.DUMMYFUNCTION("""COMPUTED_VALUE"""),406.27)</f>
        <v>406.27</v>
      </c>
      <c r="C29" s="6">
        <f t="shared" si="1"/>
        <v>-0.01603332607</v>
      </c>
    </row>
    <row r="30">
      <c r="A30" s="9">
        <f>IFERROR(__xludf.DUMMYFUNCTION("""COMPUTED_VALUE"""),44603.66666666667)</f>
        <v>44603.66667</v>
      </c>
      <c r="B30" s="7">
        <f>IFERROR(__xludf.DUMMYFUNCTION("""COMPUTED_VALUE"""),391.31)</f>
        <v>391.31</v>
      </c>
      <c r="C30" s="6">
        <f t="shared" si="1"/>
        <v>-0.03682280257</v>
      </c>
    </row>
    <row r="31">
      <c r="A31" s="9">
        <f>IFERROR(__xludf.DUMMYFUNCTION("""COMPUTED_VALUE"""),44606.66666666667)</f>
        <v>44606.66667</v>
      </c>
      <c r="B31" s="7">
        <f>IFERROR(__xludf.DUMMYFUNCTION("""COMPUTED_VALUE"""),396.57)</f>
        <v>396.57</v>
      </c>
      <c r="C31" s="6">
        <f t="shared" si="1"/>
        <v>0.01344202806</v>
      </c>
    </row>
    <row r="32">
      <c r="A32" s="9">
        <f>IFERROR(__xludf.DUMMYFUNCTION("""COMPUTED_VALUE"""),44607.66666666667)</f>
        <v>44607.66667</v>
      </c>
      <c r="B32" s="7">
        <f>IFERROR(__xludf.DUMMYFUNCTION("""COMPUTED_VALUE"""),407.46)</f>
        <v>407.46</v>
      </c>
      <c r="C32" s="6">
        <f t="shared" si="1"/>
        <v>0.02746047356</v>
      </c>
    </row>
    <row r="33">
      <c r="A33" s="9">
        <f>IFERROR(__xludf.DUMMYFUNCTION("""COMPUTED_VALUE"""),44608.66666666667)</f>
        <v>44608.66667</v>
      </c>
      <c r="B33" s="7">
        <f>IFERROR(__xludf.DUMMYFUNCTION("""COMPUTED_VALUE"""),398.08)</f>
        <v>398.08</v>
      </c>
      <c r="C33" s="6">
        <f t="shared" si="1"/>
        <v>-0.02302066461</v>
      </c>
    </row>
    <row r="34">
      <c r="A34" s="9">
        <f>IFERROR(__xludf.DUMMYFUNCTION("""COMPUTED_VALUE"""),44609.66666666667)</f>
        <v>44609.66667</v>
      </c>
      <c r="B34" s="7">
        <f>IFERROR(__xludf.DUMMYFUNCTION("""COMPUTED_VALUE"""),386.67)</f>
        <v>386.67</v>
      </c>
      <c r="C34" s="6">
        <f t="shared" si="1"/>
        <v>-0.02866258039</v>
      </c>
    </row>
    <row r="35">
      <c r="A35" s="9">
        <f>IFERROR(__xludf.DUMMYFUNCTION("""COMPUTED_VALUE"""),44610.66666666667)</f>
        <v>44610.66667</v>
      </c>
      <c r="B35" s="7">
        <f>IFERROR(__xludf.DUMMYFUNCTION("""COMPUTED_VALUE"""),391.29)</f>
        <v>391.29</v>
      </c>
      <c r="C35" s="6">
        <f t="shared" si="1"/>
        <v>0.01194817286</v>
      </c>
    </row>
    <row r="36">
      <c r="A36" s="9">
        <f>IFERROR(__xludf.DUMMYFUNCTION("""COMPUTED_VALUE"""),44614.66666666667)</f>
        <v>44614.66667</v>
      </c>
      <c r="B36" s="7">
        <f>IFERROR(__xludf.DUMMYFUNCTION("""COMPUTED_VALUE"""),377.38)</f>
        <v>377.38</v>
      </c>
      <c r="C36" s="6">
        <f t="shared" si="1"/>
        <v>-0.03554908124</v>
      </c>
    </row>
    <row r="37">
      <c r="A37" s="9">
        <f>IFERROR(__xludf.DUMMYFUNCTION("""COMPUTED_VALUE"""),44615.66666666667)</f>
        <v>44615.66667</v>
      </c>
      <c r="B37" s="7">
        <f>IFERROR(__xludf.DUMMYFUNCTION("""COMPUTED_VALUE"""),367.46)</f>
        <v>367.46</v>
      </c>
      <c r="C37" s="6">
        <f t="shared" si="1"/>
        <v>-0.02628650167</v>
      </c>
    </row>
    <row r="38">
      <c r="A38" s="9">
        <f>IFERROR(__xludf.DUMMYFUNCTION("""COMPUTED_VALUE"""),44616.66666666667)</f>
        <v>44616.66667</v>
      </c>
      <c r="B38" s="7">
        <f>IFERROR(__xludf.DUMMYFUNCTION("""COMPUTED_VALUE"""),390.03)</f>
        <v>390.03</v>
      </c>
      <c r="C38" s="6">
        <f t="shared" si="1"/>
        <v>0.06142165134</v>
      </c>
    </row>
    <row r="39">
      <c r="A39" s="9">
        <f>IFERROR(__xludf.DUMMYFUNCTION("""COMPUTED_VALUE"""),44617.66666666667)</f>
        <v>44617.66667</v>
      </c>
      <c r="B39" s="7">
        <f>IFERROR(__xludf.DUMMYFUNCTION("""COMPUTED_VALUE"""),390.8)</f>
        <v>390.8</v>
      </c>
      <c r="C39" s="6">
        <f t="shared" si="1"/>
        <v>0.001974207112</v>
      </c>
    </row>
    <row r="40">
      <c r="A40" s="9">
        <f>IFERROR(__xludf.DUMMYFUNCTION("""COMPUTED_VALUE"""),44620.66666666667)</f>
        <v>44620.66667</v>
      </c>
      <c r="B40" s="7">
        <f>IFERROR(__xludf.DUMMYFUNCTION("""COMPUTED_VALUE"""),394.52)</f>
        <v>394.52</v>
      </c>
      <c r="C40" s="6">
        <f t="shared" si="1"/>
        <v>0.009518935517</v>
      </c>
    </row>
    <row r="41">
      <c r="A41" s="9">
        <f>IFERROR(__xludf.DUMMYFUNCTION("""COMPUTED_VALUE"""),44621.66666666667)</f>
        <v>44621.66667</v>
      </c>
      <c r="B41" s="7">
        <f>IFERROR(__xludf.DUMMYFUNCTION("""COMPUTED_VALUE"""),386.24)</f>
        <v>386.24</v>
      </c>
      <c r="C41" s="6">
        <f t="shared" si="1"/>
        <v>-0.02098752915</v>
      </c>
    </row>
    <row r="42">
      <c r="A42" s="9">
        <f>IFERROR(__xludf.DUMMYFUNCTION("""COMPUTED_VALUE"""),44622.66666666667)</f>
        <v>44622.66667</v>
      </c>
      <c r="B42" s="7">
        <f>IFERROR(__xludf.DUMMYFUNCTION("""COMPUTED_VALUE"""),380.03)</f>
        <v>380.03</v>
      </c>
      <c r="C42" s="6">
        <f t="shared" si="1"/>
        <v>-0.01607808616</v>
      </c>
    </row>
    <row r="43">
      <c r="A43" s="9">
        <f>IFERROR(__xludf.DUMMYFUNCTION("""COMPUTED_VALUE"""),44623.66666666667)</f>
        <v>44623.66667</v>
      </c>
      <c r="B43" s="7">
        <f>IFERROR(__xludf.DUMMYFUNCTION("""COMPUTED_VALUE"""),368.07)</f>
        <v>368.07</v>
      </c>
      <c r="C43" s="6">
        <f t="shared" si="1"/>
        <v>-0.03147119964</v>
      </c>
    </row>
    <row r="44">
      <c r="A44" s="9">
        <f>IFERROR(__xludf.DUMMYFUNCTION("""COMPUTED_VALUE"""),44624.66666666667)</f>
        <v>44624.66667</v>
      </c>
      <c r="B44" s="7">
        <f>IFERROR(__xludf.DUMMYFUNCTION("""COMPUTED_VALUE"""),361.73)</f>
        <v>361.73</v>
      </c>
      <c r="C44" s="6">
        <f t="shared" si="1"/>
        <v>-0.01722498438</v>
      </c>
    </row>
    <row r="45">
      <c r="A45" s="9">
        <f>IFERROR(__xludf.DUMMYFUNCTION("""COMPUTED_VALUE"""),44627.66666666667)</f>
        <v>44627.66667</v>
      </c>
      <c r="B45" s="7">
        <f>IFERROR(__xludf.DUMMYFUNCTION("""COMPUTED_VALUE"""),350.26)</f>
        <v>350.26</v>
      </c>
      <c r="C45" s="6">
        <f t="shared" si="1"/>
        <v>-0.03170873303</v>
      </c>
    </row>
    <row r="46">
      <c r="A46" s="9">
        <f>IFERROR(__xludf.DUMMYFUNCTION("""COMPUTED_VALUE"""),44628.66666666667)</f>
        <v>44628.66667</v>
      </c>
      <c r="B46" s="7">
        <f>IFERROR(__xludf.DUMMYFUNCTION("""COMPUTED_VALUE"""),341.76)</f>
        <v>341.76</v>
      </c>
      <c r="C46" s="6">
        <f t="shared" si="1"/>
        <v>-0.02426768686</v>
      </c>
    </row>
    <row r="47">
      <c r="A47" s="9">
        <f>IFERROR(__xludf.DUMMYFUNCTION("""COMPUTED_VALUE"""),44629.66666666667)</f>
        <v>44629.66667</v>
      </c>
      <c r="B47" s="7">
        <f>IFERROR(__xludf.DUMMYFUNCTION("""COMPUTED_VALUE"""),358.79)</f>
        <v>358.79</v>
      </c>
      <c r="C47" s="6">
        <f t="shared" si="1"/>
        <v>0.04983029026</v>
      </c>
    </row>
    <row r="48">
      <c r="A48" s="9">
        <f>IFERROR(__xludf.DUMMYFUNCTION("""COMPUTED_VALUE"""),44630.66666666667)</f>
        <v>44630.66667</v>
      </c>
      <c r="B48" s="7">
        <f>IFERROR(__xludf.DUMMYFUNCTION("""COMPUTED_VALUE"""),356.77)</f>
        <v>356.77</v>
      </c>
      <c r="C48" s="6">
        <f t="shared" si="1"/>
        <v>-0.005630034282</v>
      </c>
    </row>
    <row r="49">
      <c r="A49" s="9">
        <f>IFERROR(__xludf.DUMMYFUNCTION("""COMPUTED_VALUE"""),44631.66666666667)</f>
        <v>44631.66667</v>
      </c>
      <c r="B49" s="7">
        <f>IFERROR(__xludf.DUMMYFUNCTION("""COMPUTED_VALUE"""),340.32)</f>
        <v>340.32</v>
      </c>
      <c r="C49" s="6">
        <f t="shared" si="1"/>
        <v>-0.04610813689</v>
      </c>
    </row>
    <row r="50">
      <c r="A50" s="9">
        <f>IFERROR(__xludf.DUMMYFUNCTION("""COMPUTED_VALUE"""),44634.66666666667)</f>
        <v>44634.66667</v>
      </c>
      <c r="B50" s="7">
        <f>IFERROR(__xludf.DUMMYFUNCTION("""COMPUTED_VALUE"""),331.01)</f>
        <v>331.01</v>
      </c>
      <c r="C50" s="6">
        <f t="shared" si="1"/>
        <v>-0.02735660555</v>
      </c>
    </row>
    <row r="51">
      <c r="A51" s="9">
        <f>IFERROR(__xludf.DUMMYFUNCTION("""COMPUTED_VALUE"""),44635.66666666667)</f>
        <v>44635.66667</v>
      </c>
      <c r="B51" s="7">
        <f>IFERROR(__xludf.DUMMYFUNCTION("""COMPUTED_VALUE"""),343.75)</f>
        <v>343.75</v>
      </c>
      <c r="C51" s="6">
        <f t="shared" si="1"/>
        <v>0.03848826319</v>
      </c>
    </row>
    <row r="52">
      <c r="A52" s="9">
        <f>IFERROR(__xludf.DUMMYFUNCTION("""COMPUTED_VALUE"""),44636.66666666667)</f>
        <v>44636.66667</v>
      </c>
      <c r="B52" s="7">
        <f>IFERROR(__xludf.DUMMYFUNCTION("""COMPUTED_VALUE"""),357.53)</f>
        <v>357.53</v>
      </c>
      <c r="C52" s="6">
        <f t="shared" si="1"/>
        <v>0.04008727273</v>
      </c>
    </row>
    <row r="53">
      <c r="A53" s="9">
        <f>IFERROR(__xludf.DUMMYFUNCTION("""COMPUTED_VALUE"""),44637.66666666667)</f>
        <v>44637.66667</v>
      </c>
      <c r="B53" s="7">
        <f>IFERROR(__xludf.DUMMYFUNCTION("""COMPUTED_VALUE"""),371.4)</f>
        <v>371.4</v>
      </c>
      <c r="C53" s="6">
        <f t="shared" si="1"/>
        <v>0.03879394736</v>
      </c>
    </row>
    <row r="54">
      <c r="A54" s="9">
        <f>IFERROR(__xludf.DUMMYFUNCTION("""COMPUTED_VALUE"""),44638.66666666667)</f>
        <v>44638.66667</v>
      </c>
      <c r="B54" s="7">
        <f>IFERROR(__xludf.DUMMYFUNCTION("""COMPUTED_VALUE"""),380.6)</f>
        <v>380.6</v>
      </c>
      <c r="C54" s="6">
        <f t="shared" si="1"/>
        <v>0.02477113624</v>
      </c>
    </row>
    <row r="55">
      <c r="A55" s="9">
        <f>IFERROR(__xludf.DUMMYFUNCTION("""COMPUTED_VALUE"""),44641.66666666667)</f>
        <v>44641.66667</v>
      </c>
      <c r="B55" s="7">
        <f>IFERROR(__xludf.DUMMYFUNCTION("""COMPUTED_VALUE"""),374.59)</f>
        <v>374.59</v>
      </c>
      <c r="C55" s="6">
        <f t="shared" si="1"/>
        <v>-0.01579085654</v>
      </c>
    </row>
    <row r="56">
      <c r="A56" s="9">
        <f>IFERROR(__xludf.DUMMYFUNCTION("""COMPUTED_VALUE"""),44642.66666666667)</f>
        <v>44642.66667</v>
      </c>
      <c r="B56" s="7">
        <f>IFERROR(__xludf.DUMMYFUNCTION("""COMPUTED_VALUE"""),382.92)</f>
        <v>382.92</v>
      </c>
      <c r="C56" s="6">
        <f t="shared" si="1"/>
        <v>0.02223764649</v>
      </c>
    </row>
    <row r="57">
      <c r="A57" s="9">
        <f>IFERROR(__xludf.DUMMYFUNCTION("""COMPUTED_VALUE"""),44643.66666666667)</f>
        <v>44643.66667</v>
      </c>
      <c r="B57" s="7">
        <f>IFERROR(__xludf.DUMMYFUNCTION("""COMPUTED_VALUE"""),374.49)</f>
        <v>374.49</v>
      </c>
      <c r="C57" s="6">
        <f t="shared" si="1"/>
        <v>-0.02201504231</v>
      </c>
    </row>
    <row r="58">
      <c r="A58" s="9">
        <f>IFERROR(__xludf.DUMMYFUNCTION("""COMPUTED_VALUE"""),44644.66666666667)</f>
        <v>44644.66667</v>
      </c>
      <c r="B58" s="7">
        <f>IFERROR(__xludf.DUMMYFUNCTION("""COMPUTED_VALUE"""),375.71)</f>
        <v>375.71</v>
      </c>
      <c r="C58" s="6">
        <f t="shared" si="1"/>
        <v>0.003257763892</v>
      </c>
    </row>
    <row r="59">
      <c r="A59" s="9">
        <f>IFERROR(__xludf.DUMMYFUNCTION("""COMPUTED_VALUE"""),44645.66666666667)</f>
        <v>44645.66667</v>
      </c>
      <c r="B59" s="7">
        <f>IFERROR(__xludf.DUMMYFUNCTION("""COMPUTED_VALUE"""),373.85)</f>
        <v>373.85</v>
      </c>
      <c r="C59" s="6">
        <f t="shared" si="1"/>
        <v>-0.004950626813</v>
      </c>
    </row>
    <row r="60">
      <c r="A60" s="9">
        <f>IFERROR(__xludf.DUMMYFUNCTION("""COMPUTED_VALUE"""),44648.66666666667)</f>
        <v>44648.66667</v>
      </c>
      <c r="B60" s="7">
        <f>IFERROR(__xludf.DUMMYFUNCTION("""COMPUTED_VALUE"""),378.51)</f>
        <v>378.51</v>
      </c>
      <c r="C60" s="6">
        <f t="shared" si="1"/>
        <v>0.01246489234</v>
      </c>
    </row>
    <row r="61">
      <c r="A61" s="9">
        <f>IFERROR(__xludf.DUMMYFUNCTION("""COMPUTED_VALUE"""),44649.66666666667)</f>
        <v>44649.66667</v>
      </c>
      <c r="B61" s="7">
        <f>IFERROR(__xludf.DUMMYFUNCTION("""COMPUTED_VALUE"""),391.82)</f>
        <v>391.82</v>
      </c>
      <c r="C61" s="6">
        <f t="shared" si="1"/>
        <v>0.03516419645</v>
      </c>
    </row>
    <row r="62">
      <c r="A62" s="9">
        <f>IFERROR(__xludf.DUMMYFUNCTION("""COMPUTED_VALUE"""),44650.66666666667)</f>
        <v>44650.66667</v>
      </c>
      <c r="B62" s="7">
        <f>IFERROR(__xludf.DUMMYFUNCTION("""COMPUTED_VALUE"""),381.47)</f>
        <v>381.47</v>
      </c>
      <c r="C62" s="6">
        <f t="shared" si="1"/>
        <v>-0.02641519065</v>
      </c>
    </row>
    <row r="63">
      <c r="A63" s="9">
        <f>IFERROR(__xludf.DUMMYFUNCTION("""COMPUTED_VALUE"""),44651.66666666667)</f>
        <v>44651.66667</v>
      </c>
      <c r="B63" s="7">
        <f>IFERROR(__xludf.DUMMYFUNCTION("""COMPUTED_VALUE"""),374.59)</f>
        <v>374.59</v>
      </c>
      <c r="C63" s="6">
        <f t="shared" si="1"/>
        <v>-0.01803549427</v>
      </c>
    </row>
    <row r="64">
      <c r="A64" s="9">
        <f>IFERROR(__xludf.DUMMYFUNCTION("""COMPUTED_VALUE"""),44652.66666666667)</f>
        <v>44652.66667</v>
      </c>
      <c r="B64" s="7">
        <f>IFERROR(__xludf.DUMMYFUNCTION("""COMPUTED_VALUE"""),373.47)</f>
        <v>373.47</v>
      </c>
      <c r="C64" s="6">
        <f t="shared" si="1"/>
        <v>-0.002989935663</v>
      </c>
    </row>
    <row r="65">
      <c r="A65" s="9">
        <f>IFERROR(__xludf.DUMMYFUNCTION("""COMPUTED_VALUE"""),44655.66666666667)</f>
        <v>44655.66667</v>
      </c>
      <c r="B65" s="7">
        <f>IFERROR(__xludf.DUMMYFUNCTION("""COMPUTED_VALUE"""),391.5)</f>
        <v>391.5</v>
      </c>
      <c r="C65" s="6">
        <f t="shared" si="1"/>
        <v>0.04827697004</v>
      </c>
    </row>
    <row r="66">
      <c r="A66" s="9">
        <f>IFERROR(__xludf.DUMMYFUNCTION("""COMPUTED_VALUE"""),44656.66666666667)</f>
        <v>44656.66667</v>
      </c>
      <c r="B66" s="7">
        <f>IFERROR(__xludf.DUMMYFUNCTION("""COMPUTED_VALUE"""),380.15)</f>
        <v>380.15</v>
      </c>
      <c r="C66" s="6">
        <f t="shared" si="1"/>
        <v>-0.02899106003</v>
      </c>
    </row>
    <row r="67">
      <c r="A67" s="9">
        <f>IFERROR(__xludf.DUMMYFUNCTION("""COMPUTED_VALUE"""),44657.66666666667)</f>
        <v>44657.66667</v>
      </c>
      <c r="B67" s="7">
        <f>IFERROR(__xludf.DUMMYFUNCTION("""COMPUTED_VALUE"""),368.35)</f>
        <v>368.35</v>
      </c>
      <c r="C67" s="6">
        <f t="shared" si="1"/>
        <v>-0.0310403788</v>
      </c>
    </row>
    <row r="68">
      <c r="A68" s="9">
        <f>IFERROR(__xludf.DUMMYFUNCTION("""COMPUTED_VALUE"""),44658.66666666667)</f>
        <v>44658.66667</v>
      </c>
      <c r="B68" s="7">
        <f>IFERROR(__xludf.DUMMYFUNCTION("""COMPUTED_VALUE"""),362.15)</f>
        <v>362.15</v>
      </c>
      <c r="C68" s="6">
        <f t="shared" si="1"/>
        <v>-0.01683181756</v>
      </c>
    </row>
    <row r="69">
      <c r="A69" s="9">
        <f>IFERROR(__xludf.DUMMYFUNCTION("""COMPUTED_VALUE"""),44659.66666666667)</f>
        <v>44659.66667</v>
      </c>
      <c r="B69" s="7">
        <f>IFERROR(__xludf.DUMMYFUNCTION("""COMPUTED_VALUE"""),355.88)</f>
        <v>355.88</v>
      </c>
      <c r="C69" s="6">
        <f t="shared" si="1"/>
        <v>-0.01731326798</v>
      </c>
    </row>
    <row r="70">
      <c r="A70" s="9">
        <f>IFERROR(__xludf.DUMMYFUNCTION("""COMPUTED_VALUE"""),44662.66666666667)</f>
        <v>44662.66667</v>
      </c>
      <c r="B70" s="7">
        <f>IFERROR(__xludf.DUMMYFUNCTION("""COMPUTED_VALUE"""),348.0)</f>
        <v>348</v>
      </c>
      <c r="C70" s="6">
        <f t="shared" si="1"/>
        <v>-0.02214229516</v>
      </c>
    </row>
    <row r="71">
      <c r="A71" s="9">
        <f>IFERROR(__xludf.DUMMYFUNCTION("""COMPUTED_VALUE"""),44663.66666666667)</f>
        <v>44663.66667</v>
      </c>
      <c r="B71" s="7">
        <f>IFERROR(__xludf.DUMMYFUNCTION("""COMPUTED_VALUE"""),344.1)</f>
        <v>344.1</v>
      </c>
      <c r="C71" s="6">
        <f t="shared" si="1"/>
        <v>-0.01120689655</v>
      </c>
    </row>
    <row r="72">
      <c r="A72" s="9">
        <f>IFERROR(__xludf.DUMMYFUNCTION("""COMPUTED_VALUE"""),44664.66666666667)</f>
        <v>44664.66667</v>
      </c>
      <c r="B72" s="7">
        <f>IFERROR(__xludf.DUMMYFUNCTION("""COMPUTED_VALUE"""),350.43)</f>
        <v>350.43</v>
      </c>
      <c r="C72" s="6">
        <f t="shared" si="1"/>
        <v>0.01839581517</v>
      </c>
    </row>
    <row r="73">
      <c r="A73" s="9">
        <f>IFERROR(__xludf.DUMMYFUNCTION("""COMPUTED_VALUE"""),44665.66666666667)</f>
        <v>44665.66667</v>
      </c>
      <c r="B73" s="7">
        <f>IFERROR(__xludf.DUMMYFUNCTION("""COMPUTED_VALUE"""),341.13)</f>
        <v>341.13</v>
      </c>
      <c r="C73" s="6">
        <f t="shared" si="1"/>
        <v>-0.02653882373</v>
      </c>
    </row>
    <row r="74">
      <c r="A74" s="9">
        <f>IFERROR(__xludf.DUMMYFUNCTION("""COMPUTED_VALUE"""),44669.66666666667)</f>
        <v>44669.66667</v>
      </c>
      <c r="B74" s="7">
        <f>IFERROR(__xludf.DUMMYFUNCTION("""COMPUTED_VALUE"""),337.86)</f>
        <v>337.86</v>
      </c>
      <c r="C74" s="6">
        <f t="shared" si="1"/>
        <v>-0.009585788409</v>
      </c>
    </row>
    <row r="75">
      <c r="A75" s="9">
        <f>IFERROR(__xludf.DUMMYFUNCTION("""COMPUTED_VALUE"""),44670.66666666667)</f>
        <v>44670.66667</v>
      </c>
      <c r="B75" s="7">
        <f>IFERROR(__xludf.DUMMYFUNCTION("""COMPUTED_VALUE"""),348.61)</f>
        <v>348.61</v>
      </c>
      <c r="C75" s="6">
        <f t="shared" si="1"/>
        <v>0.03181791274</v>
      </c>
    </row>
    <row r="76">
      <c r="A76" s="9">
        <f>IFERROR(__xludf.DUMMYFUNCTION("""COMPUTED_VALUE"""),44671.66666666667)</f>
        <v>44671.66667</v>
      </c>
      <c r="B76" s="7">
        <f>IFERROR(__xludf.DUMMYFUNCTION("""COMPUTED_VALUE"""),226.19)</f>
        <v>226.19</v>
      </c>
      <c r="C76" s="6">
        <f t="shared" si="1"/>
        <v>-0.3511660595</v>
      </c>
    </row>
    <row r="77">
      <c r="A77" s="9">
        <f>IFERROR(__xludf.DUMMYFUNCTION("""COMPUTED_VALUE"""),44672.66666666667)</f>
        <v>44672.66667</v>
      </c>
      <c r="B77" s="7">
        <f>IFERROR(__xludf.DUMMYFUNCTION("""COMPUTED_VALUE"""),218.22)</f>
        <v>218.22</v>
      </c>
      <c r="C77" s="6">
        <f t="shared" si="1"/>
        <v>-0.03523586365</v>
      </c>
    </row>
    <row r="78">
      <c r="A78" s="9">
        <f>IFERROR(__xludf.DUMMYFUNCTION("""COMPUTED_VALUE"""),44673.66666666667)</f>
        <v>44673.66667</v>
      </c>
      <c r="B78" s="7">
        <f>IFERROR(__xludf.DUMMYFUNCTION("""COMPUTED_VALUE"""),215.52)</f>
        <v>215.52</v>
      </c>
      <c r="C78" s="6">
        <f t="shared" si="1"/>
        <v>-0.01237283475</v>
      </c>
    </row>
    <row r="79">
      <c r="A79" s="9">
        <f>IFERROR(__xludf.DUMMYFUNCTION("""COMPUTED_VALUE"""),44676.66666666667)</f>
        <v>44676.66667</v>
      </c>
      <c r="B79" s="7">
        <f>IFERROR(__xludf.DUMMYFUNCTION("""COMPUTED_VALUE"""),209.91)</f>
        <v>209.91</v>
      </c>
      <c r="C79" s="6">
        <f t="shared" si="1"/>
        <v>-0.02603006682</v>
      </c>
    </row>
    <row r="80">
      <c r="A80" s="9">
        <f>IFERROR(__xludf.DUMMYFUNCTION("""COMPUTED_VALUE"""),44677.66666666667)</f>
        <v>44677.66667</v>
      </c>
      <c r="B80" s="7">
        <f>IFERROR(__xludf.DUMMYFUNCTION("""COMPUTED_VALUE"""),198.4)</f>
        <v>198.4</v>
      </c>
      <c r="C80" s="6">
        <f t="shared" si="1"/>
        <v>-0.05483302368</v>
      </c>
    </row>
    <row r="81">
      <c r="A81" s="9">
        <f>IFERROR(__xludf.DUMMYFUNCTION("""COMPUTED_VALUE"""),44678.66666666667)</f>
        <v>44678.66667</v>
      </c>
      <c r="B81" s="7">
        <f>IFERROR(__xludf.DUMMYFUNCTION("""COMPUTED_VALUE"""),188.54)</f>
        <v>188.54</v>
      </c>
      <c r="C81" s="6">
        <f t="shared" si="1"/>
        <v>-0.04969758065</v>
      </c>
    </row>
    <row r="82">
      <c r="A82" s="9">
        <f>IFERROR(__xludf.DUMMYFUNCTION("""COMPUTED_VALUE"""),44679.66666666667)</f>
        <v>44679.66667</v>
      </c>
      <c r="B82" s="7">
        <f>IFERROR(__xludf.DUMMYFUNCTION("""COMPUTED_VALUE"""),199.52)</f>
        <v>199.52</v>
      </c>
      <c r="C82" s="6">
        <f t="shared" si="1"/>
        <v>0.05823697889</v>
      </c>
    </row>
    <row r="83">
      <c r="A83" s="9">
        <f>IFERROR(__xludf.DUMMYFUNCTION("""COMPUTED_VALUE"""),44680.66666666667)</f>
        <v>44680.66667</v>
      </c>
      <c r="B83" s="7">
        <f>IFERROR(__xludf.DUMMYFUNCTION("""COMPUTED_VALUE"""),190.36)</f>
        <v>190.36</v>
      </c>
      <c r="C83" s="6">
        <f t="shared" si="1"/>
        <v>-0.04591018444</v>
      </c>
    </row>
    <row r="84">
      <c r="A84" s="9">
        <f>IFERROR(__xludf.DUMMYFUNCTION("""COMPUTED_VALUE"""),44683.66666666667)</f>
        <v>44683.66667</v>
      </c>
      <c r="B84" s="7">
        <f>IFERROR(__xludf.DUMMYFUNCTION("""COMPUTED_VALUE"""),199.46)</f>
        <v>199.46</v>
      </c>
      <c r="C84" s="6">
        <f t="shared" si="1"/>
        <v>0.04780416054</v>
      </c>
    </row>
    <row r="85">
      <c r="A85" s="9">
        <f>IFERROR(__xludf.DUMMYFUNCTION("""COMPUTED_VALUE"""),44684.66666666667)</f>
        <v>44684.66667</v>
      </c>
      <c r="B85" s="7">
        <f>IFERROR(__xludf.DUMMYFUNCTION("""COMPUTED_VALUE"""),199.87)</f>
        <v>199.87</v>
      </c>
      <c r="C85" s="6">
        <f t="shared" si="1"/>
        <v>0.002055549985</v>
      </c>
    </row>
    <row r="86">
      <c r="A86" s="9">
        <f>IFERROR(__xludf.DUMMYFUNCTION("""COMPUTED_VALUE"""),44685.66666666667)</f>
        <v>44685.66667</v>
      </c>
      <c r="B86" s="7">
        <f>IFERROR(__xludf.DUMMYFUNCTION("""COMPUTED_VALUE"""),204.01)</f>
        <v>204.01</v>
      </c>
      <c r="C86" s="6">
        <f t="shared" si="1"/>
        <v>0.02071346375</v>
      </c>
    </row>
    <row r="87">
      <c r="A87" s="9">
        <f>IFERROR(__xludf.DUMMYFUNCTION("""COMPUTED_VALUE"""),44686.66666666667)</f>
        <v>44686.66667</v>
      </c>
      <c r="B87" s="7">
        <f>IFERROR(__xludf.DUMMYFUNCTION("""COMPUTED_VALUE"""),188.32)</f>
        <v>188.32</v>
      </c>
      <c r="C87" s="6">
        <f t="shared" si="1"/>
        <v>-0.07690799471</v>
      </c>
    </row>
    <row r="88">
      <c r="A88" s="9">
        <f>IFERROR(__xludf.DUMMYFUNCTION("""COMPUTED_VALUE"""),44687.66666666667)</f>
        <v>44687.66667</v>
      </c>
      <c r="B88" s="7">
        <f>IFERROR(__xludf.DUMMYFUNCTION("""COMPUTED_VALUE"""),180.97)</f>
        <v>180.97</v>
      </c>
      <c r="C88" s="6">
        <f t="shared" si="1"/>
        <v>-0.03902931181</v>
      </c>
    </row>
    <row r="89">
      <c r="A89" s="9">
        <f>IFERROR(__xludf.DUMMYFUNCTION("""COMPUTED_VALUE"""),44690.66666666667)</f>
        <v>44690.66667</v>
      </c>
      <c r="B89" s="7">
        <f>IFERROR(__xludf.DUMMYFUNCTION("""COMPUTED_VALUE"""),173.1)</f>
        <v>173.1</v>
      </c>
      <c r="C89" s="6">
        <f t="shared" si="1"/>
        <v>-0.04348787092</v>
      </c>
    </row>
    <row r="90">
      <c r="A90" s="9">
        <f>IFERROR(__xludf.DUMMYFUNCTION("""COMPUTED_VALUE"""),44691.66666666667)</f>
        <v>44691.66667</v>
      </c>
      <c r="B90" s="7">
        <f>IFERROR(__xludf.DUMMYFUNCTION("""COMPUTED_VALUE"""),177.66)</f>
        <v>177.66</v>
      </c>
      <c r="C90" s="6">
        <f t="shared" si="1"/>
        <v>0.02634315425</v>
      </c>
    </row>
    <row r="91">
      <c r="A91" s="9">
        <f>IFERROR(__xludf.DUMMYFUNCTION("""COMPUTED_VALUE"""),44692.66666666667)</f>
        <v>44692.66667</v>
      </c>
      <c r="B91" s="7">
        <f>IFERROR(__xludf.DUMMYFUNCTION("""COMPUTED_VALUE"""),166.37)</f>
        <v>166.37</v>
      </c>
      <c r="C91" s="6">
        <f t="shared" si="1"/>
        <v>-0.06354835078</v>
      </c>
    </row>
    <row r="92">
      <c r="A92" s="9">
        <f>IFERROR(__xludf.DUMMYFUNCTION("""COMPUTED_VALUE"""),44693.66666666667)</f>
        <v>44693.66667</v>
      </c>
      <c r="B92" s="7">
        <f>IFERROR(__xludf.DUMMYFUNCTION("""COMPUTED_VALUE"""),174.31)</f>
        <v>174.31</v>
      </c>
      <c r="C92" s="6">
        <f t="shared" si="1"/>
        <v>0.04772495041</v>
      </c>
    </row>
    <row r="93">
      <c r="A93" s="9">
        <f>IFERROR(__xludf.DUMMYFUNCTION("""COMPUTED_VALUE"""),44694.66666666667)</f>
        <v>44694.66667</v>
      </c>
      <c r="B93" s="7">
        <f>IFERROR(__xludf.DUMMYFUNCTION("""COMPUTED_VALUE"""),187.64)</f>
        <v>187.64</v>
      </c>
      <c r="C93" s="6">
        <f t="shared" si="1"/>
        <v>0.07647295049</v>
      </c>
    </row>
    <row r="94">
      <c r="A94" s="9">
        <f>IFERROR(__xludf.DUMMYFUNCTION("""COMPUTED_VALUE"""),44697.66666666667)</f>
        <v>44697.66667</v>
      </c>
      <c r="B94" s="7">
        <f>IFERROR(__xludf.DUMMYFUNCTION("""COMPUTED_VALUE"""),186.51)</f>
        <v>186.51</v>
      </c>
      <c r="C94" s="6">
        <f t="shared" si="1"/>
        <v>-0.006022170113</v>
      </c>
    </row>
    <row r="95">
      <c r="A95" s="9">
        <f>IFERROR(__xludf.DUMMYFUNCTION("""COMPUTED_VALUE"""),44698.66666666667)</f>
        <v>44698.66667</v>
      </c>
      <c r="B95" s="7">
        <f>IFERROR(__xludf.DUMMYFUNCTION("""COMPUTED_VALUE"""),190.56)</f>
        <v>190.56</v>
      </c>
      <c r="C95" s="6">
        <f t="shared" si="1"/>
        <v>0.02171465337</v>
      </c>
    </row>
    <row r="96">
      <c r="A96" s="9">
        <f>IFERROR(__xludf.DUMMYFUNCTION("""COMPUTED_VALUE"""),44699.66666666667)</f>
        <v>44699.66667</v>
      </c>
      <c r="B96" s="7">
        <f>IFERROR(__xludf.DUMMYFUNCTION("""COMPUTED_VALUE"""),177.19)</f>
        <v>177.19</v>
      </c>
      <c r="C96" s="6">
        <f t="shared" si="1"/>
        <v>-0.07016162888</v>
      </c>
    </row>
    <row r="97">
      <c r="A97" s="9">
        <f>IFERROR(__xludf.DUMMYFUNCTION("""COMPUTED_VALUE"""),44700.66666666667)</f>
        <v>44700.66667</v>
      </c>
      <c r="B97" s="7">
        <f>IFERROR(__xludf.DUMMYFUNCTION("""COMPUTED_VALUE"""),183.48)</f>
        <v>183.48</v>
      </c>
      <c r="C97" s="6">
        <f t="shared" si="1"/>
        <v>0.0354986173</v>
      </c>
    </row>
    <row r="98">
      <c r="A98" s="9">
        <f>IFERROR(__xludf.DUMMYFUNCTION("""COMPUTED_VALUE"""),44701.66666666667)</f>
        <v>44701.66667</v>
      </c>
      <c r="B98" s="7">
        <f>IFERROR(__xludf.DUMMYFUNCTION("""COMPUTED_VALUE"""),186.35)</f>
        <v>186.35</v>
      </c>
      <c r="C98" s="6">
        <f t="shared" si="1"/>
        <v>0.01564203183</v>
      </c>
    </row>
    <row r="99">
      <c r="A99" s="9">
        <f>IFERROR(__xludf.DUMMYFUNCTION("""COMPUTED_VALUE"""),44704.66666666667)</f>
        <v>44704.66667</v>
      </c>
      <c r="B99" s="7">
        <f>IFERROR(__xludf.DUMMYFUNCTION("""COMPUTED_VALUE"""),187.44)</f>
        <v>187.44</v>
      </c>
      <c r="C99" s="6">
        <f t="shared" si="1"/>
        <v>0.005849208479</v>
      </c>
    </row>
    <row r="100">
      <c r="A100" s="9">
        <f>IFERROR(__xludf.DUMMYFUNCTION("""COMPUTED_VALUE"""),44705.66666666667)</f>
        <v>44705.66667</v>
      </c>
      <c r="B100" s="7">
        <f>IFERROR(__xludf.DUMMYFUNCTION("""COMPUTED_VALUE"""),180.34)</f>
        <v>180.34</v>
      </c>
      <c r="C100" s="6">
        <f t="shared" si="1"/>
        <v>-0.03787878788</v>
      </c>
    </row>
    <row r="101">
      <c r="A101" s="9">
        <f>IFERROR(__xludf.DUMMYFUNCTION("""COMPUTED_VALUE"""),44706.66666666667)</f>
        <v>44706.66667</v>
      </c>
      <c r="B101" s="7">
        <f>IFERROR(__xludf.DUMMYFUNCTION("""COMPUTED_VALUE"""),187.83)</f>
        <v>187.83</v>
      </c>
      <c r="C101" s="6">
        <f t="shared" si="1"/>
        <v>0.04153266053</v>
      </c>
    </row>
    <row r="102">
      <c r="A102" s="9">
        <f>IFERROR(__xludf.DUMMYFUNCTION("""COMPUTED_VALUE"""),44707.66666666667)</f>
        <v>44707.66667</v>
      </c>
      <c r="B102" s="7">
        <f>IFERROR(__xludf.DUMMYFUNCTION("""COMPUTED_VALUE"""),191.4)</f>
        <v>191.4</v>
      </c>
      <c r="C102" s="6">
        <f t="shared" si="1"/>
        <v>0.01900654847</v>
      </c>
    </row>
    <row r="103">
      <c r="A103" s="9">
        <f>IFERROR(__xludf.DUMMYFUNCTION("""COMPUTED_VALUE"""),44708.66666666667)</f>
        <v>44708.66667</v>
      </c>
      <c r="B103" s="7">
        <f>IFERROR(__xludf.DUMMYFUNCTION("""COMPUTED_VALUE"""),195.19)</f>
        <v>195.19</v>
      </c>
      <c r="C103" s="6">
        <f t="shared" si="1"/>
        <v>0.0198014629</v>
      </c>
    </row>
    <row r="104">
      <c r="A104" s="9">
        <f>IFERROR(__xludf.DUMMYFUNCTION("""COMPUTED_VALUE"""),44712.66666666667)</f>
        <v>44712.66667</v>
      </c>
      <c r="B104" s="7">
        <f>IFERROR(__xludf.DUMMYFUNCTION("""COMPUTED_VALUE"""),197.44)</f>
        <v>197.44</v>
      </c>
      <c r="C104" s="6">
        <f t="shared" si="1"/>
        <v>0.01152722988</v>
      </c>
    </row>
    <row r="105">
      <c r="A105" s="9">
        <f>IFERROR(__xludf.DUMMYFUNCTION("""COMPUTED_VALUE"""),44713.66666666667)</f>
        <v>44713.66667</v>
      </c>
      <c r="B105" s="7">
        <f>IFERROR(__xludf.DUMMYFUNCTION("""COMPUTED_VALUE"""),192.91)</f>
        <v>192.91</v>
      </c>
      <c r="C105" s="6">
        <f t="shared" si="1"/>
        <v>-0.02294367909</v>
      </c>
    </row>
    <row r="106">
      <c r="A106" s="9">
        <f>IFERROR(__xludf.DUMMYFUNCTION("""COMPUTED_VALUE"""),44714.66666666667)</f>
        <v>44714.66667</v>
      </c>
      <c r="B106" s="7">
        <f>IFERROR(__xludf.DUMMYFUNCTION("""COMPUTED_VALUE"""),205.09)</f>
        <v>205.09</v>
      </c>
      <c r="C106" s="6">
        <f t="shared" si="1"/>
        <v>0.063138251</v>
      </c>
    </row>
    <row r="107">
      <c r="A107" s="9">
        <f>IFERROR(__xludf.DUMMYFUNCTION("""COMPUTED_VALUE"""),44715.66666666667)</f>
        <v>44715.66667</v>
      </c>
      <c r="B107" s="7">
        <f>IFERROR(__xludf.DUMMYFUNCTION("""COMPUTED_VALUE"""),198.98)</f>
        <v>198.98</v>
      </c>
      <c r="C107" s="6">
        <f t="shared" si="1"/>
        <v>-0.02979179872</v>
      </c>
    </row>
    <row r="108">
      <c r="A108" s="9">
        <f>IFERROR(__xludf.DUMMYFUNCTION("""COMPUTED_VALUE"""),44718.66666666667)</f>
        <v>44718.66667</v>
      </c>
      <c r="B108" s="7">
        <f>IFERROR(__xludf.DUMMYFUNCTION("""COMPUTED_VALUE"""),197.14)</f>
        <v>197.14</v>
      </c>
      <c r="C108" s="6">
        <f t="shared" si="1"/>
        <v>-0.009247160519</v>
      </c>
    </row>
    <row r="109">
      <c r="A109" s="9">
        <f>IFERROR(__xludf.DUMMYFUNCTION("""COMPUTED_VALUE"""),44719.66666666667)</f>
        <v>44719.66667</v>
      </c>
      <c r="B109" s="7">
        <f>IFERROR(__xludf.DUMMYFUNCTION("""COMPUTED_VALUE"""),198.61)</f>
        <v>198.61</v>
      </c>
      <c r="C109" s="6">
        <f t="shared" si="1"/>
        <v>0.007456629806</v>
      </c>
    </row>
    <row r="110">
      <c r="A110" s="9">
        <f>IFERROR(__xludf.DUMMYFUNCTION("""COMPUTED_VALUE"""),44720.66666666667)</f>
        <v>44720.66667</v>
      </c>
      <c r="B110" s="7">
        <f>IFERROR(__xludf.DUMMYFUNCTION("""COMPUTED_VALUE"""),202.83)</f>
        <v>202.83</v>
      </c>
      <c r="C110" s="6">
        <f t="shared" si="1"/>
        <v>0.02124767132</v>
      </c>
    </row>
    <row r="111">
      <c r="A111" s="9">
        <f>IFERROR(__xludf.DUMMYFUNCTION("""COMPUTED_VALUE"""),44721.66666666667)</f>
        <v>44721.66667</v>
      </c>
      <c r="B111" s="7">
        <f>IFERROR(__xludf.DUMMYFUNCTION("""COMPUTED_VALUE"""),192.77)</f>
        <v>192.77</v>
      </c>
      <c r="C111" s="6">
        <f t="shared" si="1"/>
        <v>-0.04959818567</v>
      </c>
    </row>
    <row r="112">
      <c r="A112" s="9">
        <f>IFERROR(__xludf.DUMMYFUNCTION("""COMPUTED_VALUE"""),44722.66666666667)</f>
        <v>44722.66667</v>
      </c>
      <c r="B112" s="7">
        <f>IFERROR(__xludf.DUMMYFUNCTION("""COMPUTED_VALUE"""),182.94)</f>
        <v>182.94</v>
      </c>
      <c r="C112" s="6">
        <f t="shared" si="1"/>
        <v>-0.05099341184</v>
      </c>
    </row>
    <row r="113">
      <c r="A113" s="9">
        <f>IFERROR(__xludf.DUMMYFUNCTION("""COMPUTED_VALUE"""),44725.66666666667)</f>
        <v>44725.66667</v>
      </c>
      <c r="B113" s="7">
        <f>IFERROR(__xludf.DUMMYFUNCTION("""COMPUTED_VALUE"""),169.69)</f>
        <v>169.69</v>
      </c>
      <c r="C113" s="6">
        <f t="shared" si="1"/>
        <v>-0.07242811851</v>
      </c>
    </row>
    <row r="114">
      <c r="A114" s="9">
        <f>IFERROR(__xludf.DUMMYFUNCTION("""COMPUTED_VALUE"""),44726.66666666667)</f>
        <v>44726.66667</v>
      </c>
      <c r="B114" s="7">
        <f>IFERROR(__xludf.DUMMYFUNCTION("""COMPUTED_VALUE"""),167.54)</f>
        <v>167.54</v>
      </c>
      <c r="C114" s="6">
        <f t="shared" si="1"/>
        <v>-0.01267016324</v>
      </c>
    </row>
    <row r="115">
      <c r="A115" s="9">
        <f>IFERROR(__xludf.DUMMYFUNCTION("""COMPUTED_VALUE"""),44727.66666666667)</f>
        <v>44727.66667</v>
      </c>
      <c r="B115" s="7">
        <f>IFERROR(__xludf.DUMMYFUNCTION("""COMPUTED_VALUE"""),180.11)</f>
        <v>180.11</v>
      </c>
      <c r="C115" s="6">
        <f t="shared" si="1"/>
        <v>0.07502685926</v>
      </c>
    </row>
    <row r="116">
      <c r="A116" s="9">
        <f>IFERROR(__xludf.DUMMYFUNCTION("""COMPUTED_VALUE"""),44728.66666666667)</f>
        <v>44728.66667</v>
      </c>
      <c r="B116" s="7">
        <f>IFERROR(__xludf.DUMMYFUNCTION("""COMPUTED_VALUE"""),173.35)</f>
        <v>173.35</v>
      </c>
      <c r="C116" s="6">
        <f t="shared" si="1"/>
        <v>-0.03753261896</v>
      </c>
    </row>
    <row r="117">
      <c r="A117" s="9">
        <f>IFERROR(__xludf.DUMMYFUNCTION("""COMPUTED_VALUE"""),44729.66666666667)</f>
        <v>44729.66667</v>
      </c>
      <c r="B117" s="7">
        <f>IFERROR(__xludf.DUMMYFUNCTION("""COMPUTED_VALUE"""),175.51)</f>
        <v>175.51</v>
      </c>
      <c r="C117" s="6">
        <f t="shared" si="1"/>
        <v>0.01246034035</v>
      </c>
    </row>
    <row r="118">
      <c r="A118" s="9">
        <f>IFERROR(__xludf.DUMMYFUNCTION("""COMPUTED_VALUE"""),44733.66666666667)</f>
        <v>44733.66667</v>
      </c>
      <c r="B118" s="7">
        <f>IFERROR(__xludf.DUMMYFUNCTION("""COMPUTED_VALUE"""),170.91)</f>
        <v>170.91</v>
      </c>
      <c r="C118" s="6">
        <f t="shared" si="1"/>
        <v>-0.0262093328</v>
      </c>
    </row>
    <row r="119">
      <c r="A119" s="9">
        <f>IFERROR(__xludf.DUMMYFUNCTION("""COMPUTED_VALUE"""),44734.66666666667)</f>
        <v>44734.66667</v>
      </c>
      <c r="B119" s="7">
        <f>IFERROR(__xludf.DUMMYFUNCTION("""COMPUTED_VALUE"""),178.89)</f>
        <v>178.89</v>
      </c>
      <c r="C119" s="6">
        <f t="shared" si="1"/>
        <v>0.046691241</v>
      </c>
    </row>
    <row r="120">
      <c r="A120" s="9">
        <f>IFERROR(__xludf.DUMMYFUNCTION("""COMPUTED_VALUE"""),44735.66666666667)</f>
        <v>44735.66667</v>
      </c>
      <c r="B120" s="7">
        <f>IFERROR(__xludf.DUMMYFUNCTION("""COMPUTED_VALUE"""),181.71)</f>
        <v>181.71</v>
      </c>
      <c r="C120" s="6">
        <f t="shared" si="1"/>
        <v>0.01576387724</v>
      </c>
    </row>
    <row r="121">
      <c r="A121" s="9">
        <f>IFERROR(__xludf.DUMMYFUNCTION("""COMPUTED_VALUE"""),44736.66666666667)</f>
        <v>44736.66667</v>
      </c>
      <c r="B121" s="7">
        <f>IFERROR(__xludf.DUMMYFUNCTION("""COMPUTED_VALUE"""),190.85)</f>
        <v>190.85</v>
      </c>
      <c r="C121" s="6">
        <f t="shared" si="1"/>
        <v>0.05029992846</v>
      </c>
    </row>
    <row r="122">
      <c r="A122" s="9">
        <f>IFERROR(__xludf.DUMMYFUNCTION("""COMPUTED_VALUE"""),44739.66666666667)</f>
        <v>44739.66667</v>
      </c>
      <c r="B122" s="7">
        <f>IFERROR(__xludf.DUMMYFUNCTION("""COMPUTED_VALUE"""),189.14)</f>
        <v>189.14</v>
      </c>
      <c r="C122" s="6">
        <f t="shared" si="1"/>
        <v>-0.008959916165</v>
      </c>
    </row>
    <row r="123">
      <c r="A123" s="9">
        <f>IFERROR(__xludf.DUMMYFUNCTION("""COMPUTED_VALUE"""),44740.66666666667)</f>
        <v>44740.66667</v>
      </c>
      <c r="B123" s="7">
        <f>IFERROR(__xludf.DUMMYFUNCTION("""COMPUTED_VALUE"""),179.6)</f>
        <v>179.6</v>
      </c>
      <c r="C123" s="6">
        <f t="shared" si="1"/>
        <v>-0.05043882838</v>
      </c>
    </row>
    <row r="124">
      <c r="A124" s="9">
        <f>IFERROR(__xludf.DUMMYFUNCTION("""COMPUTED_VALUE"""),44741.66666666667)</f>
        <v>44741.66667</v>
      </c>
      <c r="B124" s="7">
        <f>IFERROR(__xludf.DUMMYFUNCTION("""COMPUTED_VALUE"""),178.36)</f>
        <v>178.36</v>
      </c>
      <c r="C124" s="6">
        <f t="shared" si="1"/>
        <v>-0.006904231626</v>
      </c>
    </row>
    <row r="125">
      <c r="A125" s="9">
        <f>IFERROR(__xludf.DUMMYFUNCTION("""COMPUTED_VALUE"""),44742.66666666667)</f>
        <v>44742.66667</v>
      </c>
      <c r="B125" s="7">
        <f>IFERROR(__xludf.DUMMYFUNCTION("""COMPUTED_VALUE"""),174.87)</f>
        <v>174.87</v>
      </c>
      <c r="C125" s="6">
        <f t="shared" si="1"/>
        <v>-0.01956716753</v>
      </c>
    </row>
    <row r="126">
      <c r="A126" s="9">
        <f>IFERROR(__xludf.DUMMYFUNCTION("""COMPUTED_VALUE"""),44743.66666666667)</f>
        <v>44743.66667</v>
      </c>
      <c r="B126" s="7">
        <f>IFERROR(__xludf.DUMMYFUNCTION("""COMPUTED_VALUE"""),179.95)</f>
        <v>179.95</v>
      </c>
      <c r="C126" s="6">
        <f t="shared" si="1"/>
        <v>0.02905015154</v>
      </c>
    </row>
    <row r="127">
      <c r="A127" s="9">
        <f>IFERROR(__xludf.DUMMYFUNCTION("""COMPUTED_VALUE"""),44747.66666666667)</f>
        <v>44747.66667</v>
      </c>
      <c r="B127" s="7">
        <f>IFERROR(__xludf.DUMMYFUNCTION("""COMPUTED_VALUE"""),185.88)</f>
        <v>185.88</v>
      </c>
      <c r="C127" s="6">
        <f t="shared" si="1"/>
        <v>0.03295359822</v>
      </c>
    </row>
    <row r="128">
      <c r="A128" s="9">
        <f>IFERROR(__xludf.DUMMYFUNCTION("""COMPUTED_VALUE"""),44748.66666666667)</f>
        <v>44748.66667</v>
      </c>
      <c r="B128" s="7">
        <f>IFERROR(__xludf.DUMMYFUNCTION("""COMPUTED_VALUE"""),184.06)</f>
        <v>184.06</v>
      </c>
      <c r="C128" s="6">
        <f t="shared" si="1"/>
        <v>-0.009791263181</v>
      </c>
    </row>
    <row r="129">
      <c r="A129" s="9">
        <f>IFERROR(__xludf.DUMMYFUNCTION("""COMPUTED_VALUE"""),44749.66666666667)</f>
        <v>44749.66667</v>
      </c>
      <c r="B129" s="7">
        <f>IFERROR(__xludf.DUMMYFUNCTION("""COMPUTED_VALUE"""),189.27)</f>
        <v>189.27</v>
      </c>
      <c r="C129" s="6">
        <f t="shared" si="1"/>
        <v>0.02830598718</v>
      </c>
    </row>
    <row r="130">
      <c r="A130" s="9">
        <f>IFERROR(__xludf.DUMMYFUNCTION("""COMPUTED_VALUE"""),44750.66666666667)</f>
        <v>44750.66667</v>
      </c>
      <c r="B130" s="7">
        <f>IFERROR(__xludf.DUMMYFUNCTION("""COMPUTED_VALUE"""),186.98)</f>
        <v>186.98</v>
      </c>
      <c r="C130" s="6">
        <f t="shared" si="1"/>
        <v>-0.01209911766</v>
      </c>
    </row>
    <row r="131">
      <c r="A131" s="9">
        <f>IFERROR(__xludf.DUMMYFUNCTION("""COMPUTED_VALUE"""),44753.66666666667)</f>
        <v>44753.66667</v>
      </c>
      <c r="B131" s="7">
        <f>IFERROR(__xludf.DUMMYFUNCTION("""COMPUTED_VALUE"""),177.34)</f>
        <v>177.34</v>
      </c>
      <c r="C131" s="6">
        <f t="shared" si="1"/>
        <v>-0.05155631618</v>
      </c>
    </row>
    <row r="132">
      <c r="A132" s="9">
        <f>IFERROR(__xludf.DUMMYFUNCTION("""COMPUTED_VALUE"""),44754.66666666667)</f>
        <v>44754.66667</v>
      </c>
      <c r="B132" s="7">
        <f>IFERROR(__xludf.DUMMYFUNCTION("""COMPUTED_VALUE"""),174.45)</f>
        <v>174.45</v>
      </c>
      <c r="C132" s="6">
        <f t="shared" si="1"/>
        <v>-0.01629637984</v>
      </c>
    </row>
    <row r="133">
      <c r="A133" s="9">
        <f>IFERROR(__xludf.DUMMYFUNCTION("""COMPUTED_VALUE"""),44755.66666666667)</f>
        <v>44755.66667</v>
      </c>
      <c r="B133" s="7">
        <f>IFERROR(__xludf.DUMMYFUNCTION("""COMPUTED_VALUE"""),176.56)</f>
        <v>176.56</v>
      </c>
      <c r="C133" s="6">
        <f t="shared" si="1"/>
        <v>0.01209515621</v>
      </c>
    </row>
    <row r="134">
      <c r="A134" s="9">
        <f>IFERROR(__xludf.DUMMYFUNCTION("""COMPUTED_VALUE"""),44756.66666666667)</f>
        <v>44756.66667</v>
      </c>
      <c r="B134" s="7">
        <f>IFERROR(__xludf.DUMMYFUNCTION("""COMPUTED_VALUE"""),174.78)</f>
        <v>174.78</v>
      </c>
      <c r="C134" s="6">
        <f t="shared" si="1"/>
        <v>-0.01008155868</v>
      </c>
    </row>
    <row r="135">
      <c r="A135" s="9">
        <f>IFERROR(__xludf.DUMMYFUNCTION("""COMPUTED_VALUE"""),44757.66666666667)</f>
        <v>44757.66667</v>
      </c>
      <c r="B135" s="7">
        <f>IFERROR(__xludf.DUMMYFUNCTION("""COMPUTED_VALUE"""),189.11)</f>
        <v>189.11</v>
      </c>
      <c r="C135" s="6">
        <f t="shared" si="1"/>
        <v>0.0819887859</v>
      </c>
    </row>
    <row r="136">
      <c r="A136" s="9">
        <f>IFERROR(__xludf.DUMMYFUNCTION("""COMPUTED_VALUE"""),44760.66666666667)</f>
        <v>44760.66667</v>
      </c>
      <c r="B136" s="7">
        <f>IFERROR(__xludf.DUMMYFUNCTION("""COMPUTED_VALUE"""),190.92)</f>
        <v>190.92</v>
      </c>
      <c r="C136" s="6">
        <f t="shared" si="1"/>
        <v>0.009571149067</v>
      </c>
    </row>
    <row r="137">
      <c r="A137" s="9">
        <f>IFERROR(__xludf.DUMMYFUNCTION("""COMPUTED_VALUE"""),44761.66666666667)</f>
        <v>44761.66667</v>
      </c>
      <c r="B137" s="7">
        <f>IFERROR(__xludf.DUMMYFUNCTION("""COMPUTED_VALUE"""),201.63)</f>
        <v>201.63</v>
      </c>
      <c r="C137" s="6">
        <f t="shared" si="1"/>
        <v>0.05609679447</v>
      </c>
    </row>
    <row r="138">
      <c r="A138" s="9">
        <f>IFERROR(__xludf.DUMMYFUNCTION("""COMPUTED_VALUE"""),44762.66666666667)</f>
        <v>44762.66667</v>
      </c>
      <c r="B138" s="7">
        <f>IFERROR(__xludf.DUMMYFUNCTION("""COMPUTED_VALUE"""),216.44)</f>
        <v>216.44</v>
      </c>
      <c r="C138" s="6">
        <f t="shared" si="1"/>
        <v>0.07345137132</v>
      </c>
    </row>
    <row r="139">
      <c r="A139" s="9">
        <f>IFERROR(__xludf.DUMMYFUNCTION("""COMPUTED_VALUE"""),44763.66666666667)</f>
        <v>44763.66667</v>
      </c>
      <c r="B139" s="7">
        <f>IFERROR(__xludf.DUMMYFUNCTION("""COMPUTED_VALUE"""),223.88)</f>
        <v>223.88</v>
      </c>
      <c r="C139" s="6">
        <f t="shared" si="1"/>
        <v>0.03437442247</v>
      </c>
    </row>
    <row r="140">
      <c r="A140" s="9">
        <f>IFERROR(__xludf.DUMMYFUNCTION("""COMPUTED_VALUE"""),44764.66666666667)</f>
        <v>44764.66667</v>
      </c>
      <c r="B140" s="7">
        <f>IFERROR(__xludf.DUMMYFUNCTION("""COMPUTED_VALUE"""),220.44)</f>
        <v>220.44</v>
      </c>
      <c r="C140" s="6">
        <f t="shared" si="1"/>
        <v>-0.01536537431</v>
      </c>
    </row>
    <row r="141">
      <c r="A141" s="9">
        <f>IFERROR(__xludf.DUMMYFUNCTION("""COMPUTED_VALUE"""),44767.66666666667)</f>
        <v>44767.66667</v>
      </c>
      <c r="B141" s="7">
        <f>IFERROR(__xludf.DUMMYFUNCTION("""COMPUTED_VALUE"""),218.51)</f>
        <v>218.51</v>
      </c>
      <c r="C141" s="6">
        <f t="shared" si="1"/>
        <v>-0.008755216839</v>
      </c>
    </row>
    <row r="142">
      <c r="A142" s="9">
        <f>IFERROR(__xludf.DUMMYFUNCTION("""COMPUTED_VALUE"""),44768.66666666667)</f>
        <v>44768.66667</v>
      </c>
      <c r="B142" s="7">
        <f>IFERROR(__xludf.DUMMYFUNCTION("""COMPUTED_VALUE"""),213.91)</f>
        <v>213.91</v>
      </c>
      <c r="C142" s="6">
        <f t="shared" si="1"/>
        <v>-0.02105166812</v>
      </c>
    </row>
    <row r="143">
      <c r="A143" s="9">
        <f>IFERROR(__xludf.DUMMYFUNCTION("""COMPUTED_VALUE"""),44769.66666666667)</f>
        <v>44769.66667</v>
      </c>
      <c r="B143" s="7">
        <f>IFERROR(__xludf.DUMMYFUNCTION("""COMPUTED_VALUE"""),226.75)</f>
        <v>226.75</v>
      </c>
      <c r="C143" s="6">
        <f t="shared" si="1"/>
        <v>0.06002524426</v>
      </c>
    </row>
    <row r="144">
      <c r="A144" s="9">
        <f>IFERROR(__xludf.DUMMYFUNCTION("""COMPUTED_VALUE"""),44770.66666666667)</f>
        <v>44770.66667</v>
      </c>
      <c r="B144" s="7">
        <f>IFERROR(__xludf.DUMMYFUNCTION("""COMPUTED_VALUE"""),226.02)</f>
        <v>226.02</v>
      </c>
      <c r="C144" s="6">
        <f t="shared" si="1"/>
        <v>-0.003219404631</v>
      </c>
    </row>
    <row r="145">
      <c r="A145" s="9">
        <f>IFERROR(__xludf.DUMMYFUNCTION("""COMPUTED_VALUE"""),44771.66666666667)</f>
        <v>44771.66667</v>
      </c>
      <c r="B145" s="7">
        <f>IFERROR(__xludf.DUMMYFUNCTION("""COMPUTED_VALUE"""),224.9)</f>
        <v>224.9</v>
      </c>
      <c r="C145" s="6">
        <f t="shared" si="1"/>
        <v>-0.004955313689</v>
      </c>
    </row>
    <row r="146">
      <c r="A146" s="9">
        <f>IFERROR(__xludf.DUMMYFUNCTION("""COMPUTED_VALUE"""),44774.66666666667)</f>
        <v>44774.66667</v>
      </c>
      <c r="B146" s="7">
        <f>IFERROR(__xludf.DUMMYFUNCTION("""COMPUTED_VALUE"""),226.21)</f>
        <v>226.21</v>
      </c>
      <c r="C146" s="6">
        <f t="shared" si="1"/>
        <v>0.005824811027</v>
      </c>
    </row>
    <row r="147">
      <c r="A147" s="9">
        <f>IFERROR(__xludf.DUMMYFUNCTION("""COMPUTED_VALUE"""),44775.66666666667)</f>
        <v>44775.66667</v>
      </c>
      <c r="B147" s="7">
        <f>IFERROR(__xludf.DUMMYFUNCTION("""COMPUTED_VALUE"""),221.42)</f>
        <v>221.42</v>
      </c>
      <c r="C147" s="6">
        <f t="shared" si="1"/>
        <v>-0.02117501437</v>
      </c>
    </row>
    <row r="148">
      <c r="A148" s="9">
        <f>IFERROR(__xludf.DUMMYFUNCTION("""COMPUTED_VALUE"""),44776.66666666667)</f>
        <v>44776.66667</v>
      </c>
      <c r="B148" s="7">
        <f>IFERROR(__xludf.DUMMYFUNCTION("""COMPUTED_VALUE"""),226.73)</f>
        <v>226.73</v>
      </c>
      <c r="C148" s="6">
        <f t="shared" si="1"/>
        <v>0.02398157348</v>
      </c>
    </row>
    <row r="149">
      <c r="A149" s="9">
        <f>IFERROR(__xludf.DUMMYFUNCTION("""COMPUTED_VALUE"""),44777.66666666667)</f>
        <v>44777.66667</v>
      </c>
      <c r="B149" s="7">
        <f>IFERROR(__xludf.DUMMYFUNCTION("""COMPUTED_VALUE"""),229.91)</f>
        <v>229.91</v>
      </c>
      <c r="C149" s="6">
        <f t="shared" si="1"/>
        <v>0.01402549288</v>
      </c>
    </row>
    <row r="150">
      <c r="A150" s="9">
        <f>IFERROR(__xludf.DUMMYFUNCTION("""COMPUTED_VALUE"""),44778.66666666667)</f>
        <v>44778.66667</v>
      </c>
      <c r="B150" s="7">
        <f>IFERROR(__xludf.DUMMYFUNCTION("""COMPUTED_VALUE"""),226.78)</f>
        <v>226.78</v>
      </c>
      <c r="C150" s="6">
        <f t="shared" si="1"/>
        <v>-0.01361402288</v>
      </c>
    </row>
    <row r="151">
      <c r="A151" s="9">
        <f>IFERROR(__xludf.DUMMYFUNCTION("""COMPUTED_VALUE"""),44781.66666666667)</f>
        <v>44781.66667</v>
      </c>
      <c r="B151" s="7">
        <f>IFERROR(__xludf.DUMMYFUNCTION("""COMPUTED_VALUE"""),233.49)</f>
        <v>233.49</v>
      </c>
      <c r="C151" s="6">
        <f t="shared" si="1"/>
        <v>0.0295881471</v>
      </c>
    </row>
    <row r="152">
      <c r="A152" s="9">
        <f>IFERROR(__xludf.DUMMYFUNCTION("""COMPUTED_VALUE"""),44782.66666666667)</f>
        <v>44782.66667</v>
      </c>
      <c r="B152" s="7">
        <f>IFERROR(__xludf.DUMMYFUNCTION("""COMPUTED_VALUE"""),229.94)</f>
        <v>229.94</v>
      </c>
      <c r="C152" s="6">
        <f t="shared" si="1"/>
        <v>-0.01520407726</v>
      </c>
    </row>
    <row r="153">
      <c r="A153" s="9">
        <f>IFERROR(__xludf.DUMMYFUNCTION("""COMPUTED_VALUE"""),44783.66666666667)</f>
        <v>44783.66667</v>
      </c>
      <c r="B153" s="7">
        <f>IFERROR(__xludf.DUMMYFUNCTION("""COMPUTED_VALUE"""),244.11)</f>
        <v>244.11</v>
      </c>
      <c r="C153" s="6">
        <f t="shared" si="1"/>
        <v>0.06162477168</v>
      </c>
    </row>
    <row r="154">
      <c r="A154" s="9">
        <f>IFERROR(__xludf.DUMMYFUNCTION("""COMPUTED_VALUE"""),44784.66666666667)</f>
        <v>44784.66667</v>
      </c>
      <c r="B154" s="7">
        <f>IFERROR(__xludf.DUMMYFUNCTION("""COMPUTED_VALUE"""),242.7)</f>
        <v>242.7</v>
      </c>
      <c r="C154" s="6">
        <f t="shared" si="1"/>
        <v>-0.005776084552</v>
      </c>
    </row>
    <row r="155">
      <c r="A155" s="9">
        <f>IFERROR(__xludf.DUMMYFUNCTION("""COMPUTED_VALUE"""),44785.66666666667)</f>
        <v>44785.66667</v>
      </c>
      <c r="B155" s="7">
        <f>IFERROR(__xludf.DUMMYFUNCTION("""COMPUTED_VALUE"""),249.3)</f>
        <v>249.3</v>
      </c>
      <c r="C155" s="6">
        <f t="shared" si="1"/>
        <v>0.02719406675</v>
      </c>
    </row>
    <row r="156">
      <c r="A156" s="9">
        <f>IFERROR(__xludf.DUMMYFUNCTION("""COMPUTED_VALUE"""),44788.66666666667)</f>
        <v>44788.66667</v>
      </c>
      <c r="B156" s="7">
        <f>IFERROR(__xludf.DUMMYFUNCTION("""COMPUTED_VALUE"""),249.11)</f>
        <v>249.11</v>
      </c>
      <c r="C156" s="6">
        <f t="shared" si="1"/>
        <v>-0.0007621339751</v>
      </c>
    </row>
    <row r="157">
      <c r="A157" s="9">
        <f>IFERROR(__xludf.DUMMYFUNCTION("""COMPUTED_VALUE"""),44789.66666666667)</f>
        <v>44789.66667</v>
      </c>
      <c r="B157" s="7">
        <f>IFERROR(__xludf.DUMMYFUNCTION("""COMPUTED_VALUE"""),245.69)</f>
        <v>245.69</v>
      </c>
      <c r="C157" s="6">
        <f t="shared" si="1"/>
        <v>-0.01372887479</v>
      </c>
    </row>
    <row r="158">
      <c r="A158" s="9">
        <f>IFERROR(__xludf.DUMMYFUNCTION("""COMPUTED_VALUE"""),44790.66666666667)</f>
        <v>44790.66667</v>
      </c>
      <c r="B158" s="7">
        <f>IFERROR(__xludf.DUMMYFUNCTION("""COMPUTED_VALUE"""),241.15)</f>
        <v>241.15</v>
      </c>
      <c r="C158" s="6">
        <f t="shared" si="1"/>
        <v>-0.01847857056</v>
      </c>
    </row>
    <row r="159">
      <c r="A159" s="9">
        <f>IFERROR(__xludf.DUMMYFUNCTION("""COMPUTED_VALUE"""),44791.66666666667)</f>
        <v>44791.66667</v>
      </c>
      <c r="B159" s="7">
        <f>IFERROR(__xludf.DUMMYFUNCTION("""COMPUTED_VALUE"""),245.17)</f>
        <v>245.17</v>
      </c>
      <c r="C159" s="6">
        <f t="shared" si="1"/>
        <v>0.01667012233</v>
      </c>
    </row>
    <row r="160">
      <c r="A160" s="9">
        <f>IFERROR(__xludf.DUMMYFUNCTION("""COMPUTED_VALUE"""),44792.66666666667)</f>
        <v>44792.66667</v>
      </c>
      <c r="B160" s="7">
        <f>IFERROR(__xludf.DUMMYFUNCTION("""COMPUTED_VALUE"""),241.16)</f>
        <v>241.16</v>
      </c>
      <c r="C160" s="6">
        <f t="shared" si="1"/>
        <v>-0.01635599788</v>
      </c>
    </row>
    <row r="161">
      <c r="A161" s="9">
        <f>IFERROR(__xludf.DUMMYFUNCTION("""COMPUTED_VALUE"""),44795.66666666667)</f>
        <v>44795.66667</v>
      </c>
      <c r="B161" s="7">
        <f>IFERROR(__xludf.DUMMYFUNCTION("""COMPUTED_VALUE"""),226.54)</f>
        <v>226.54</v>
      </c>
      <c r="C161" s="6">
        <f t="shared" si="1"/>
        <v>-0.06062365235</v>
      </c>
    </row>
    <row r="162">
      <c r="A162" s="9">
        <f>IFERROR(__xludf.DUMMYFUNCTION("""COMPUTED_VALUE"""),44796.66666666667)</f>
        <v>44796.66667</v>
      </c>
      <c r="B162" s="7">
        <f>IFERROR(__xludf.DUMMYFUNCTION("""COMPUTED_VALUE"""),224.55)</f>
        <v>224.55</v>
      </c>
      <c r="C162" s="6">
        <f t="shared" si="1"/>
        <v>-0.00878432065</v>
      </c>
    </row>
    <row r="163">
      <c r="A163" s="9">
        <f>IFERROR(__xludf.DUMMYFUNCTION("""COMPUTED_VALUE"""),44797.66666666667)</f>
        <v>44797.66667</v>
      </c>
      <c r="B163" s="7">
        <f>IFERROR(__xludf.DUMMYFUNCTION("""COMPUTED_VALUE"""),229.61)</f>
        <v>229.61</v>
      </c>
      <c r="C163" s="6">
        <f t="shared" si="1"/>
        <v>0.0225339568</v>
      </c>
    </row>
    <row r="164">
      <c r="A164" s="9">
        <f>IFERROR(__xludf.DUMMYFUNCTION("""COMPUTED_VALUE"""),44798.66666666667)</f>
        <v>44798.66667</v>
      </c>
      <c r="B164" s="7">
        <f>IFERROR(__xludf.DUMMYFUNCTION("""COMPUTED_VALUE"""),233.98)</f>
        <v>233.98</v>
      </c>
      <c r="C164" s="6">
        <f t="shared" si="1"/>
        <v>0.01903227211</v>
      </c>
    </row>
    <row r="165">
      <c r="A165" s="9">
        <f>IFERROR(__xludf.DUMMYFUNCTION("""COMPUTED_VALUE"""),44799.66666666667)</f>
        <v>44799.66667</v>
      </c>
      <c r="B165" s="7">
        <f>IFERROR(__xludf.DUMMYFUNCTION("""COMPUTED_VALUE"""),223.28)</f>
        <v>223.28</v>
      </c>
      <c r="C165" s="6">
        <f t="shared" si="1"/>
        <v>-0.04573040431</v>
      </c>
    </row>
    <row r="166">
      <c r="A166" s="9">
        <f>IFERROR(__xludf.DUMMYFUNCTION("""COMPUTED_VALUE"""),44802.66666666667)</f>
        <v>44802.66667</v>
      </c>
      <c r="B166" s="7">
        <f>IFERROR(__xludf.DUMMYFUNCTION("""COMPUTED_VALUE"""),224.57)</f>
        <v>224.57</v>
      </c>
      <c r="C166" s="6">
        <f t="shared" si="1"/>
        <v>0.005777499104</v>
      </c>
    </row>
    <row r="167">
      <c r="A167" s="9">
        <f>IFERROR(__xludf.DUMMYFUNCTION("""COMPUTED_VALUE"""),44803.66666666667)</f>
        <v>44803.66667</v>
      </c>
      <c r="B167" s="7">
        <f>IFERROR(__xludf.DUMMYFUNCTION("""COMPUTED_VALUE"""),220.65)</f>
        <v>220.65</v>
      </c>
      <c r="C167" s="6">
        <f t="shared" si="1"/>
        <v>-0.01745558178</v>
      </c>
    </row>
    <row r="168">
      <c r="A168" s="9">
        <f>IFERROR(__xludf.DUMMYFUNCTION("""COMPUTED_VALUE"""),44804.66666666667)</f>
        <v>44804.66667</v>
      </c>
      <c r="B168" s="7">
        <f>IFERROR(__xludf.DUMMYFUNCTION("""COMPUTED_VALUE"""),223.56)</f>
        <v>223.56</v>
      </c>
      <c r="C168" s="6">
        <f t="shared" si="1"/>
        <v>0.01318830727</v>
      </c>
    </row>
    <row r="169">
      <c r="A169" s="9">
        <f>IFERROR(__xludf.DUMMYFUNCTION("""COMPUTED_VALUE"""),44805.66666666667)</f>
        <v>44805.66667</v>
      </c>
      <c r="B169" s="7">
        <f>IFERROR(__xludf.DUMMYFUNCTION("""COMPUTED_VALUE"""),230.04)</f>
        <v>230.04</v>
      </c>
      <c r="C169" s="6">
        <f t="shared" si="1"/>
        <v>0.02898550725</v>
      </c>
    </row>
    <row r="170">
      <c r="A170" s="9">
        <f>IFERROR(__xludf.DUMMYFUNCTION("""COMPUTED_VALUE"""),44806.66666666667)</f>
        <v>44806.66667</v>
      </c>
      <c r="B170" s="7">
        <f>IFERROR(__xludf.DUMMYFUNCTION("""COMPUTED_VALUE"""),226.11)</f>
        <v>226.11</v>
      </c>
      <c r="C170" s="6">
        <f t="shared" si="1"/>
        <v>-0.01708398539</v>
      </c>
    </row>
    <row r="171">
      <c r="A171" s="9">
        <f>IFERROR(__xludf.DUMMYFUNCTION("""COMPUTED_VALUE"""),44810.66666666667)</f>
        <v>44810.66667</v>
      </c>
      <c r="B171" s="7">
        <f>IFERROR(__xludf.DUMMYFUNCTION("""COMPUTED_VALUE"""),218.39)</f>
        <v>218.39</v>
      </c>
      <c r="C171" s="6">
        <f t="shared" si="1"/>
        <v>-0.03414267392</v>
      </c>
    </row>
    <row r="172">
      <c r="A172" s="9">
        <f>IFERROR(__xludf.DUMMYFUNCTION("""COMPUTED_VALUE"""),44811.66666666667)</f>
        <v>44811.66667</v>
      </c>
      <c r="B172" s="7">
        <f>IFERROR(__xludf.DUMMYFUNCTION("""COMPUTED_VALUE"""),228.96)</f>
        <v>228.96</v>
      </c>
      <c r="C172" s="6">
        <f t="shared" si="1"/>
        <v>0.048399652</v>
      </c>
    </row>
    <row r="173">
      <c r="A173" s="9">
        <f>IFERROR(__xludf.DUMMYFUNCTION("""COMPUTED_VALUE"""),44812.66666666667)</f>
        <v>44812.66667</v>
      </c>
      <c r="B173" s="7">
        <f>IFERROR(__xludf.DUMMYFUNCTION("""COMPUTED_VALUE"""),227.44)</f>
        <v>227.44</v>
      </c>
      <c r="C173" s="6">
        <f t="shared" si="1"/>
        <v>-0.006638714186</v>
      </c>
    </row>
    <row r="174">
      <c r="A174" s="9">
        <f>IFERROR(__xludf.DUMMYFUNCTION("""COMPUTED_VALUE"""),44813.66666666667)</f>
        <v>44813.66667</v>
      </c>
      <c r="B174" s="7">
        <f>IFERROR(__xludf.DUMMYFUNCTION("""COMPUTED_VALUE"""),233.57)</f>
        <v>233.57</v>
      </c>
      <c r="C174" s="6">
        <f t="shared" si="1"/>
        <v>0.02695216321</v>
      </c>
    </row>
    <row r="175">
      <c r="A175" s="9">
        <f>IFERROR(__xludf.DUMMYFUNCTION("""COMPUTED_VALUE"""),44816.66666666667)</f>
        <v>44816.66667</v>
      </c>
      <c r="B175" s="7">
        <f>IFERROR(__xludf.DUMMYFUNCTION("""COMPUTED_VALUE"""),236.53)</f>
        <v>236.53</v>
      </c>
      <c r="C175" s="6">
        <f t="shared" si="1"/>
        <v>0.01267286038</v>
      </c>
    </row>
    <row r="176">
      <c r="A176" s="9">
        <f>IFERROR(__xludf.DUMMYFUNCTION("""COMPUTED_VALUE"""),44817.66666666667)</f>
        <v>44817.66667</v>
      </c>
      <c r="B176" s="7">
        <f>IFERROR(__xludf.DUMMYFUNCTION("""COMPUTED_VALUE"""),218.13)</f>
        <v>218.13</v>
      </c>
      <c r="C176" s="6">
        <f t="shared" si="1"/>
        <v>-0.07779140067</v>
      </c>
    </row>
    <row r="177">
      <c r="A177" s="9">
        <f>IFERROR(__xludf.DUMMYFUNCTION("""COMPUTED_VALUE"""),44818.66666666667)</f>
        <v>44818.66667</v>
      </c>
      <c r="B177" s="7">
        <f>IFERROR(__xludf.DUMMYFUNCTION("""COMPUTED_VALUE"""),224.12)</f>
        <v>224.12</v>
      </c>
      <c r="C177" s="6">
        <f t="shared" si="1"/>
        <v>0.02746068858</v>
      </c>
    </row>
    <row r="178">
      <c r="A178" s="9">
        <f>IFERROR(__xludf.DUMMYFUNCTION("""COMPUTED_VALUE"""),44819.66666666667)</f>
        <v>44819.66667</v>
      </c>
      <c r="B178" s="7">
        <f>IFERROR(__xludf.DUMMYFUNCTION("""COMPUTED_VALUE"""),235.38)</f>
        <v>235.38</v>
      </c>
      <c r="C178" s="6">
        <f t="shared" si="1"/>
        <v>0.05024094235</v>
      </c>
    </row>
    <row r="179">
      <c r="A179" s="9">
        <f>IFERROR(__xludf.DUMMYFUNCTION("""COMPUTED_VALUE"""),44820.66666666667)</f>
        <v>44820.66667</v>
      </c>
      <c r="B179" s="7">
        <f>IFERROR(__xludf.DUMMYFUNCTION("""COMPUTED_VALUE"""),240.13)</f>
        <v>240.13</v>
      </c>
      <c r="C179" s="6">
        <f t="shared" si="1"/>
        <v>0.02018013425</v>
      </c>
    </row>
    <row r="180">
      <c r="A180" s="9">
        <f>IFERROR(__xludf.DUMMYFUNCTION("""COMPUTED_VALUE"""),44823.66666666667)</f>
        <v>44823.66667</v>
      </c>
      <c r="B180" s="7">
        <f>IFERROR(__xludf.DUMMYFUNCTION("""COMPUTED_VALUE"""),243.63)</f>
        <v>243.63</v>
      </c>
      <c r="C180" s="6">
        <f t="shared" si="1"/>
        <v>0.0145754383</v>
      </c>
    </row>
    <row r="181">
      <c r="A181" s="9">
        <f>IFERROR(__xludf.DUMMYFUNCTION("""COMPUTED_VALUE"""),44824.66666666667)</f>
        <v>44824.66667</v>
      </c>
      <c r="B181" s="7">
        <f>IFERROR(__xludf.DUMMYFUNCTION("""COMPUTED_VALUE"""),242.85)</f>
        <v>242.85</v>
      </c>
      <c r="C181" s="6">
        <f t="shared" si="1"/>
        <v>-0.003201576161</v>
      </c>
    </row>
    <row r="182">
      <c r="A182" s="9">
        <f>IFERROR(__xludf.DUMMYFUNCTION("""COMPUTED_VALUE"""),44825.66666666667)</f>
        <v>44825.66667</v>
      </c>
      <c r="B182" s="7">
        <f>IFERROR(__xludf.DUMMYFUNCTION("""COMPUTED_VALUE"""),236.87)</f>
        <v>236.87</v>
      </c>
      <c r="C182" s="6">
        <f t="shared" si="1"/>
        <v>-0.02462425365</v>
      </c>
    </row>
    <row r="183">
      <c r="A183" s="9">
        <f>IFERROR(__xludf.DUMMYFUNCTION("""COMPUTED_VALUE"""),44826.66666666667)</f>
        <v>44826.66667</v>
      </c>
      <c r="B183" s="7">
        <f>IFERROR(__xludf.DUMMYFUNCTION("""COMPUTED_VALUE"""),237.05)</f>
        <v>237.05</v>
      </c>
      <c r="C183" s="6">
        <f t="shared" si="1"/>
        <v>0.0007599104994</v>
      </c>
    </row>
    <row r="184">
      <c r="A184" s="9">
        <f>IFERROR(__xludf.DUMMYFUNCTION("""COMPUTED_VALUE"""),44827.66666666667)</f>
        <v>44827.66667</v>
      </c>
      <c r="B184" s="7">
        <f>IFERROR(__xludf.DUMMYFUNCTION("""COMPUTED_VALUE"""),226.41)</f>
        <v>226.41</v>
      </c>
      <c r="C184" s="6">
        <f t="shared" si="1"/>
        <v>-0.04488504535</v>
      </c>
    </row>
    <row r="185">
      <c r="A185" s="9">
        <f>IFERROR(__xludf.DUMMYFUNCTION("""COMPUTED_VALUE"""),44830.66666666667)</f>
        <v>44830.66667</v>
      </c>
      <c r="B185" s="7">
        <f>IFERROR(__xludf.DUMMYFUNCTION("""COMPUTED_VALUE"""),224.07)</f>
        <v>224.07</v>
      </c>
      <c r="C185" s="6">
        <f t="shared" si="1"/>
        <v>-0.01033523254</v>
      </c>
    </row>
    <row r="186">
      <c r="A186" s="9">
        <f>IFERROR(__xludf.DUMMYFUNCTION("""COMPUTED_VALUE"""),44831.66666666667)</f>
        <v>44831.66667</v>
      </c>
      <c r="B186" s="7">
        <f>IFERROR(__xludf.DUMMYFUNCTION("""COMPUTED_VALUE"""),224.36)</f>
        <v>224.36</v>
      </c>
      <c r="C186" s="6">
        <f t="shared" si="1"/>
        <v>0.001294238408</v>
      </c>
    </row>
    <row r="187">
      <c r="A187" s="9">
        <f>IFERROR(__xludf.DUMMYFUNCTION("""COMPUTED_VALUE"""),44832.66666666667)</f>
        <v>44832.66667</v>
      </c>
      <c r="B187" s="7">
        <f>IFERROR(__xludf.DUMMYFUNCTION("""COMPUTED_VALUE"""),245.2)</f>
        <v>245.2</v>
      </c>
      <c r="C187" s="6">
        <f t="shared" si="1"/>
        <v>0.09288643252</v>
      </c>
    </row>
    <row r="188">
      <c r="A188" s="9">
        <f>IFERROR(__xludf.DUMMYFUNCTION("""COMPUTED_VALUE"""),44833.66666666667)</f>
        <v>44833.66667</v>
      </c>
      <c r="B188" s="7">
        <f>IFERROR(__xludf.DUMMYFUNCTION("""COMPUTED_VALUE"""),239.71)</f>
        <v>239.71</v>
      </c>
      <c r="C188" s="6">
        <f t="shared" si="1"/>
        <v>-0.02238988581</v>
      </c>
    </row>
    <row r="189">
      <c r="A189" s="9">
        <f>IFERROR(__xludf.DUMMYFUNCTION("""COMPUTED_VALUE"""),44834.66666666667)</f>
        <v>44834.66667</v>
      </c>
      <c r="B189" s="7">
        <f>IFERROR(__xludf.DUMMYFUNCTION("""COMPUTED_VALUE"""),235.44)</f>
        <v>235.44</v>
      </c>
      <c r="C189" s="6">
        <f t="shared" si="1"/>
        <v>-0.01781319094</v>
      </c>
    </row>
    <row r="190">
      <c r="A190" s="9">
        <f>IFERROR(__xludf.DUMMYFUNCTION("""COMPUTED_VALUE"""),44837.66666666667)</f>
        <v>44837.66667</v>
      </c>
      <c r="B190" s="7">
        <f>IFERROR(__xludf.DUMMYFUNCTION("""COMPUTED_VALUE"""),239.04)</f>
        <v>239.04</v>
      </c>
      <c r="C190" s="6">
        <f t="shared" si="1"/>
        <v>0.01529051988</v>
      </c>
    </row>
    <row r="191">
      <c r="A191" s="9">
        <f>IFERROR(__xludf.DUMMYFUNCTION("""COMPUTED_VALUE"""),44838.66666666667)</f>
        <v>44838.66667</v>
      </c>
      <c r="B191" s="7">
        <f>IFERROR(__xludf.DUMMYFUNCTION("""COMPUTED_VALUE"""),240.74)</f>
        <v>240.74</v>
      </c>
      <c r="C191" s="6">
        <f t="shared" si="1"/>
        <v>0.007111780455</v>
      </c>
    </row>
    <row r="192">
      <c r="A192" s="9">
        <f>IFERROR(__xludf.DUMMYFUNCTION("""COMPUTED_VALUE"""),44839.66666666667)</f>
        <v>44839.66667</v>
      </c>
      <c r="B192" s="7">
        <f>IFERROR(__xludf.DUMMYFUNCTION("""COMPUTED_VALUE"""),236.73)</f>
        <v>236.73</v>
      </c>
      <c r="C192" s="6">
        <f t="shared" si="1"/>
        <v>-0.01665697433</v>
      </c>
    </row>
    <row r="193">
      <c r="A193" s="9">
        <f>IFERROR(__xludf.DUMMYFUNCTION("""COMPUTED_VALUE"""),44840.66666666667)</f>
        <v>44840.66667</v>
      </c>
      <c r="B193" s="7">
        <f>IFERROR(__xludf.DUMMYFUNCTION("""COMPUTED_VALUE"""),240.02)</f>
        <v>240.02</v>
      </c>
      <c r="C193" s="6">
        <f t="shared" si="1"/>
        <v>0.01389768935</v>
      </c>
    </row>
    <row r="194">
      <c r="A194" s="9">
        <f>IFERROR(__xludf.DUMMYFUNCTION("""COMPUTED_VALUE"""),44841.66666666667)</f>
        <v>44841.66667</v>
      </c>
      <c r="B194" s="7">
        <f>IFERROR(__xludf.DUMMYFUNCTION("""COMPUTED_VALUE"""),224.75)</f>
        <v>224.75</v>
      </c>
      <c r="C194" s="6">
        <f t="shared" si="1"/>
        <v>-0.06361969836</v>
      </c>
    </row>
    <row r="195">
      <c r="A195" s="9">
        <f>IFERROR(__xludf.DUMMYFUNCTION("""COMPUTED_VALUE"""),44844.66666666667)</f>
        <v>44844.66667</v>
      </c>
      <c r="B195" s="7">
        <f>IFERROR(__xludf.DUMMYFUNCTION("""COMPUTED_VALUE"""),229.98)</f>
        <v>229.98</v>
      </c>
      <c r="C195" s="6">
        <f t="shared" si="1"/>
        <v>0.02327030033</v>
      </c>
    </row>
    <row r="196">
      <c r="A196" s="9">
        <f>IFERROR(__xludf.DUMMYFUNCTION("""COMPUTED_VALUE"""),44845.66666666667)</f>
        <v>44845.66667</v>
      </c>
      <c r="B196" s="7">
        <f>IFERROR(__xludf.DUMMYFUNCTION("""COMPUTED_VALUE"""),214.29)</f>
        <v>214.29</v>
      </c>
      <c r="C196" s="6">
        <f t="shared" si="1"/>
        <v>-0.06822332377</v>
      </c>
    </row>
    <row r="197">
      <c r="A197" s="9">
        <f>IFERROR(__xludf.DUMMYFUNCTION("""COMPUTED_VALUE"""),44846.66666666667)</f>
        <v>44846.66667</v>
      </c>
      <c r="B197" s="7">
        <f>IFERROR(__xludf.DUMMYFUNCTION("""COMPUTED_VALUE"""),220.87)</f>
        <v>220.87</v>
      </c>
      <c r="C197" s="6">
        <f t="shared" si="1"/>
        <v>0.03070605255</v>
      </c>
    </row>
    <row r="198">
      <c r="A198" s="9">
        <f>IFERROR(__xludf.DUMMYFUNCTION("""COMPUTED_VALUE"""),44847.66666666667)</f>
        <v>44847.66667</v>
      </c>
      <c r="B198" s="7">
        <f>IFERROR(__xludf.DUMMYFUNCTION("""COMPUTED_VALUE"""),232.51)</f>
        <v>232.51</v>
      </c>
      <c r="C198" s="6">
        <f t="shared" si="1"/>
        <v>0.05270068366</v>
      </c>
    </row>
    <row r="199">
      <c r="A199" s="9">
        <f>IFERROR(__xludf.DUMMYFUNCTION("""COMPUTED_VALUE"""),44848.66666666667)</f>
        <v>44848.66667</v>
      </c>
      <c r="B199" s="7">
        <f>IFERROR(__xludf.DUMMYFUNCTION("""COMPUTED_VALUE"""),230.0)</f>
        <v>230</v>
      </c>
      <c r="C199" s="6">
        <f t="shared" si="1"/>
        <v>-0.01079523461</v>
      </c>
    </row>
    <row r="200">
      <c r="A200" s="9">
        <f>IFERROR(__xludf.DUMMYFUNCTION("""COMPUTED_VALUE"""),44851.66666666667)</f>
        <v>44851.66667</v>
      </c>
      <c r="B200" s="7">
        <f>IFERROR(__xludf.DUMMYFUNCTION("""COMPUTED_VALUE"""),245.1)</f>
        <v>245.1</v>
      </c>
      <c r="C200" s="6">
        <f t="shared" si="1"/>
        <v>0.06565217391</v>
      </c>
    </row>
    <row r="201">
      <c r="A201" s="9">
        <f>IFERROR(__xludf.DUMMYFUNCTION("""COMPUTED_VALUE"""),44852.66666666667)</f>
        <v>44852.66667</v>
      </c>
      <c r="B201" s="7">
        <f>IFERROR(__xludf.DUMMYFUNCTION("""COMPUTED_VALUE"""),240.86)</f>
        <v>240.86</v>
      </c>
      <c r="C201" s="6">
        <f t="shared" si="1"/>
        <v>-0.01729906161</v>
      </c>
    </row>
    <row r="202">
      <c r="A202" s="9">
        <f>IFERROR(__xludf.DUMMYFUNCTION("""COMPUTED_VALUE"""),44853.66666666667)</f>
        <v>44853.66667</v>
      </c>
      <c r="B202" s="7">
        <f>IFERROR(__xludf.DUMMYFUNCTION("""COMPUTED_VALUE"""),272.38)</f>
        <v>272.38</v>
      </c>
      <c r="C202" s="6">
        <f t="shared" si="1"/>
        <v>0.1308644026</v>
      </c>
    </row>
    <row r="203">
      <c r="A203" s="9">
        <f>IFERROR(__xludf.DUMMYFUNCTION("""COMPUTED_VALUE"""),44854.66666666667)</f>
        <v>44854.66667</v>
      </c>
      <c r="B203" s="7">
        <f>IFERROR(__xludf.DUMMYFUNCTION("""COMPUTED_VALUE"""),268.16)</f>
        <v>268.16</v>
      </c>
      <c r="C203" s="6">
        <f t="shared" si="1"/>
        <v>-0.01549306116</v>
      </c>
    </row>
    <row r="204">
      <c r="A204" s="9">
        <f>IFERROR(__xludf.DUMMYFUNCTION("""COMPUTED_VALUE"""),44855.66666666667)</f>
        <v>44855.66667</v>
      </c>
      <c r="B204" s="7">
        <f>IFERROR(__xludf.DUMMYFUNCTION("""COMPUTED_VALUE"""),289.57)</f>
        <v>289.57</v>
      </c>
      <c r="C204" s="6">
        <f t="shared" si="1"/>
        <v>0.07984039379</v>
      </c>
    </row>
    <row r="205">
      <c r="A205" s="9">
        <f>IFERROR(__xludf.DUMMYFUNCTION("""COMPUTED_VALUE"""),44858.66666666667)</f>
        <v>44858.66667</v>
      </c>
      <c r="B205" s="7">
        <f>IFERROR(__xludf.DUMMYFUNCTION("""COMPUTED_VALUE"""),282.45)</f>
        <v>282.45</v>
      </c>
      <c r="C205" s="6">
        <f t="shared" si="1"/>
        <v>-0.02458818248</v>
      </c>
    </row>
    <row r="206">
      <c r="A206" s="9">
        <f>IFERROR(__xludf.DUMMYFUNCTION("""COMPUTED_VALUE"""),44859.66666666667)</f>
        <v>44859.66667</v>
      </c>
      <c r="B206" s="7">
        <f>IFERROR(__xludf.DUMMYFUNCTION("""COMPUTED_VALUE"""),291.02)</f>
        <v>291.02</v>
      </c>
      <c r="C206" s="6">
        <f t="shared" si="1"/>
        <v>0.03034165339</v>
      </c>
    </row>
    <row r="207">
      <c r="A207" s="9">
        <f>IFERROR(__xludf.DUMMYFUNCTION("""COMPUTED_VALUE"""),44860.66666666667)</f>
        <v>44860.66667</v>
      </c>
      <c r="B207" s="7">
        <f>IFERROR(__xludf.DUMMYFUNCTION("""COMPUTED_VALUE"""),298.62)</f>
        <v>298.62</v>
      </c>
      <c r="C207" s="6">
        <f t="shared" si="1"/>
        <v>0.02611504364</v>
      </c>
    </row>
    <row r="208">
      <c r="A208" s="9">
        <f>IFERROR(__xludf.DUMMYFUNCTION("""COMPUTED_VALUE"""),44861.66666666667)</f>
        <v>44861.66667</v>
      </c>
      <c r="B208" s="7">
        <f>IFERROR(__xludf.DUMMYFUNCTION("""COMPUTED_VALUE"""),296.94)</f>
        <v>296.94</v>
      </c>
      <c r="C208" s="6">
        <f t="shared" si="1"/>
        <v>-0.005625879044</v>
      </c>
    </row>
    <row r="209">
      <c r="A209" s="9">
        <f>IFERROR(__xludf.DUMMYFUNCTION("""COMPUTED_VALUE"""),44862.66666666667)</f>
        <v>44862.66667</v>
      </c>
      <c r="B209" s="7">
        <f>IFERROR(__xludf.DUMMYFUNCTION("""COMPUTED_VALUE"""),295.72)</f>
        <v>295.72</v>
      </c>
      <c r="C209" s="6">
        <f t="shared" si="1"/>
        <v>-0.004108574123</v>
      </c>
    </row>
    <row r="210">
      <c r="A210" s="9">
        <f>IFERROR(__xludf.DUMMYFUNCTION("""COMPUTED_VALUE"""),44865.66666666667)</f>
        <v>44865.66667</v>
      </c>
      <c r="B210" s="7">
        <f>IFERROR(__xludf.DUMMYFUNCTION("""COMPUTED_VALUE"""),291.88)</f>
        <v>291.88</v>
      </c>
      <c r="C210" s="6">
        <f t="shared" si="1"/>
        <v>-0.01298525632</v>
      </c>
    </row>
    <row r="211">
      <c r="A211" s="9">
        <f>IFERROR(__xludf.DUMMYFUNCTION("""COMPUTED_VALUE"""),44866.66666666667)</f>
        <v>44866.66667</v>
      </c>
      <c r="B211" s="7">
        <f>IFERROR(__xludf.DUMMYFUNCTION("""COMPUTED_VALUE"""),286.75)</f>
        <v>286.75</v>
      </c>
      <c r="C211" s="6">
        <f t="shared" si="1"/>
        <v>-0.01757571605</v>
      </c>
    </row>
    <row r="212">
      <c r="A212" s="9">
        <f>IFERROR(__xludf.DUMMYFUNCTION("""COMPUTED_VALUE"""),44867.66666666667)</f>
        <v>44867.66667</v>
      </c>
      <c r="B212" s="7">
        <f>IFERROR(__xludf.DUMMYFUNCTION("""COMPUTED_VALUE"""),273.0)</f>
        <v>273</v>
      </c>
      <c r="C212" s="6">
        <f t="shared" si="1"/>
        <v>-0.04795117698</v>
      </c>
    </row>
    <row r="213">
      <c r="A213" s="9">
        <f>IFERROR(__xludf.DUMMYFUNCTION("""COMPUTED_VALUE"""),44868.66666666667)</f>
        <v>44868.66667</v>
      </c>
      <c r="B213" s="7">
        <f>IFERROR(__xludf.DUMMYFUNCTION("""COMPUTED_VALUE"""),269.06)</f>
        <v>269.06</v>
      </c>
      <c r="C213" s="6">
        <f t="shared" si="1"/>
        <v>-0.01443223443</v>
      </c>
    </row>
    <row r="214">
      <c r="A214" s="9">
        <f>IFERROR(__xludf.DUMMYFUNCTION("""COMPUTED_VALUE"""),44869.66666666667)</f>
        <v>44869.66667</v>
      </c>
      <c r="B214" s="7">
        <f>IFERROR(__xludf.DUMMYFUNCTION("""COMPUTED_VALUE"""),260.79)</f>
        <v>260.79</v>
      </c>
      <c r="C214" s="6">
        <f t="shared" si="1"/>
        <v>-0.03073663867</v>
      </c>
    </row>
    <row r="215">
      <c r="A215" s="9">
        <f>IFERROR(__xludf.DUMMYFUNCTION("""COMPUTED_VALUE"""),44872.66666666667)</f>
        <v>44872.66667</v>
      </c>
      <c r="B215" s="7">
        <f>IFERROR(__xludf.DUMMYFUNCTION("""COMPUTED_VALUE"""),258.6)</f>
        <v>258.6</v>
      </c>
      <c r="C215" s="6">
        <f t="shared" si="1"/>
        <v>-0.008397561256</v>
      </c>
    </row>
    <row r="216">
      <c r="A216" s="9">
        <f>IFERROR(__xludf.DUMMYFUNCTION("""COMPUTED_VALUE"""),44873.66666666667)</f>
        <v>44873.66667</v>
      </c>
      <c r="B216" s="7">
        <f>IFERROR(__xludf.DUMMYFUNCTION("""COMPUTED_VALUE"""),263.46)</f>
        <v>263.46</v>
      </c>
      <c r="C216" s="6">
        <f t="shared" si="1"/>
        <v>0.01879350348</v>
      </c>
    </row>
    <row r="217">
      <c r="A217" s="9">
        <f>IFERROR(__xludf.DUMMYFUNCTION("""COMPUTED_VALUE"""),44874.66666666667)</f>
        <v>44874.66667</v>
      </c>
      <c r="B217" s="7">
        <f>IFERROR(__xludf.DUMMYFUNCTION("""COMPUTED_VALUE"""),254.66)</f>
        <v>254.66</v>
      </c>
      <c r="C217" s="6">
        <f t="shared" si="1"/>
        <v>-0.0334016549</v>
      </c>
    </row>
    <row r="218">
      <c r="A218" s="9">
        <f>IFERROR(__xludf.DUMMYFUNCTION("""COMPUTED_VALUE"""),44875.66666666667)</f>
        <v>44875.66667</v>
      </c>
      <c r="B218" s="7">
        <f>IFERROR(__xludf.DUMMYFUNCTION("""COMPUTED_VALUE"""),274.97)</f>
        <v>274.97</v>
      </c>
      <c r="C218" s="6">
        <f t="shared" si="1"/>
        <v>0.07975339669</v>
      </c>
    </row>
    <row r="219">
      <c r="A219" s="9">
        <f>IFERROR(__xludf.DUMMYFUNCTION("""COMPUTED_VALUE"""),44876.66666666667)</f>
        <v>44876.66667</v>
      </c>
      <c r="B219" s="7">
        <f>IFERROR(__xludf.DUMMYFUNCTION("""COMPUTED_VALUE"""),290.13)</f>
        <v>290.13</v>
      </c>
      <c r="C219" s="6">
        <f t="shared" si="1"/>
        <v>0.05513328727</v>
      </c>
    </row>
    <row r="220">
      <c r="A220" s="9">
        <f>IFERROR(__xludf.DUMMYFUNCTION("""COMPUTED_VALUE"""),44879.66666666667)</f>
        <v>44879.66667</v>
      </c>
      <c r="B220" s="7">
        <f>IFERROR(__xludf.DUMMYFUNCTION("""COMPUTED_VALUE"""),299.27)</f>
        <v>299.27</v>
      </c>
      <c r="C220" s="6">
        <f t="shared" si="1"/>
        <v>0.03150311929</v>
      </c>
    </row>
    <row r="221">
      <c r="A221" s="9">
        <f>IFERROR(__xludf.DUMMYFUNCTION("""COMPUTED_VALUE"""),44880.66666666667)</f>
        <v>44880.66667</v>
      </c>
      <c r="B221" s="7">
        <f>IFERROR(__xludf.DUMMYFUNCTION("""COMPUTED_VALUE"""),310.2)</f>
        <v>310.2</v>
      </c>
      <c r="C221" s="6">
        <f t="shared" si="1"/>
        <v>0.03652220403</v>
      </c>
    </row>
    <row r="222">
      <c r="A222" s="9">
        <f>IFERROR(__xludf.DUMMYFUNCTION("""COMPUTED_VALUE"""),44881.66666666667)</f>
        <v>44881.66667</v>
      </c>
      <c r="B222" s="7">
        <f>IFERROR(__xludf.DUMMYFUNCTION("""COMPUTED_VALUE"""),306.02)</f>
        <v>306.02</v>
      </c>
      <c r="C222" s="6">
        <f t="shared" si="1"/>
        <v>-0.0134751773</v>
      </c>
    </row>
    <row r="223">
      <c r="A223" s="9">
        <f>IFERROR(__xludf.DUMMYFUNCTION("""COMPUTED_VALUE"""),44882.66666666667)</f>
        <v>44882.66667</v>
      </c>
      <c r="B223" s="7">
        <f>IFERROR(__xludf.DUMMYFUNCTION("""COMPUTED_VALUE"""),295.28)</f>
        <v>295.28</v>
      </c>
      <c r="C223" s="6">
        <f t="shared" si="1"/>
        <v>-0.03509574538</v>
      </c>
    </row>
    <row r="224">
      <c r="A224" s="9">
        <f>IFERROR(__xludf.DUMMYFUNCTION("""COMPUTED_VALUE"""),44883.66666666667)</f>
        <v>44883.66667</v>
      </c>
      <c r="B224" s="7">
        <f>IFERROR(__xludf.DUMMYFUNCTION("""COMPUTED_VALUE"""),287.98)</f>
        <v>287.98</v>
      </c>
      <c r="C224" s="6">
        <f t="shared" si="1"/>
        <v>-0.02472229748</v>
      </c>
    </row>
    <row r="225">
      <c r="A225" s="9">
        <f>IFERROR(__xludf.DUMMYFUNCTION("""COMPUTED_VALUE"""),44886.66666666667)</f>
        <v>44886.66667</v>
      </c>
      <c r="B225" s="7">
        <f>IFERROR(__xludf.DUMMYFUNCTION("""COMPUTED_VALUE"""),285.05)</f>
        <v>285.05</v>
      </c>
      <c r="C225" s="6">
        <f t="shared" si="1"/>
        <v>-0.01017431766</v>
      </c>
    </row>
    <row r="226">
      <c r="A226" s="9">
        <f>IFERROR(__xludf.DUMMYFUNCTION("""COMPUTED_VALUE"""),44887.66666666667)</f>
        <v>44887.66667</v>
      </c>
      <c r="B226" s="7">
        <f>IFERROR(__xludf.DUMMYFUNCTION("""COMPUTED_VALUE"""),286.69)</f>
        <v>286.69</v>
      </c>
      <c r="C226" s="6">
        <f t="shared" si="1"/>
        <v>0.005753376601</v>
      </c>
    </row>
    <row r="227">
      <c r="A227" s="9">
        <f>IFERROR(__xludf.DUMMYFUNCTION("""COMPUTED_VALUE"""),44888.66666666667)</f>
        <v>44888.66667</v>
      </c>
      <c r="B227" s="7">
        <f>IFERROR(__xludf.DUMMYFUNCTION("""COMPUTED_VALUE"""),291.5)</f>
        <v>291.5</v>
      </c>
      <c r="C227" s="6">
        <f t="shared" si="1"/>
        <v>0.01677770414</v>
      </c>
    </row>
    <row r="228">
      <c r="A228" s="9">
        <f>IFERROR(__xludf.DUMMYFUNCTION("""COMPUTED_VALUE"""),44890.54513888889)</f>
        <v>44890.54514</v>
      </c>
      <c r="B228" s="7">
        <f>IFERROR(__xludf.DUMMYFUNCTION("""COMPUTED_VALUE"""),285.54)</f>
        <v>285.54</v>
      </c>
      <c r="C228" s="6">
        <f t="shared" si="1"/>
        <v>-0.02044596913</v>
      </c>
    </row>
    <row r="229">
      <c r="A229" s="9">
        <f>IFERROR(__xludf.DUMMYFUNCTION("""COMPUTED_VALUE"""),44893.66666666667)</f>
        <v>44893.66667</v>
      </c>
      <c r="B229" s="7">
        <f>IFERROR(__xludf.DUMMYFUNCTION("""COMPUTED_VALUE"""),281.17)</f>
        <v>281.17</v>
      </c>
      <c r="C229" s="6">
        <f t="shared" si="1"/>
        <v>-0.01530433564</v>
      </c>
    </row>
    <row r="230">
      <c r="A230" s="9">
        <f>IFERROR(__xludf.DUMMYFUNCTION("""COMPUTED_VALUE"""),44894.66666666667)</f>
        <v>44894.66667</v>
      </c>
      <c r="B230" s="7">
        <f>IFERROR(__xludf.DUMMYFUNCTION("""COMPUTED_VALUE"""),280.96)</f>
        <v>280.96</v>
      </c>
      <c r="C230" s="6">
        <f t="shared" si="1"/>
        <v>-0.0007468791123</v>
      </c>
    </row>
    <row r="231">
      <c r="A231" s="9">
        <f>IFERROR(__xludf.DUMMYFUNCTION("""COMPUTED_VALUE"""),44895.66666666667)</f>
        <v>44895.66667</v>
      </c>
      <c r="B231" s="7">
        <f>IFERROR(__xludf.DUMMYFUNCTION("""COMPUTED_VALUE"""),305.53)</f>
        <v>305.53</v>
      </c>
      <c r="C231" s="6">
        <f t="shared" si="1"/>
        <v>0.08745017084</v>
      </c>
    </row>
    <row r="232">
      <c r="A232" s="9">
        <f>IFERROR(__xludf.DUMMYFUNCTION("""COMPUTED_VALUE"""),44896.66666666667)</f>
        <v>44896.66667</v>
      </c>
      <c r="B232" s="7">
        <f>IFERROR(__xludf.DUMMYFUNCTION("""COMPUTED_VALUE"""),316.95)</f>
        <v>316.95</v>
      </c>
      <c r="C232" s="6">
        <f t="shared" si="1"/>
        <v>0.03737767159</v>
      </c>
    </row>
    <row r="233">
      <c r="A233" s="9">
        <f>IFERROR(__xludf.DUMMYFUNCTION("""COMPUTED_VALUE"""),44897.66666666667)</f>
        <v>44897.66667</v>
      </c>
      <c r="B233" s="7">
        <f>IFERROR(__xludf.DUMMYFUNCTION("""COMPUTED_VALUE"""),320.41)</f>
        <v>320.41</v>
      </c>
      <c r="C233" s="6">
        <f t="shared" si="1"/>
        <v>0.01091654835</v>
      </c>
    </row>
    <row r="234">
      <c r="A234" s="9">
        <f>IFERROR(__xludf.DUMMYFUNCTION("""COMPUTED_VALUE"""),44900.66666666667)</f>
        <v>44900.66667</v>
      </c>
      <c r="B234" s="7">
        <f>IFERROR(__xludf.DUMMYFUNCTION("""COMPUTED_VALUE"""),312.59)</f>
        <v>312.59</v>
      </c>
      <c r="C234" s="6">
        <f t="shared" si="1"/>
        <v>-0.02440622952</v>
      </c>
    </row>
    <row r="235">
      <c r="A235" s="9">
        <f>IFERROR(__xludf.DUMMYFUNCTION("""COMPUTED_VALUE"""),44901.66666666667)</f>
        <v>44901.66667</v>
      </c>
      <c r="B235" s="7">
        <f>IFERROR(__xludf.DUMMYFUNCTION("""COMPUTED_VALUE"""),305.56)</f>
        <v>305.56</v>
      </c>
      <c r="C235" s="6">
        <f t="shared" si="1"/>
        <v>-0.02248952302</v>
      </c>
    </row>
    <row r="236">
      <c r="A236" s="9">
        <f>IFERROR(__xludf.DUMMYFUNCTION("""COMPUTED_VALUE"""),44902.66666666667)</f>
        <v>44902.66667</v>
      </c>
      <c r="B236" s="7">
        <f>IFERROR(__xludf.DUMMYFUNCTION("""COMPUTED_VALUE"""),308.42)</f>
        <v>308.42</v>
      </c>
      <c r="C236" s="6">
        <f t="shared" si="1"/>
        <v>0.009359863857</v>
      </c>
    </row>
    <row r="237">
      <c r="A237" s="9">
        <f>IFERROR(__xludf.DUMMYFUNCTION("""COMPUTED_VALUE"""),44903.66666666667)</f>
        <v>44903.66667</v>
      </c>
      <c r="B237" s="7">
        <f>IFERROR(__xludf.DUMMYFUNCTION("""COMPUTED_VALUE"""),310.26)</f>
        <v>310.26</v>
      </c>
      <c r="C237" s="6">
        <f t="shared" si="1"/>
        <v>0.005965890669</v>
      </c>
    </row>
    <row r="238">
      <c r="A238" s="9">
        <f>IFERROR(__xludf.DUMMYFUNCTION("""COMPUTED_VALUE"""),44904.66666666667)</f>
        <v>44904.66667</v>
      </c>
      <c r="B238" s="7">
        <f>IFERROR(__xludf.DUMMYFUNCTION("""COMPUTED_VALUE"""),320.01)</f>
        <v>320.01</v>
      </c>
      <c r="C238" s="6">
        <f t="shared" si="1"/>
        <v>0.03142525624</v>
      </c>
    </row>
    <row r="239">
      <c r="A239" s="9">
        <f>IFERROR(__xludf.DUMMYFUNCTION("""COMPUTED_VALUE"""),44907.66666666667)</f>
        <v>44907.66667</v>
      </c>
      <c r="B239" s="7">
        <f>IFERROR(__xludf.DUMMYFUNCTION("""COMPUTED_VALUE"""),315.18)</f>
        <v>315.18</v>
      </c>
      <c r="C239" s="6">
        <f t="shared" si="1"/>
        <v>-0.01509327834</v>
      </c>
    </row>
    <row r="240">
      <c r="A240" s="9">
        <f>IFERROR(__xludf.DUMMYFUNCTION("""COMPUTED_VALUE"""),44908.66666666667)</f>
        <v>44908.66667</v>
      </c>
      <c r="B240" s="7">
        <f>IFERROR(__xludf.DUMMYFUNCTION("""COMPUTED_VALUE"""),320.34)</f>
        <v>320.34</v>
      </c>
      <c r="C240" s="6">
        <f t="shared" si="1"/>
        <v>0.01637159718</v>
      </c>
    </row>
    <row r="241">
      <c r="A241" s="9">
        <f>IFERROR(__xludf.DUMMYFUNCTION("""COMPUTED_VALUE"""),44909.66666666667)</f>
        <v>44909.66667</v>
      </c>
      <c r="B241" s="7">
        <f>IFERROR(__xludf.DUMMYFUNCTION("""COMPUTED_VALUE"""),317.83)</f>
        <v>317.83</v>
      </c>
      <c r="C241" s="6">
        <f t="shared" si="1"/>
        <v>-0.007835424861</v>
      </c>
    </row>
    <row r="242">
      <c r="A242" s="9">
        <f>IFERROR(__xludf.DUMMYFUNCTION("""COMPUTED_VALUE"""),44910.66666666667)</f>
        <v>44910.66667</v>
      </c>
      <c r="B242" s="7">
        <f>IFERROR(__xludf.DUMMYFUNCTION("""COMPUTED_VALUE"""),290.41)</f>
        <v>290.41</v>
      </c>
      <c r="C242" s="6">
        <f t="shared" si="1"/>
        <v>-0.08627253563</v>
      </c>
    </row>
    <row r="243">
      <c r="A243" s="9">
        <f>IFERROR(__xludf.DUMMYFUNCTION("""COMPUTED_VALUE"""),44911.66666666667)</f>
        <v>44911.66667</v>
      </c>
      <c r="B243" s="7">
        <f>IFERROR(__xludf.DUMMYFUNCTION("""COMPUTED_VALUE"""),290.71)</f>
        <v>290.71</v>
      </c>
      <c r="C243" s="6">
        <f t="shared" si="1"/>
        <v>0.001033022279</v>
      </c>
    </row>
    <row r="244">
      <c r="A244" s="9">
        <f>IFERROR(__xludf.DUMMYFUNCTION("""COMPUTED_VALUE"""),44914.66666666667)</f>
        <v>44914.66667</v>
      </c>
      <c r="B244" s="7">
        <f>IFERROR(__xludf.DUMMYFUNCTION("""COMPUTED_VALUE"""),288.3)</f>
        <v>288.3</v>
      </c>
      <c r="C244" s="6">
        <f t="shared" si="1"/>
        <v>-0.008290048502</v>
      </c>
    </row>
    <row r="245">
      <c r="A245" s="9">
        <f>IFERROR(__xludf.DUMMYFUNCTION("""COMPUTED_VALUE"""),44915.66666666667)</f>
        <v>44915.66667</v>
      </c>
      <c r="B245" s="7">
        <f>IFERROR(__xludf.DUMMYFUNCTION("""COMPUTED_VALUE"""),288.19)</f>
        <v>288.19</v>
      </c>
      <c r="C245" s="6">
        <f t="shared" si="1"/>
        <v>-0.0003815469997</v>
      </c>
    </row>
    <row r="246">
      <c r="A246" s="9">
        <f>IFERROR(__xludf.DUMMYFUNCTION("""COMPUTED_VALUE"""),44916.66666666667)</f>
        <v>44916.66667</v>
      </c>
      <c r="B246" s="7">
        <f>IFERROR(__xludf.DUMMYFUNCTION("""COMPUTED_VALUE"""),297.96)</f>
        <v>297.96</v>
      </c>
      <c r="C246" s="6">
        <f t="shared" si="1"/>
        <v>0.03390124571</v>
      </c>
    </row>
    <row r="247">
      <c r="A247" s="9">
        <f>IFERROR(__xludf.DUMMYFUNCTION("""COMPUTED_VALUE"""),44917.66666666667)</f>
        <v>44917.66667</v>
      </c>
      <c r="B247" s="7">
        <f>IFERROR(__xludf.DUMMYFUNCTION("""COMPUTED_VALUE"""),297.75)</f>
        <v>297.75</v>
      </c>
      <c r="C247" s="6">
        <f t="shared" si="1"/>
        <v>-0.0007047925896</v>
      </c>
    </row>
    <row r="248">
      <c r="A248" s="9">
        <f>IFERROR(__xludf.DUMMYFUNCTION("""COMPUTED_VALUE"""),44918.66666666667)</f>
        <v>44918.66667</v>
      </c>
      <c r="B248" s="7">
        <f>IFERROR(__xludf.DUMMYFUNCTION("""COMPUTED_VALUE"""),294.96)</f>
        <v>294.96</v>
      </c>
      <c r="C248" s="6">
        <f t="shared" si="1"/>
        <v>-0.009370277078</v>
      </c>
    </row>
    <row r="249">
      <c r="A249" s="9">
        <f>IFERROR(__xludf.DUMMYFUNCTION("""COMPUTED_VALUE"""),44922.66666666667)</f>
        <v>44922.66667</v>
      </c>
      <c r="B249" s="7">
        <f>IFERROR(__xludf.DUMMYFUNCTION("""COMPUTED_VALUE"""),284.17)</f>
        <v>284.17</v>
      </c>
      <c r="C249" s="6">
        <f t="shared" si="1"/>
        <v>-0.03658123135</v>
      </c>
    </row>
    <row r="250">
      <c r="A250" s="9">
        <f>IFERROR(__xludf.DUMMYFUNCTION("""COMPUTED_VALUE"""),44923.66666666667)</f>
        <v>44923.66667</v>
      </c>
      <c r="B250" s="7">
        <f>IFERROR(__xludf.DUMMYFUNCTION("""COMPUTED_VALUE"""),276.88)</f>
        <v>276.88</v>
      </c>
      <c r="C250" s="6">
        <f t="shared" si="1"/>
        <v>-0.02565365802</v>
      </c>
    </row>
    <row r="251">
      <c r="A251" s="9">
        <f>IFERROR(__xludf.DUMMYFUNCTION("""COMPUTED_VALUE"""),44924.66666666667)</f>
        <v>44924.66667</v>
      </c>
      <c r="B251" s="7">
        <f>IFERROR(__xludf.DUMMYFUNCTION("""COMPUTED_VALUE"""),291.12)</f>
        <v>291.12</v>
      </c>
      <c r="C251" s="6">
        <f t="shared" si="1"/>
        <v>0.05143022248</v>
      </c>
    </row>
    <row r="252">
      <c r="A252" s="9">
        <f>IFERROR(__xludf.DUMMYFUNCTION("""COMPUTED_VALUE"""),44925.66666666667)</f>
        <v>44925.66667</v>
      </c>
      <c r="B252" s="7">
        <f>IFERROR(__xludf.DUMMYFUNCTION("""COMPUTED_VALUE"""),294.88)</f>
        <v>294.88</v>
      </c>
      <c r="C252" s="6">
        <f t="shared" si="1"/>
        <v>0.01291563616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tr">
        <f>IFERROR(__xludf.DUMMYFUNCTION("GOOGLEFINANCE(""NASDAQ:GOOG"", ""PRICE"",DATE(2022,1,1), DATE(2022,12,31), ""DAILY"")"),"Date")</f>
        <v>Date</v>
      </c>
      <c r="B1" s="7" t="str">
        <f>IFERROR(__xludf.DUMMYFUNCTION("""COMPUTED_VALUE"""),"Close")</f>
        <v>Close</v>
      </c>
      <c r="C1" s="2" t="s">
        <v>11</v>
      </c>
    </row>
    <row r="2">
      <c r="A2" s="9">
        <f>IFERROR(__xludf.DUMMYFUNCTION("""COMPUTED_VALUE"""),44564.66666666667)</f>
        <v>44564.66667</v>
      </c>
      <c r="B2" s="7">
        <f>IFERROR(__xludf.DUMMYFUNCTION("""COMPUTED_VALUE"""),145.07)</f>
        <v>145.07</v>
      </c>
    </row>
    <row r="3">
      <c r="A3" s="9">
        <f>IFERROR(__xludf.DUMMYFUNCTION("""COMPUTED_VALUE"""),44565.66666666667)</f>
        <v>44565.66667</v>
      </c>
      <c r="B3" s="7">
        <f>IFERROR(__xludf.DUMMYFUNCTION("""COMPUTED_VALUE"""),144.42)</f>
        <v>144.42</v>
      </c>
      <c r="C3" s="6">
        <f t="shared" ref="C3:C252" si="1">B3/B2-1</f>
        <v>-0.004480595575</v>
      </c>
    </row>
    <row r="4">
      <c r="A4" s="9">
        <f>IFERROR(__xludf.DUMMYFUNCTION("""COMPUTED_VALUE"""),44566.66666666667)</f>
        <v>44566.66667</v>
      </c>
      <c r="B4" s="7">
        <f>IFERROR(__xludf.DUMMYFUNCTION("""COMPUTED_VALUE"""),137.65)</f>
        <v>137.65</v>
      </c>
      <c r="C4" s="6">
        <f t="shared" si="1"/>
        <v>-0.04687716383</v>
      </c>
    </row>
    <row r="5">
      <c r="A5" s="9">
        <f>IFERROR(__xludf.DUMMYFUNCTION("""COMPUTED_VALUE"""),44567.66666666667)</f>
        <v>44567.66667</v>
      </c>
      <c r="B5" s="7">
        <f>IFERROR(__xludf.DUMMYFUNCTION("""COMPUTED_VALUE"""),137.55)</f>
        <v>137.55</v>
      </c>
      <c r="C5" s="6">
        <f t="shared" si="1"/>
        <v>-0.0007264802034</v>
      </c>
    </row>
    <row r="6">
      <c r="A6" s="9">
        <f>IFERROR(__xludf.DUMMYFUNCTION("""COMPUTED_VALUE"""),44568.66666666667)</f>
        <v>44568.66667</v>
      </c>
      <c r="B6" s="7">
        <f>IFERROR(__xludf.DUMMYFUNCTION("""COMPUTED_VALUE"""),137.0)</f>
        <v>137</v>
      </c>
      <c r="C6" s="6">
        <f t="shared" si="1"/>
        <v>-0.003998545983</v>
      </c>
    </row>
    <row r="7">
      <c r="A7" s="9">
        <f>IFERROR(__xludf.DUMMYFUNCTION("""COMPUTED_VALUE"""),44571.66666666667)</f>
        <v>44571.66667</v>
      </c>
      <c r="B7" s="7">
        <f>IFERROR(__xludf.DUMMYFUNCTION("""COMPUTED_VALUE"""),138.57)</f>
        <v>138.57</v>
      </c>
      <c r="C7" s="6">
        <f t="shared" si="1"/>
        <v>0.01145985401</v>
      </c>
    </row>
    <row r="8">
      <c r="A8" s="9">
        <f>IFERROR(__xludf.DUMMYFUNCTION("""COMPUTED_VALUE"""),44572.66666666667)</f>
        <v>44572.66667</v>
      </c>
      <c r="B8" s="7">
        <f>IFERROR(__xludf.DUMMYFUNCTION("""COMPUTED_VALUE"""),140.02)</f>
        <v>140.02</v>
      </c>
      <c r="C8" s="6">
        <f t="shared" si="1"/>
        <v>0.0104640254</v>
      </c>
    </row>
    <row r="9">
      <c r="A9" s="9">
        <f>IFERROR(__xludf.DUMMYFUNCTION("""COMPUTED_VALUE"""),44573.66666666667)</f>
        <v>44573.66667</v>
      </c>
      <c r="B9" s="7">
        <f>IFERROR(__xludf.DUMMYFUNCTION("""COMPUTED_VALUE"""),141.65)</f>
        <v>141.65</v>
      </c>
      <c r="C9" s="6">
        <f t="shared" si="1"/>
        <v>0.01164119412</v>
      </c>
    </row>
    <row r="10">
      <c r="A10" s="9">
        <f>IFERROR(__xludf.DUMMYFUNCTION("""COMPUTED_VALUE"""),44574.66666666667)</f>
        <v>44574.66667</v>
      </c>
      <c r="B10" s="7">
        <f>IFERROR(__xludf.DUMMYFUNCTION("""COMPUTED_VALUE"""),139.13)</f>
        <v>139.13</v>
      </c>
      <c r="C10" s="6">
        <f t="shared" si="1"/>
        <v>-0.01779032827</v>
      </c>
    </row>
    <row r="11">
      <c r="A11" s="9">
        <f>IFERROR(__xludf.DUMMYFUNCTION("""COMPUTED_VALUE"""),44575.66666666667)</f>
        <v>44575.66667</v>
      </c>
      <c r="B11" s="7">
        <f>IFERROR(__xludf.DUMMYFUNCTION("""COMPUTED_VALUE"""),139.79)</f>
        <v>139.79</v>
      </c>
      <c r="C11" s="6">
        <f t="shared" si="1"/>
        <v>0.004743764824</v>
      </c>
    </row>
    <row r="12">
      <c r="A12" s="9">
        <f>IFERROR(__xludf.DUMMYFUNCTION("""COMPUTED_VALUE"""),44579.66666666667)</f>
        <v>44579.66667</v>
      </c>
      <c r="B12" s="7">
        <f>IFERROR(__xludf.DUMMYFUNCTION("""COMPUTED_VALUE"""),136.29)</f>
        <v>136.29</v>
      </c>
      <c r="C12" s="6">
        <f t="shared" si="1"/>
        <v>-0.02503755633</v>
      </c>
    </row>
    <row r="13">
      <c r="A13" s="9">
        <f>IFERROR(__xludf.DUMMYFUNCTION("""COMPUTED_VALUE"""),44580.66666666667)</f>
        <v>44580.66667</v>
      </c>
      <c r="B13" s="7">
        <f>IFERROR(__xludf.DUMMYFUNCTION("""COMPUTED_VALUE"""),135.65)</f>
        <v>135.65</v>
      </c>
      <c r="C13" s="6">
        <f t="shared" si="1"/>
        <v>-0.004695869103</v>
      </c>
    </row>
    <row r="14">
      <c r="A14" s="9">
        <f>IFERROR(__xludf.DUMMYFUNCTION("""COMPUTED_VALUE"""),44581.66666666667)</f>
        <v>44581.66667</v>
      </c>
      <c r="B14" s="7">
        <f>IFERROR(__xludf.DUMMYFUNCTION("""COMPUTED_VALUE"""),133.51)</f>
        <v>133.51</v>
      </c>
      <c r="C14" s="6">
        <f t="shared" si="1"/>
        <v>-0.01577589384</v>
      </c>
    </row>
    <row r="15">
      <c r="A15" s="9">
        <f>IFERROR(__xludf.DUMMYFUNCTION("""COMPUTED_VALUE"""),44582.66666666667)</f>
        <v>44582.66667</v>
      </c>
      <c r="B15" s="7">
        <f>IFERROR(__xludf.DUMMYFUNCTION("""COMPUTED_VALUE"""),130.09)</f>
        <v>130.09</v>
      </c>
      <c r="C15" s="6">
        <f t="shared" si="1"/>
        <v>-0.02561605872</v>
      </c>
    </row>
    <row r="16">
      <c r="A16" s="9">
        <f>IFERROR(__xludf.DUMMYFUNCTION("""COMPUTED_VALUE"""),44585.66666666667)</f>
        <v>44585.66667</v>
      </c>
      <c r="B16" s="7">
        <f>IFERROR(__xludf.DUMMYFUNCTION("""COMPUTED_VALUE"""),130.37)</f>
        <v>130.37</v>
      </c>
      <c r="C16" s="6">
        <f t="shared" si="1"/>
        <v>0.002152356061</v>
      </c>
    </row>
    <row r="17">
      <c r="A17" s="9">
        <f>IFERROR(__xludf.DUMMYFUNCTION("""COMPUTED_VALUE"""),44586.66666666667)</f>
        <v>44586.66667</v>
      </c>
      <c r="B17" s="7">
        <f>IFERROR(__xludf.DUMMYFUNCTION("""COMPUTED_VALUE"""),126.74)</f>
        <v>126.74</v>
      </c>
      <c r="C17" s="6">
        <f t="shared" si="1"/>
        <v>-0.0278438291</v>
      </c>
    </row>
    <row r="18">
      <c r="A18" s="9">
        <f>IFERROR(__xludf.DUMMYFUNCTION("""COMPUTED_VALUE"""),44587.66666666667)</f>
        <v>44587.66667</v>
      </c>
      <c r="B18" s="7">
        <f>IFERROR(__xludf.DUMMYFUNCTION("""COMPUTED_VALUE"""),129.24)</f>
        <v>129.24</v>
      </c>
      <c r="C18" s="6">
        <f t="shared" si="1"/>
        <v>0.01972542212</v>
      </c>
    </row>
    <row r="19">
      <c r="A19" s="9">
        <f>IFERROR(__xludf.DUMMYFUNCTION("""COMPUTED_VALUE"""),44588.66666666667)</f>
        <v>44588.66667</v>
      </c>
      <c r="B19" s="7">
        <f>IFERROR(__xludf.DUMMYFUNCTION("""COMPUTED_VALUE"""),129.12)</f>
        <v>129.12</v>
      </c>
      <c r="C19" s="6">
        <f t="shared" si="1"/>
        <v>-0.0009285051068</v>
      </c>
    </row>
    <row r="20">
      <c r="A20" s="9">
        <f>IFERROR(__xludf.DUMMYFUNCTION("""COMPUTED_VALUE"""),44589.66666666667)</f>
        <v>44589.66667</v>
      </c>
      <c r="B20" s="7">
        <f>IFERROR(__xludf.DUMMYFUNCTION("""COMPUTED_VALUE"""),133.29)</f>
        <v>133.29</v>
      </c>
      <c r="C20" s="6">
        <f t="shared" si="1"/>
        <v>0.03229553903</v>
      </c>
    </row>
    <row r="21">
      <c r="A21" s="9">
        <f>IFERROR(__xludf.DUMMYFUNCTION("""COMPUTED_VALUE"""),44592.66666666667)</f>
        <v>44592.66667</v>
      </c>
      <c r="B21" s="7">
        <f>IFERROR(__xludf.DUMMYFUNCTION("""COMPUTED_VALUE"""),135.7)</f>
        <v>135.7</v>
      </c>
      <c r="C21" s="6">
        <f t="shared" si="1"/>
        <v>0.01808087628</v>
      </c>
    </row>
    <row r="22">
      <c r="A22" s="9">
        <f>IFERROR(__xludf.DUMMYFUNCTION("""COMPUTED_VALUE"""),44593.66666666667)</f>
        <v>44593.66667</v>
      </c>
      <c r="B22" s="7">
        <f>IFERROR(__xludf.DUMMYFUNCTION("""COMPUTED_VALUE"""),137.88)</f>
        <v>137.88</v>
      </c>
      <c r="C22" s="6">
        <f t="shared" si="1"/>
        <v>0.01606484893</v>
      </c>
    </row>
    <row r="23">
      <c r="A23" s="9">
        <f>IFERROR(__xludf.DUMMYFUNCTION("""COMPUTED_VALUE"""),44594.66666666667)</f>
        <v>44594.66667</v>
      </c>
      <c r="B23" s="7">
        <f>IFERROR(__xludf.DUMMYFUNCTION("""COMPUTED_VALUE"""),148.04)</f>
        <v>148.04</v>
      </c>
      <c r="C23" s="6">
        <f t="shared" si="1"/>
        <v>0.07368726429</v>
      </c>
    </row>
    <row r="24">
      <c r="A24" s="9">
        <f>IFERROR(__xludf.DUMMYFUNCTION("""COMPUTED_VALUE"""),44595.66666666667)</f>
        <v>44595.66667</v>
      </c>
      <c r="B24" s="7">
        <f>IFERROR(__xludf.DUMMYFUNCTION("""COMPUTED_VALUE"""),142.65)</f>
        <v>142.65</v>
      </c>
      <c r="C24" s="6">
        <f t="shared" si="1"/>
        <v>-0.03640907863</v>
      </c>
    </row>
    <row r="25">
      <c r="A25" s="9">
        <f>IFERROR(__xludf.DUMMYFUNCTION("""COMPUTED_VALUE"""),44596.66666666667)</f>
        <v>44596.66667</v>
      </c>
      <c r="B25" s="7">
        <f>IFERROR(__xludf.DUMMYFUNCTION("""COMPUTED_VALUE"""),143.02)</f>
        <v>143.02</v>
      </c>
      <c r="C25" s="6">
        <f t="shared" si="1"/>
        <v>0.002593760953</v>
      </c>
    </row>
    <row r="26">
      <c r="A26" s="9">
        <f>IFERROR(__xludf.DUMMYFUNCTION("""COMPUTED_VALUE"""),44599.66666666667)</f>
        <v>44599.66667</v>
      </c>
      <c r="B26" s="7">
        <f>IFERROR(__xludf.DUMMYFUNCTION("""COMPUTED_VALUE"""),138.94)</f>
        <v>138.94</v>
      </c>
      <c r="C26" s="6">
        <f t="shared" si="1"/>
        <v>-0.02852747867</v>
      </c>
    </row>
    <row r="27">
      <c r="A27" s="9">
        <f>IFERROR(__xludf.DUMMYFUNCTION("""COMPUTED_VALUE"""),44600.66666666667)</f>
        <v>44600.66667</v>
      </c>
      <c r="B27" s="7">
        <f>IFERROR(__xludf.DUMMYFUNCTION("""COMPUTED_VALUE"""),139.21)</f>
        <v>139.21</v>
      </c>
      <c r="C27" s="6">
        <f t="shared" si="1"/>
        <v>0.001943284871</v>
      </c>
    </row>
    <row r="28">
      <c r="A28" s="9">
        <f>IFERROR(__xludf.DUMMYFUNCTION("""COMPUTED_VALUE"""),44601.66666666667)</f>
        <v>44601.66667</v>
      </c>
      <c r="B28" s="7">
        <f>IFERROR(__xludf.DUMMYFUNCTION("""COMPUTED_VALUE"""),141.45)</f>
        <v>141.45</v>
      </c>
      <c r="C28" s="6">
        <f t="shared" si="1"/>
        <v>0.01609079807</v>
      </c>
    </row>
    <row r="29">
      <c r="A29" s="9">
        <f>IFERROR(__xludf.DUMMYFUNCTION("""COMPUTED_VALUE"""),44602.66666666667)</f>
        <v>44602.66667</v>
      </c>
      <c r="B29" s="7">
        <f>IFERROR(__xludf.DUMMYFUNCTION("""COMPUTED_VALUE"""),138.6)</f>
        <v>138.6</v>
      </c>
      <c r="C29" s="6">
        <f t="shared" si="1"/>
        <v>-0.02014846235</v>
      </c>
    </row>
    <row r="30">
      <c r="A30" s="9">
        <f>IFERROR(__xludf.DUMMYFUNCTION("""COMPUTED_VALUE"""),44603.66666666667)</f>
        <v>44603.66667</v>
      </c>
      <c r="B30" s="7">
        <f>IFERROR(__xludf.DUMMYFUNCTION("""COMPUTED_VALUE"""),134.13)</f>
        <v>134.13</v>
      </c>
      <c r="C30" s="6">
        <f t="shared" si="1"/>
        <v>-0.03225108225</v>
      </c>
    </row>
    <row r="31">
      <c r="A31" s="9">
        <f>IFERROR(__xludf.DUMMYFUNCTION("""COMPUTED_VALUE"""),44606.66666666667)</f>
        <v>44606.66667</v>
      </c>
      <c r="B31" s="7">
        <f>IFERROR(__xludf.DUMMYFUNCTION("""COMPUTED_VALUE"""),135.3)</f>
        <v>135.3</v>
      </c>
      <c r="C31" s="6">
        <f t="shared" si="1"/>
        <v>0.008722880787</v>
      </c>
    </row>
    <row r="32">
      <c r="A32" s="9">
        <f>IFERROR(__xludf.DUMMYFUNCTION("""COMPUTED_VALUE"""),44607.66666666667)</f>
        <v>44607.66667</v>
      </c>
      <c r="B32" s="7">
        <f>IFERROR(__xludf.DUMMYFUNCTION("""COMPUTED_VALUE"""),136.43)</f>
        <v>136.43</v>
      </c>
      <c r="C32" s="6">
        <f t="shared" si="1"/>
        <v>0.008351810791</v>
      </c>
    </row>
    <row r="33">
      <c r="A33" s="9">
        <f>IFERROR(__xludf.DUMMYFUNCTION("""COMPUTED_VALUE"""),44608.66666666667)</f>
        <v>44608.66667</v>
      </c>
      <c r="B33" s="7">
        <f>IFERROR(__xludf.DUMMYFUNCTION("""COMPUTED_VALUE"""),137.49)</f>
        <v>137.49</v>
      </c>
      <c r="C33" s="6">
        <f t="shared" si="1"/>
        <v>0.007769552151</v>
      </c>
    </row>
    <row r="34">
      <c r="A34" s="9">
        <f>IFERROR(__xludf.DUMMYFUNCTION("""COMPUTED_VALUE"""),44609.66666666667)</f>
        <v>44609.66667</v>
      </c>
      <c r="B34" s="7">
        <f>IFERROR(__xludf.DUMMYFUNCTION("""COMPUTED_VALUE"""),132.31)</f>
        <v>132.31</v>
      </c>
      <c r="C34" s="6">
        <f t="shared" si="1"/>
        <v>-0.03767546731</v>
      </c>
    </row>
    <row r="35">
      <c r="A35" s="9">
        <f>IFERROR(__xludf.DUMMYFUNCTION("""COMPUTED_VALUE"""),44610.66666666667)</f>
        <v>44610.66667</v>
      </c>
      <c r="B35" s="7">
        <f>IFERROR(__xludf.DUMMYFUNCTION("""COMPUTED_VALUE"""),130.47)</f>
        <v>130.47</v>
      </c>
      <c r="C35" s="6">
        <f t="shared" si="1"/>
        <v>-0.01390673418</v>
      </c>
    </row>
    <row r="36">
      <c r="A36" s="9">
        <f>IFERROR(__xludf.DUMMYFUNCTION("""COMPUTED_VALUE"""),44614.66666666667)</f>
        <v>44614.66667</v>
      </c>
      <c r="B36" s="7">
        <f>IFERROR(__xludf.DUMMYFUNCTION("""COMPUTED_VALUE"""),129.4)</f>
        <v>129.4</v>
      </c>
      <c r="C36" s="6">
        <f t="shared" si="1"/>
        <v>-0.008201119031</v>
      </c>
    </row>
    <row r="37">
      <c r="A37" s="9">
        <f>IFERROR(__xludf.DUMMYFUNCTION("""COMPUTED_VALUE"""),44615.66666666667)</f>
        <v>44615.66667</v>
      </c>
      <c r="B37" s="7">
        <f>IFERROR(__xludf.DUMMYFUNCTION("""COMPUTED_VALUE"""),127.59)</f>
        <v>127.59</v>
      </c>
      <c r="C37" s="6">
        <f t="shared" si="1"/>
        <v>-0.01398763524</v>
      </c>
    </row>
    <row r="38">
      <c r="A38" s="9">
        <f>IFERROR(__xludf.DUMMYFUNCTION("""COMPUTED_VALUE"""),44616.66666666667)</f>
        <v>44616.66667</v>
      </c>
      <c r="B38" s="7">
        <f>IFERROR(__xludf.DUMMYFUNCTION("""COMPUTED_VALUE"""),132.67)</f>
        <v>132.67</v>
      </c>
      <c r="C38" s="6">
        <f t="shared" si="1"/>
        <v>0.03981503253</v>
      </c>
    </row>
    <row r="39">
      <c r="A39" s="9">
        <f>IFERROR(__xludf.DUMMYFUNCTION("""COMPUTED_VALUE"""),44617.66666666667)</f>
        <v>44617.66667</v>
      </c>
      <c r="B39" s="7">
        <f>IFERROR(__xludf.DUMMYFUNCTION("""COMPUTED_VALUE"""),134.52)</f>
        <v>134.52</v>
      </c>
      <c r="C39" s="6">
        <f t="shared" si="1"/>
        <v>0.01394437326</v>
      </c>
    </row>
    <row r="40">
      <c r="A40" s="9">
        <f>IFERROR(__xludf.DUMMYFUNCTION("""COMPUTED_VALUE"""),44620.66666666667)</f>
        <v>44620.66667</v>
      </c>
      <c r="B40" s="7">
        <f>IFERROR(__xludf.DUMMYFUNCTION("""COMPUTED_VALUE"""),134.89)</f>
        <v>134.89</v>
      </c>
      <c r="C40" s="6">
        <f t="shared" si="1"/>
        <v>0.002750520369</v>
      </c>
    </row>
    <row r="41">
      <c r="A41" s="9">
        <f>IFERROR(__xludf.DUMMYFUNCTION("""COMPUTED_VALUE"""),44621.66666666667)</f>
        <v>44621.66667</v>
      </c>
      <c r="B41" s="7">
        <f>IFERROR(__xludf.DUMMYFUNCTION("""COMPUTED_VALUE"""),134.17)</f>
        <v>134.17</v>
      </c>
      <c r="C41" s="6">
        <f t="shared" si="1"/>
        <v>-0.005337682556</v>
      </c>
    </row>
    <row r="42">
      <c r="A42" s="9">
        <f>IFERROR(__xludf.DUMMYFUNCTION("""COMPUTED_VALUE"""),44622.66666666667)</f>
        <v>44622.66667</v>
      </c>
      <c r="B42" s="7">
        <f>IFERROR(__xludf.DUMMYFUNCTION("""COMPUTED_VALUE"""),134.75)</f>
        <v>134.75</v>
      </c>
      <c r="C42" s="6">
        <f t="shared" si="1"/>
        <v>0.004322873966</v>
      </c>
    </row>
    <row r="43">
      <c r="A43" s="9">
        <f>IFERROR(__xludf.DUMMYFUNCTION("""COMPUTED_VALUE"""),44623.66666666667)</f>
        <v>44623.66667</v>
      </c>
      <c r="B43" s="7">
        <f>IFERROR(__xludf.DUMMYFUNCTION("""COMPUTED_VALUE"""),134.31)</f>
        <v>134.31</v>
      </c>
      <c r="C43" s="6">
        <f t="shared" si="1"/>
        <v>-0.003265306122</v>
      </c>
    </row>
    <row r="44">
      <c r="A44" s="9">
        <f>IFERROR(__xludf.DUMMYFUNCTION("""COMPUTED_VALUE"""),44624.66666666667)</f>
        <v>44624.66667</v>
      </c>
      <c r="B44" s="7">
        <f>IFERROR(__xludf.DUMMYFUNCTION("""COMPUTED_VALUE"""),132.12)</f>
        <v>132.12</v>
      </c>
      <c r="C44" s="6">
        <f t="shared" si="1"/>
        <v>-0.01630556176</v>
      </c>
    </row>
    <row r="45">
      <c r="A45" s="9">
        <f>IFERROR(__xludf.DUMMYFUNCTION("""COMPUTED_VALUE"""),44627.66666666667)</f>
        <v>44627.66667</v>
      </c>
      <c r="B45" s="7">
        <f>IFERROR(__xludf.DUMMYFUNCTION("""COMPUTED_VALUE"""),126.46)</f>
        <v>126.46</v>
      </c>
      <c r="C45" s="6">
        <f t="shared" si="1"/>
        <v>-0.04283984257</v>
      </c>
    </row>
    <row r="46">
      <c r="A46" s="9">
        <f>IFERROR(__xludf.DUMMYFUNCTION("""COMPUTED_VALUE"""),44628.66666666667)</f>
        <v>44628.66667</v>
      </c>
      <c r="B46" s="7">
        <f>IFERROR(__xludf.DUMMYFUNCTION("""COMPUTED_VALUE"""),127.28)</f>
        <v>127.28</v>
      </c>
      <c r="C46" s="6">
        <f t="shared" si="1"/>
        <v>0.006484263799</v>
      </c>
    </row>
    <row r="47">
      <c r="A47" s="9">
        <f>IFERROR(__xludf.DUMMYFUNCTION("""COMPUTED_VALUE"""),44629.66666666667)</f>
        <v>44629.66667</v>
      </c>
      <c r="B47" s="7">
        <f>IFERROR(__xludf.DUMMYFUNCTION("""COMPUTED_VALUE"""),133.87)</f>
        <v>133.87</v>
      </c>
      <c r="C47" s="6">
        <f t="shared" si="1"/>
        <v>0.05177561282</v>
      </c>
    </row>
    <row r="48">
      <c r="A48" s="9">
        <f>IFERROR(__xludf.DUMMYFUNCTION("""COMPUTED_VALUE"""),44630.66666666667)</f>
        <v>44630.66667</v>
      </c>
      <c r="B48" s="7">
        <f>IFERROR(__xludf.DUMMYFUNCTION("""COMPUTED_VALUE"""),132.68)</f>
        <v>132.68</v>
      </c>
      <c r="C48" s="6">
        <f t="shared" si="1"/>
        <v>-0.008889220886</v>
      </c>
    </row>
    <row r="49">
      <c r="A49" s="9">
        <f>IFERROR(__xludf.DUMMYFUNCTION("""COMPUTED_VALUE"""),44631.66666666667)</f>
        <v>44631.66667</v>
      </c>
      <c r="B49" s="7">
        <f>IFERROR(__xludf.DUMMYFUNCTION("""COMPUTED_VALUE"""),130.48)</f>
        <v>130.48</v>
      </c>
      <c r="C49" s="6">
        <f t="shared" si="1"/>
        <v>-0.01658124812</v>
      </c>
    </row>
    <row r="50">
      <c r="A50" s="9">
        <f>IFERROR(__xludf.DUMMYFUNCTION("""COMPUTED_VALUE"""),44634.66666666667)</f>
        <v>44634.66667</v>
      </c>
      <c r="B50" s="7">
        <f>IFERROR(__xludf.DUMMYFUNCTION("""COMPUTED_VALUE"""),126.74)</f>
        <v>126.74</v>
      </c>
      <c r="C50" s="6">
        <f t="shared" si="1"/>
        <v>-0.02866339669</v>
      </c>
    </row>
    <row r="51">
      <c r="A51" s="9">
        <f>IFERROR(__xludf.DUMMYFUNCTION("""COMPUTED_VALUE"""),44635.66666666667)</f>
        <v>44635.66667</v>
      </c>
      <c r="B51" s="7">
        <f>IFERROR(__xludf.DUMMYFUNCTION("""COMPUTED_VALUE"""),129.66)</f>
        <v>129.66</v>
      </c>
      <c r="C51" s="6">
        <f t="shared" si="1"/>
        <v>0.02303929304</v>
      </c>
    </row>
    <row r="52">
      <c r="A52" s="9">
        <f>IFERROR(__xludf.DUMMYFUNCTION("""COMPUTED_VALUE"""),44636.66666666667)</f>
        <v>44636.66667</v>
      </c>
      <c r="B52" s="7">
        <f>IFERROR(__xludf.DUMMYFUNCTION("""COMPUTED_VALUE"""),133.69)</f>
        <v>133.69</v>
      </c>
      <c r="C52" s="6">
        <f t="shared" si="1"/>
        <v>0.03108128953</v>
      </c>
    </row>
    <row r="53">
      <c r="A53" s="9">
        <f>IFERROR(__xludf.DUMMYFUNCTION("""COMPUTED_VALUE"""),44637.66666666667)</f>
        <v>44637.66667</v>
      </c>
      <c r="B53" s="7">
        <f>IFERROR(__xludf.DUMMYFUNCTION("""COMPUTED_VALUE"""),134.6)</f>
        <v>134.6</v>
      </c>
      <c r="C53" s="6">
        <f t="shared" si="1"/>
        <v>0.006806791832</v>
      </c>
    </row>
    <row r="54">
      <c r="A54" s="9">
        <f>IFERROR(__xludf.DUMMYFUNCTION("""COMPUTED_VALUE"""),44638.66666666667)</f>
        <v>44638.66667</v>
      </c>
      <c r="B54" s="7">
        <f>IFERROR(__xludf.DUMMYFUNCTION("""COMPUTED_VALUE"""),136.8)</f>
        <v>136.8</v>
      </c>
      <c r="C54" s="6">
        <f t="shared" si="1"/>
        <v>0.01634472511</v>
      </c>
    </row>
    <row r="55">
      <c r="A55" s="9">
        <f>IFERROR(__xludf.DUMMYFUNCTION("""COMPUTED_VALUE"""),44641.66666666667)</f>
        <v>44641.66667</v>
      </c>
      <c r="B55" s="7">
        <f>IFERROR(__xludf.DUMMYFUNCTION("""COMPUTED_VALUE"""),136.48)</f>
        <v>136.48</v>
      </c>
      <c r="C55" s="6">
        <f t="shared" si="1"/>
        <v>-0.002339181287</v>
      </c>
    </row>
    <row r="56">
      <c r="A56" s="9">
        <f>IFERROR(__xludf.DUMMYFUNCTION("""COMPUTED_VALUE"""),44642.66666666667)</f>
        <v>44642.66667</v>
      </c>
      <c r="B56" s="7">
        <f>IFERROR(__xludf.DUMMYFUNCTION("""COMPUTED_VALUE"""),140.28)</f>
        <v>140.28</v>
      </c>
      <c r="C56" s="6">
        <f t="shared" si="1"/>
        <v>0.02784290739</v>
      </c>
    </row>
    <row r="57">
      <c r="A57" s="9">
        <f>IFERROR(__xludf.DUMMYFUNCTION("""COMPUTED_VALUE"""),44643.66666666667)</f>
        <v>44643.66667</v>
      </c>
      <c r="B57" s="7">
        <f>IFERROR(__xludf.DUMMYFUNCTION("""COMPUTED_VALUE"""),138.5)</f>
        <v>138.5</v>
      </c>
      <c r="C57" s="6">
        <f t="shared" si="1"/>
        <v>-0.0126889079</v>
      </c>
    </row>
    <row r="58">
      <c r="A58" s="9">
        <f>IFERROR(__xludf.DUMMYFUNCTION("""COMPUTED_VALUE"""),44644.66666666667)</f>
        <v>44644.66667</v>
      </c>
      <c r="B58" s="7">
        <f>IFERROR(__xludf.DUMMYFUNCTION("""COMPUTED_VALUE"""),141.31)</f>
        <v>141.31</v>
      </c>
      <c r="C58" s="6">
        <f t="shared" si="1"/>
        <v>0.02028880866</v>
      </c>
    </row>
    <row r="59">
      <c r="A59" s="9">
        <f>IFERROR(__xludf.DUMMYFUNCTION("""COMPUTED_VALUE"""),44645.66666666667)</f>
        <v>44645.66667</v>
      </c>
      <c r="B59" s="7">
        <f>IFERROR(__xludf.DUMMYFUNCTION("""COMPUTED_VALUE"""),141.52)</f>
        <v>141.52</v>
      </c>
      <c r="C59" s="6">
        <f t="shared" si="1"/>
        <v>0.001486094402</v>
      </c>
    </row>
    <row r="60">
      <c r="A60" s="9">
        <f>IFERROR(__xludf.DUMMYFUNCTION("""COMPUTED_VALUE"""),44648.66666666667)</f>
        <v>44648.66667</v>
      </c>
      <c r="B60" s="7">
        <f>IFERROR(__xludf.DUMMYFUNCTION("""COMPUTED_VALUE"""),141.95)</f>
        <v>141.95</v>
      </c>
      <c r="C60" s="6">
        <f t="shared" si="1"/>
        <v>0.003038439796</v>
      </c>
    </row>
    <row r="61">
      <c r="A61" s="9">
        <f>IFERROR(__xludf.DUMMYFUNCTION("""COMPUTED_VALUE"""),44649.66666666667)</f>
        <v>44649.66667</v>
      </c>
      <c r="B61" s="7">
        <f>IFERROR(__xludf.DUMMYFUNCTION("""COMPUTED_VALUE"""),143.25)</f>
        <v>143.25</v>
      </c>
      <c r="C61" s="6">
        <f t="shared" si="1"/>
        <v>0.00915815428</v>
      </c>
    </row>
    <row r="62">
      <c r="A62" s="9">
        <f>IFERROR(__xludf.DUMMYFUNCTION("""COMPUTED_VALUE"""),44650.66666666667)</f>
        <v>44650.66667</v>
      </c>
      <c r="B62" s="7">
        <f>IFERROR(__xludf.DUMMYFUNCTION("""COMPUTED_VALUE"""),142.64)</f>
        <v>142.64</v>
      </c>
      <c r="C62" s="6">
        <f t="shared" si="1"/>
        <v>-0.004258289703</v>
      </c>
    </row>
    <row r="63">
      <c r="A63" s="9">
        <f>IFERROR(__xludf.DUMMYFUNCTION("""COMPUTED_VALUE"""),44651.66666666667)</f>
        <v>44651.66667</v>
      </c>
      <c r="B63" s="7">
        <f>IFERROR(__xludf.DUMMYFUNCTION("""COMPUTED_VALUE"""),139.65)</f>
        <v>139.65</v>
      </c>
      <c r="C63" s="6">
        <f t="shared" si="1"/>
        <v>-0.02096186203</v>
      </c>
    </row>
    <row r="64">
      <c r="A64" s="9">
        <f>IFERROR(__xludf.DUMMYFUNCTION("""COMPUTED_VALUE"""),44652.66666666667)</f>
        <v>44652.66667</v>
      </c>
      <c r="B64" s="7">
        <f>IFERROR(__xludf.DUMMYFUNCTION("""COMPUTED_VALUE"""),140.7)</f>
        <v>140.7</v>
      </c>
      <c r="C64" s="6">
        <f t="shared" si="1"/>
        <v>0.007518796992</v>
      </c>
    </row>
    <row r="65">
      <c r="A65" s="9">
        <f>IFERROR(__xludf.DUMMYFUNCTION("""COMPUTED_VALUE"""),44655.66666666667)</f>
        <v>44655.66667</v>
      </c>
      <c r="B65" s="7">
        <f>IFERROR(__xludf.DUMMYFUNCTION("""COMPUTED_VALUE"""),143.64)</f>
        <v>143.64</v>
      </c>
      <c r="C65" s="6">
        <f t="shared" si="1"/>
        <v>0.02089552239</v>
      </c>
    </row>
    <row r="66">
      <c r="A66" s="9">
        <f>IFERROR(__xludf.DUMMYFUNCTION("""COMPUTED_VALUE"""),44656.66666666667)</f>
        <v>44656.66667</v>
      </c>
      <c r="B66" s="7">
        <f>IFERROR(__xludf.DUMMYFUNCTION("""COMPUTED_VALUE"""),141.06)</f>
        <v>141.06</v>
      </c>
      <c r="C66" s="6">
        <f t="shared" si="1"/>
        <v>-0.01796157059</v>
      </c>
    </row>
    <row r="67">
      <c r="A67" s="9">
        <f>IFERROR(__xludf.DUMMYFUNCTION("""COMPUTED_VALUE"""),44657.66666666667)</f>
        <v>44657.66667</v>
      </c>
      <c r="B67" s="7">
        <f>IFERROR(__xludf.DUMMYFUNCTION("""COMPUTED_VALUE"""),137.18)</f>
        <v>137.18</v>
      </c>
      <c r="C67" s="6">
        <f t="shared" si="1"/>
        <v>-0.0275060258</v>
      </c>
    </row>
    <row r="68">
      <c r="A68" s="9">
        <f>IFERROR(__xludf.DUMMYFUNCTION("""COMPUTED_VALUE"""),44658.66666666667)</f>
        <v>44658.66667</v>
      </c>
      <c r="B68" s="7">
        <f>IFERROR(__xludf.DUMMYFUNCTION("""COMPUTED_VALUE"""),136.47)</f>
        <v>136.47</v>
      </c>
      <c r="C68" s="6">
        <f t="shared" si="1"/>
        <v>-0.005175681586</v>
      </c>
    </row>
    <row r="69">
      <c r="A69" s="9">
        <f>IFERROR(__xludf.DUMMYFUNCTION("""COMPUTED_VALUE"""),44659.66666666667)</f>
        <v>44659.66667</v>
      </c>
      <c r="B69" s="7">
        <f>IFERROR(__xludf.DUMMYFUNCTION("""COMPUTED_VALUE"""),134.01)</f>
        <v>134.01</v>
      </c>
      <c r="C69" s="6">
        <f t="shared" si="1"/>
        <v>-0.01802593977</v>
      </c>
    </row>
    <row r="70">
      <c r="A70" s="9">
        <f>IFERROR(__xludf.DUMMYFUNCTION("""COMPUTED_VALUE"""),44662.66666666667)</f>
        <v>44662.66667</v>
      </c>
      <c r="B70" s="7">
        <f>IFERROR(__xludf.DUMMYFUNCTION("""COMPUTED_VALUE"""),129.8)</f>
        <v>129.8</v>
      </c>
      <c r="C70" s="6">
        <f t="shared" si="1"/>
        <v>-0.031415566</v>
      </c>
    </row>
    <row r="71">
      <c r="A71" s="9">
        <f>IFERROR(__xludf.DUMMYFUNCTION("""COMPUTED_VALUE"""),44663.66666666667)</f>
        <v>44663.66667</v>
      </c>
      <c r="B71" s="7">
        <f>IFERROR(__xludf.DUMMYFUNCTION("""COMPUTED_VALUE"""),128.37)</f>
        <v>128.37</v>
      </c>
      <c r="C71" s="6">
        <f t="shared" si="1"/>
        <v>-0.01101694915</v>
      </c>
    </row>
    <row r="72">
      <c r="A72" s="9">
        <f>IFERROR(__xludf.DUMMYFUNCTION("""COMPUTED_VALUE"""),44664.66666666667)</f>
        <v>44664.66667</v>
      </c>
      <c r="B72" s="7">
        <f>IFERROR(__xludf.DUMMYFUNCTION("""COMPUTED_VALUE"""),130.29)</f>
        <v>130.29</v>
      </c>
      <c r="C72" s="6">
        <f t="shared" si="1"/>
        <v>0.0149567656</v>
      </c>
    </row>
    <row r="73">
      <c r="A73" s="9">
        <f>IFERROR(__xludf.DUMMYFUNCTION("""COMPUTED_VALUE"""),44665.66666666667)</f>
        <v>44665.66667</v>
      </c>
      <c r="B73" s="7">
        <f>IFERROR(__xludf.DUMMYFUNCTION("""COMPUTED_VALUE"""),127.25)</f>
        <v>127.25</v>
      </c>
      <c r="C73" s="6">
        <f t="shared" si="1"/>
        <v>-0.02333256581</v>
      </c>
    </row>
    <row r="74">
      <c r="A74" s="9">
        <f>IFERROR(__xludf.DUMMYFUNCTION("""COMPUTED_VALUE"""),44669.66666666667)</f>
        <v>44669.66667</v>
      </c>
      <c r="B74" s="7">
        <f>IFERROR(__xludf.DUMMYFUNCTION("""COMPUTED_VALUE"""),127.96)</f>
        <v>127.96</v>
      </c>
      <c r="C74" s="6">
        <f t="shared" si="1"/>
        <v>0.00557956778</v>
      </c>
    </row>
    <row r="75">
      <c r="A75" s="9">
        <f>IFERROR(__xludf.DUMMYFUNCTION("""COMPUTED_VALUE"""),44670.66666666667)</f>
        <v>44670.66667</v>
      </c>
      <c r="B75" s="7">
        <f>IFERROR(__xludf.DUMMYFUNCTION("""COMPUTED_VALUE"""),130.53)</f>
        <v>130.53</v>
      </c>
      <c r="C75" s="6">
        <f t="shared" si="1"/>
        <v>0.02008440138</v>
      </c>
    </row>
    <row r="76">
      <c r="A76" s="9">
        <f>IFERROR(__xludf.DUMMYFUNCTION("""COMPUTED_VALUE"""),44671.66666666667)</f>
        <v>44671.66667</v>
      </c>
      <c r="B76" s="7">
        <f>IFERROR(__xludf.DUMMYFUNCTION("""COMPUTED_VALUE"""),128.25)</f>
        <v>128.25</v>
      </c>
      <c r="C76" s="6">
        <f t="shared" si="1"/>
        <v>-0.01746724891</v>
      </c>
    </row>
    <row r="77">
      <c r="A77" s="9">
        <f>IFERROR(__xludf.DUMMYFUNCTION("""COMPUTED_VALUE"""),44672.66666666667)</f>
        <v>44672.66667</v>
      </c>
      <c r="B77" s="7">
        <f>IFERROR(__xludf.DUMMYFUNCTION("""COMPUTED_VALUE"""),124.94)</f>
        <v>124.94</v>
      </c>
      <c r="C77" s="6">
        <f t="shared" si="1"/>
        <v>-0.02580896686</v>
      </c>
    </row>
    <row r="78">
      <c r="A78" s="9">
        <f>IFERROR(__xludf.DUMMYFUNCTION("""COMPUTED_VALUE"""),44673.66666666667)</f>
        <v>44673.66667</v>
      </c>
      <c r="B78" s="7">
        <f>IFERROR(__xludf.DUMMYFUNCTION("""COMPUTED_VALUE"""),119.61)</f>
        <v>119.61</v>
      </c>
      <c r="C78" s="6">
        <f t="shared" si="1"/>
        <v>-0.04266047703</v>
      </c>
    </row>
    <row r="79">
      <c r="A79" s="9">
        <f>IFERROR(__xludf.DUMMYFUNCTION("""COMPUTED_VALUE"""),44676.66666666667)</f>
        <v>44676.66667</v>
      </c>
      <c r="B79" s="7">
        <f>IFERROR(__xludf.DUMMYFUNCTION("""COMPUTED_VALUE"""),123.25)</f>
        <v>123.25</v>
      </c>
      <c r="C79" s="6">
        <f t="shared" si="1"/>
        <v>0.03043223811</v>
      </c>
    </row>
    <row r="80">
      <c r="A80" s="9">
        <f>IFERROR(__xludf.DUMMYFUNCTION("""COMPUTED_VALUE"""),44677.66666666667)</f>
        <v>44677.66667</v>
      </c>
      <c r="B80" s="7">
        <f>IFERROR(__xludf.DUMMYFUNCTION("""COMPUTED_VALUE"""),119.51)</f>
        <v>119.51</v>
      </c>
      <c r="C80" s="6">
        <f t="shared" si="1"/>
        <v>-0.03034482759</v>
      </c>
    </row>
    <row r="81">
      <c r="A81" s="9">
        <f>IFERROR(__xludf.DUMMYFUNCTION("""COMPUTED_VALUE"""),44678.66666666667)</f>
        <v>44678.66667</v>
      </c>
      <c r="B81" s="7">
        <f>IFERROR(__xludf.DUMMYFUNCTION("""COMPUTED_VALUE"""),115.02)</f>
        <v>115.02</v>
      </c>
      <c r="C81" s="6">
        <f t="shared" si="1"/>
        <v>-0.03757007782</v>
      </c>
    </row>
    <row r="82">
      <c r="A82" s="9">
        <f>IFERROR(__xludf.DUMMYFUNCTION("""COMPUTED_VALUE"""),44679.66666666667)</f>
        <v>44679.66667</v>
      </c>
      <c r="B82" s="7">
        <f>IFERROR(__xludf.DUMMYFUNCTION("""COMPUTED_VALUE"""),119.41)</f>
        <v>119.41</v>
      </c>
      <c r="C82" s="6">
        <f t="shared" si="1"/>
        <v>0.03816727526</v>
      </c>
    </row>
    <row r="83">
      <c r="A83" s="9">
        <f>IFERROR(__xludf.DUMMYFUNCTION("""COMPUTED_VALUE"""),44680.66666666667)</f>
        <v>44680.66667</v>
      </c>
      <c r="B83" s="7">
        <f>IFERROR(__xludf.DUMMYFUNCTION("""COMPUTED_VALUE"""),114.97)</f>
        <v>114.97</v>
      </c>
      <c r="C83" s="6">
        <f t="shared" si="1"/>
        <v>-0.03718281551</v>
      </c>
    </row>
    <row r="84">
      <c r="A84" s="9">
        <f>IFERROR(__xludf.DUMMYFUNCTION("""COMPUTED_VALUE"""),44683.66666666667)</f>
        <v>44683.66667</v>
      </c>
      <c r="B84" s="7">
        <f>IFERROR(__xludf.DUMMYFUNCTION("""COMPUTED_VALUE"""),117.16)</f>
        <v>117.16</v>
      </c>
      <c r="C84" s="6">
        <f t="shared" si="1"/>
        <v>0.01904844742</v>
      </c>
    </row>
    <row r="85">
      <c r="A85" s="9">
        <f>IFERROR(__xludf.DUMMYFUNCTION("""COMPUTED_VALUE"""),44684.66666666667)</f>
        <v>44684.66667</v>
      </c>
      <c r="B85" s="7">
        <f>IFERROR(__xludf.DUMMYFUNCTION("""COMPUTED_VALUE"""),118.13)</f>
        <v>118.13</v>
      </c>
      <c r="C85" s="6">
        <f t="shared" si="1"/>
        <v>0.008279276203</v>
      </c>
    </row>
    <row r="86">
      <c r="A86" s="9">
        <f>IFERROR(__xludf.DUMMYFUNCTION("""COMPUTED_VALUE"""),44685.66666666667)</f>
        <v>44685.66667</v>
      </c>
      <c r="B86" s="7">
        <f>IFERROR(__xludf.DUMMYFUNCTION("""COMPUTED_VALUE"""),122.58)</f>
        <v>122.58</v>
      </c>
      <c r="C86" s="6">
        <f t="shared" si="1"/>
        <v>0.03767036316</v>
      </c>
    </row>
    <row r="87">
      <c r="A87" s="9">
        <f>IFERROR(__xludf.DUMMYFUNCTION("""COMPUTED_VALUE"""),44686.66666666667)</f>
        <v>44686.66667</v>
      </c>
      <c r="B87" s="7">
        <f>IFERROR(__xludf.DUMMYFUNCTION("""COMPUTED_VALUE"""),116.75)</f>
        <v>116.75</v>
      </c>
      <c r="C87" s="6">
        <f t="shared" si="1"/>
        <v>-0.04756077664</v>
      </c>
    </row>
    <row r="88">
      <c r="A88" s="9">
        <f>IFERROR(__xludf.DUMMYFUNCTION("""COMPUTED_VALUE"""),44687.66666666667)</f>
        <v>44687.66667</v>
      </c>
      <c r="B88" s="7">
        <f>IFERROR(__xludf.DUMMYFUNCTION("""COMPUTED_VALUE"""),115.66)</f>
        <v>115.66</v>
      </c>
      <c r="C88" s="6">
        <f t="shared" si="1"/>
        <v>-0.009336188437</v>
      </c>
    </row>
    <row r="89">
      <c r="A89" s="9">
        <f>IFERROR(__xludf.DUMMYFUNCTION("""COMPUTED_VALUE"""),44690.66666666667)</f>
        <v>44690.66667</v>
      </c>
      <c r="B89" s="7">
        <f>IFERROR(__xludf.DUMMYFUNCTION("""COMPUTED_VALUE"""),113.08)</f>
        <v>113.08</v>
      </c>
      <c r="C89" s="6">
        <f t="shared" si="1"/>
        <v>-0.0223067612</v>
      </c>
    </row>
    <row r="90">
      <c r="A90" s="9">
        <f>IFERROR(__xludf.DUMMYFUNCTION("""COMPUTED_VALUE"""),44691.66666666667)</f>
        <v>44691.66667</v>
      </c>
      <c r="B90" s="7">
        <f>IFERROR(__xludf.DUMMYFUNCTION("""COMPUTED_VALUE"""),114.58)</f>
        <v>114.58</v>
      </c>
      <c r="C90" s="6">
        <f t="shared" si="1"/>
        <v>0.01326494517</v>
      </c>
    </row>
    <row r="91">
      <c r="A91" s="9">
        <f>IFERROR(__xludf.DUMMYFUNCTION("""COMPUTED_VALUE"""),44692.66666666667)</f>
        <v>44692.66667</v>
      </c>
      <c r="B91" s="7">
        <f>IFERROR(__xludf.DUMMYFUNCTION("""COMPUTED_VALUE"""),113.96)</f>
        <v>113.96</v>
      </c>
      <c r="C91" s="6">
        <f t="shared" si="1"/>
        <v>-0.005411066504</v>
      </c>
    </row>
    <row r="92">
      <c r="A92" s="9">
        <f>IFERROR(__xludf.DUMMYFUNCTION("""COMPUTED_VALUE"""),44693.66666666667)</f>
        <v>44693.66667</v>
      </c>
      <c r="B92" s="7">
        <f>IFERROR(__xludf.DUMMYFUNCTION("""COMPUTED_VALUE"""),113.16)</f>
        <v>113.16</v>
      </c>
      <c r="C92" s="6">
        <f t="shared" si="1"/>
        <v>-0.00702000702</v>
      </c>
    </row>
    <row r="93">
      <c r="A93" s="9">
        <f>IFERROR(__xludf.DUMMYFUNCTION("""COMPUTED_VALUE"""),44694.66666666667)</f>
        <v>44694.66667</v>
      </c>
      <c r="B93" s="7">
        <f>IFERROR(__xludf.DUMMYFUNCTION("""COMPUTED_VALUE"""),116.52)</f>
        <v>116.52</v>
      </c>
      <c r="C93" s="6">
        <f t="shared" si="1"/>
        <v>0.02969247084</v>
      </c>
    </row>
    <row r="94">
      <c r="A94" s="9">
        <f>IFERROR(__xludf.DUMMYFUNCTION("""COMPUTED_VALUE"""),44697.66666666667)</f>
        <v>44697.66667</v>
      </c>
      <c r="B94" s="7">
        <f>IFERROR(__xludf.DUMMYFUNCTION("""COMPUTED_VALUE"""),114.79)</f>
        <v>114.79</v>
      </c>
      <c r="C94" s="6">
        <f t="shared" si="1"/>
        <v>-0.01484723653</v>
      </c>
    </row>
    <row r="95">
      <c r="A95" s="9">
        <f>IFERROR(__xludf.DUMMYFUNCTION("""COMPUTED_VALUE"""),44698.66666666667)</f>
        <v>44698.66667</v>
      </c>
      <c r="B95" s="7">
        <f>IFERROR(__xludf.DUMMYFUNCTION("""COMPUTED_VALUE"""),116.7)</f>
        <v>116.7</v>
      </c>
      <c r="C95" s="6">
        <f t="shared" si="1"/>
        <v>0.01663908006</v>
      </c>
    </row>
    <row r="96">
      <c r="A96" s="9">
        <f>IFERROR(__xludf.DUMMYFUNCTION("""COMPUTED_VALUE"""),44699.66666666667)</f>
        <v>44699.66667</v>
      </c>
      <c r="B96" s="7">
        <f>IFERROR(__xludf.DUMMYFUNCTION("""COMPUTED_VALUE"""),112.4)</f>
        <v>112.4</v>
      </c>
      <c r="C96" s="6">
        <f t="shared" si="1"/>
        <v>-0.03684661525</v>
      </c>
    </row>
    <row r="97">
      <c r="A97" s="9">
        <f>IFERROR(__xludf.DUMMYFUNCTION("""COMPUTED_VALUE"""),44700.66666666667)</f>
        <v>44700.66667</v>
      </c>
      <c r="B97" s="7">
        <f>IFERROR(__xludf.DUMMYFUNCTION("""COMPUTED_VALUE"""),110.75)</f>
        <v>110.75</v>
      </c>
      <c r="C97" s="6">
        <f t="shared" si="1"/>
        <v>-0.0146797153</v>
      </c>
    </row>
    <row r="98">
      <c r="A98" s="9">
        <f>IFERROR(__xludf.DUMMYFUNCTION("""COMPUTED_VALUE"""),44701.66666666667)</f>
        <v>44701.66667</v>
      </c>
      <c r="B98" s="7">
        <f>IFERROR(__xludf.DUMMYFUNCTION("""COMPUTED_VALUE"""),109.31)</f>
        <v>109.31</v>
      </c>
      <c r="C98" s="6">
        <f t="shared" si="1"/>
        <v>-0.01300225734</v>
      </c>
    </row>
    <row r="99">
      <c r="A99" s="9">
        <f>IFERROR(__xludf.DUMMYFUNCTION("""COMPUTED_VALUE"""),44704.66666666667)</f>
        <v>44704.66667</v>
      </c>
      <c r="B99" s="7">
        <f>IFERROR(__xludf.DUMMYFUNCTION("""COMPUTED_VALUE"""),111.67)</f>
        <v>111.67</v>
      </c>
      <c r="C99" s="6">
        <f t="shared" si="1"/>
        <v>0.02158997347</v>
      </c>
    </row>
    <row r="100">
      <c r="A100" s="9">
        <f>IFERROR(__xludf.DUMMYFUNCTION("""COMPUTED_VALUE"""),44705.66666666667)</f>
        <v>44705.66667</v>
      </c>
      <c r="B100" s="7">
        <f>IFERROR(__xludf.DUMMYFUNCTION("""COMPUTED_VALUE"""),105.93)</f>
        <v>105.93</v>
      </c>
      <c r="C100" s="6">
        <f t="shared" si="1"/>
        <v>-0.0514014507</v>
      </c>
    </row>
    <row r="101">
      <c r="A101" s="9">
        <f>IFERROR(__xludf.DUMMYFUNCTION("""COMPUTED_VALUE"""),44706.66666666667)</f>
        <v>44706.66667</v>
      </c>
      <c r="B101" s="7">
        <f>IFERROR(__xludf.DUMMYFUNCTION("""COMPUTED_VALUE"""),105.84)</f>
        <v>105.84</v>
      </c>
      <c r="C101" s="6">
        <f t="shared" si="1"/>
        <v>-0.000849617672</v>
      </c>
    </row>
    <row r="102">
      <c r="A102" s="9">
        <f>IFERROR(__xludf.DUMMYFUNCTION("""COMPUTED_VALUE"""),44707.66666666667)</f>
        <v>44707.66667</v>
      </c>
      <c r="B102" s="7">
        <f>IFERROR(__xludf.DUMMYFUNCTION("""COMPUTED_VALUE"""),108.3)</f>
        <v>108.3</v>
      </c>
      <c r="C102" s="6">
        <f t="shared" si="1"/>
        <v>0.02324263039</v>
      </c>
    </row>
    <row r="103">
      <c r="A103" s="9">
        <f>IFERROR(__xludf.DUMMYFUNCTION("""COMPUTED_VALUE"""),44708.66666666667)</f>
        <v>44708.66667</v>
      </c>
      <c r="B103" s="7">
        <f>IFERROR(__xludf.DUMMYFUNCTION("""COMPUTED_VALUE"""),112.8)</f>
        <v>112.8</v>
      </c>
      <c r="C103" s="6">
        <f t="shared" si="1"/>
        <v>0.04155124654</v>
      </c>
    </row>
    <row r="104">
      <c r="A104" s="9">
        <f>IFERROR(__xludf.DUMMYFUNCTION("""COMPUTED_VALUE"""),44712.66666666667)</f>
        <v>44712.66667</v>
      </c>
      <c r="B104" s="7">
        <f>IFERROR(__xludf.DUMMYFUNCTION("""COMPUTED_VALUE"""),114.04)</f>
        <v>114.04</v>
      </c>
      <c r="C104" s="6">
        <f t="shared" si="1"/>
        <v>0.0109929078</v>
      </c>
    </row>
    <row r="105">
      <c r="A105" s="9">
        <f>IFERROR(__xludf.DUMMYFUNCTION("""COMPUTED_VALUE"""),44713.66666666667)</f>
        <v>44713.66667</v>
      </c>
      <c r="B105" s="7">
        <f>IFERROR(__xludf.DUMMYFUNCTION("""COMPUTED_VALUE"""),114.14)</f>
        <v>114.14</v>
      </c>
      <c r="C105" s="6">
        <f t="shared" si="1"/>
        <v>0.0008768853034</v>
      </c>
    </row>
    <row r="106">
      <c r="A106" s="9">
        <f>IFERROR(__xludf.DUMMYFUNCTION("""COMPUTED_VALUE"""),44714.66666666667)</f>
        <v>44714.66667</v>
      </c>
      <c r="B106" s="7">
        <f>IFERROR(__xludf.DUMMYFUNCTION("""COMPUTED_VALUE"""),117.75)</f>
        <v>117.75</v>
      </c>
      <c r="C106" s="6">
        <f t="shared" si="1"/>
        <v>0.03162782548</v>
      </c>
    </row>
    <row r="107">
      <c r="A107" s="9">
        <f>IFERROR(__xludf.DUMMYFUNCTION("""COMPUTED_VALUE"""),44715.66666666667)</f>
        <v>44715.66667</v>
      </c>
      <c r="B107" s="7">
        <f>IFERROR(__xludf.DUMMYFUNCTION("""COMPUTED_VALUE"""),114.56)</f>
        <v>114.56</v>
      </c>
      <c r="C107" s="6">
        <f t="shared" si="1"/>
        <v>-0.02709129512</v>
      </c>
    </row>
    <row r="108">
      <c r="A108" s="9">
        <f>IFERROR(__xludf.DUMMYFUNCTION("""COMPUTED_VALUE"""),44718.66666666667)</f>
        <v>44718.66667</v>
      </c>
      <c r="B108" s="7">
        <f>IFERROR(__xludf.DUMMYFUNCTION("""COMPUTED_VALUE"""),117.01)</f>
        <v>117.01</v>
      </c>
      <c r="C108" s="6">
        <f t="shared" si="1"/>
        <v>0.02138617318</v>
      </c>
    </row>
    <row r="109">
      <c r="A109" s="9">
        <f>IFERROR(__xludf.DUMMYFUNCTION("""COMPUTED_VALUE"""),44719.66666666667)</f>
        <v>44719.66667</v>
      </c>
      <c r="B109" s="7">
        <f>IFERROR(__xludf.DUMMYFUNCTION("""COMPUTED_VALUE"""),117.23)</f>
        <v>117.23</v>
      </c>
      <c r="C109" s="6">
        <f t="shared" si="1"/>
        <v>0.001880181181</v>
      </c>
    </row>
    <row r="110">
      <c r="A110" s="9">
        <f>IFERROR(__xludf.DUMMYFUNCTION("""COMPUTED_VALUE"""),44720.66666666667)</f>
        <v>44720.66667</v>
      </c>
      <c r="B110" s="7">
        <f>IFERROR(__xludf.DUMMYFUNCTION("""COMPUTED_VALUE"""),117.24)</f>
        <v>117.24</v>
      </c>
      <c r="C110" s="6">
        <f t="shared" si="1"/>
        <v>0.000085302397</v>
      </c>
    </row>
    <row r="111">
      <c r="A111" s="9">
        <f>IFERROR(__xludf.DUMMYFUNCTION("""COMPUTED_VALUE"""),44721.66666666667)</f>
        <v>44721.66667</v>
      </c>
      <c r="B111" s="7">
        <f>IFERROR(__xludf.DUMMYFUNCTION("""COMPUTED_VALUE"""),114.92)</f>
        <v>114.92</v>
      </c>
      <c r="C111" s="6">
        <f t="shared" si="1"/>
        <v>-0.0197884681</v>
      </c>
    </row>
    <row r="112">
      <c r="A112" s="9">
        <f>IFERROR(__xludf.DUMMYFUNCTION("""COMPUTED_VALUE"""),44722.66666666667)</f>
        <v>44722.66667</v>
      </c>
      <c r="B112" s="7">
        <f>IFERROR(__xludf.DUMMYFUNCTION("""COMPUTED_VALUE"""),111.43)</f>
        <v>111.43</v>
      </c>
      <c r="C112" s="6">
        <f t="shared" si="1"/>
        <v>-0.03036895231</v>
      </c>
    </row>
    <row r="113">
      <c r="A113" s="9">
        <f>IFERROR(__xludf.DUMMYFUNCTION("""COMPUTED_VALUE"""),44725.66666666667)</f>
        <v>44725.66667</v>
      </c>
      <c r="B113" s="7">
        <f>IFERROR(__xludf.DUMMYFUNCTION("""COMPUTED_VALUE"""),106.88)</f>
        <v>106.88</v>
      </c>
      <c r="C113" s="6">
        <f t="shared" si="1"/>
        <v>-0.04083280984</v>
      </c>
    </row>
    <row r="114">
      <c r="A114" s="9">
        <f>IFERROR(__xludf.DUMMYFUNCTION("""COMPUTED_VALUE"""),44726.66666666667)</f>
        <v>44726.66667</v>
      </c>
      <c r="B114" s="7">
        <f>IFERROR(__xludf.DUMMYFUNCTION("""COMPUTED_VALUE"""),107.19)</f>
        <v>107.19</v>
      </c>
      <c r="C114" s="6">
        <f t="shared" si="1"/>
        <v>0.002900449102</v>
      </c>
    </row>
    <row r="115">
      <c r="A115" s="9">
        <f>IFERROR(__xludf.DUMMYFUNCTION("""COMPUTED_VALUE"""),44727.66666666667)</f>
        <v>44727.66667</v>
      </c>
      <c r="B115" s="7">
        <f>IFERROR(__xludf.DUMMYFUNCTION("""COMPUTED_VALUE"""),110.39)</f>
        <v>110.39</v>
      </c>
      <c r="C115" s="6">
        <f t="shared" si="1"/>
        <v>0.02985353111</v>
      </c>
    </row>
    <row r="116">
      <c r="A116" s="9">
        <f>IFERROR(__xludf.DUMMYFUNCTION("""COMPUTED_VALUE"""),44728.66666666667)</f>
        <v>44728.66667</v>
      </c>
      <c r="B116" s="7">
        <f>IFERROR(__xludf.DUMMYFUNCTION("""COMPUTED_VALUE"""),106.64)</f>
        <v>106.64</v>
      </c>
      <c r="C116" s="6">
        <f t="shared" si="1"/>
        <v>-0.03397046834</v>
      </c>
    </row>
    <row r="117">
      <c r="A117" s="9">
        <f>IFERROR(__xludf.DUMMYFUNCTION("""COMPUTED_VALUE"""),44729.66666666667)</f>
        <v>44729.66667</v>
      </c>
      <c r="B117" s="7">
        <f>IFERROR(__xludf.DUMMYFUNCTION("""COMPUTED_VALUE"""),107.87)</f>
        <v>107.87</v>
      </c>
      <c r="C117" s="6">
        <f t="shared" si="1"/>
        <v>0.01153413353</v>
      </c>
    </row>
    <row r="118">
      <c r="A118" s="9">
        <f>IFERROR(__xludf.DUMMYFUNCTION("""COMPUTED_VALUE"""),44733.66666666667)</f>
        <v>44733.66667</v>
      </c>
      <c r="B118" s="7">
        <f>IFERROR(__xludf.DUMMYFUNCTION("""COMPUTED_VALUE"""),112.02)</f>
        <v>112.02</v>
      </c>
      <c r="C118" s="6">
        <f t="shared" si="1"/>
        <v>0.0384722351</v>
      </c>
    </row>
    <row r="119">
      <c r="A119" s="9">
        <f>IFERROR(__xludf.DUMMYFUNCTION("""COMPUTED_VALUE"""),44734.66666666667)</f>
        <v>44734.66667</v>
      </c>
      <c r="B119" s="7">
        <f>IFERROR(__xludf.DUMMYFUNCTION("""COMPUTED_VALUE"""),112.03)</f>
        <v>112.03</v>
      </c>
      <c r="C119" s="6">
        <f t="shared" si="1"/>
        <v>0.00008926977325</v>
      </c>
    </row>
    <row r="120">
      <c r="A120" s="9">
        <f>IFERROR(__xludf.DUMMYFUNCTION("""COMPUTED_VALUE"""),44735.66666666667)</f>
        <v>44735.66667</v>
      </c>
      <c r="B120" s="7">
        <f>IFERROR(__xludf.DUMMYFUNCTION("""COMPUTED_VALUE"""),112.68)</f>
        <v>112.68</v>
      </c>
      <c r="C120" s="6">
        <f t="shared" si="1"/>
        <v>0.005802017317</v>
      </c>
    </row>
    <row r="121">
      <c r="A121" s="9">
        <f>IFERROR(__xludf.DUMMYFUNCTION("""COMPUTED_VALUE"""),44736.66666666667)</f>
        <v>44736.66667</v>
      </c>
      <c r="B121" s="7">
        <f>IFERROR(__xludf.DUMMYFUNCTION("""COMPUTED_VALUE"""),118.54)</f>
        <v>118.54</v>
      </c>
      <c r="C121" s="6">
        <f t="shared" si="1"/>
        <v>0.0520056798</v>
      </c>
    </row>
    <row r="122">
      <c r="A122" s="9">
        <f>IFERROR(__xludf.DUMMYFUNCTION("""COMPUTED_VALUE"""),44739.66666666667)</f>
        <v>44739.66667</v>
      </c>
      <c r="B122" s="7">
        <f>IFERROR(__xludf.DUMMYFUNCTION("""COMPUTED_VALUE"""),116.62)</f>
        <v>116.62</v>
      </c>
      <c r="C122" s="6">
        <f t="shared" si="1"/>
        <v>-0.01619706428</v>
      </c>
    </row>
    <row r="123">
      <c r="A123" s="9">
        <f>IFERROR(__xludf.DUMMYFUNCTION("""COMPUTED_VALUE"""),44740.66666666667)</f>
        <v>44740.66667</v>
      </c>
      <c r="B123" s="7">
        <f>IFERROR(__xludf.DUMMYFUNCTION("""COMPUTED_VALUE"""),112.57)</f>
        <v>112.57</v>
      </c>
      <c r="C123" s="6">
        <f t="shared" si="1"/>
        <v>-0.03472817699</v>
      </c>
    </row>
    <row r="124">
      <c r="A124" s="9">
        <f>IFERROR(__xludf.DUMMYFUNCTION("""COMPUTED_VALUE"""),44741.66666666667)</f>
        <v>44741.66667</v>
      </c>
      <c r="B124" s="7">
        <f>IFERROR(__xludf.DUMMYFUNCTION("""COMPUTED_VALUE"""),112.26)</f>
        <v>112.26</v>
      </c>
      <c r="C124" s="6">
        <f t="shared" si="1"/>
        <v>-0.002753842054</v>
      </c>
    </row>
    <row r="125">
      <c r="A125" s="9">
        <f>IFERROR(__xludf.DUMMYFUNCTION("""COMPUTED_VALUE"""),44742.66666666667)</f>
        <v>44742.66667</v>
      </c>
      <c r="B125" s="7">
        <f>IFERROR(__xludf.DUMMYFUNCTION("""COMPUTED_VALUE"""),109.37)</f>
        <v>109.37</v>
      </c>
      <c r="C125" s="6">
        <f t="shared" si="1"/>
        <v>-0.02574380901</v>
      </c>
    </row>
    <row r="126">
      <c r="A126" s="9">
        <f>IFERROR(__xludf.DUMMYFUNCTION("""COMPUTED_VALUE"""),44743.66666666667)</f>
        <v>44743.66667</v>
      </c>
      <c r="B126" s="7">
        <f>IFERROR(__xludf.DUMMYFUNCTION("""COMPUTED_VALUE"""),109.08)</f>
        <v>109.08</v>
      </c>
      <c r="C126" s="6">
        <f t="shared" si="1"/>
        <v>-0.002651549785</v>
      </c>
    </row>
    <row r="127">
      <c r="A127" s="9">
        <f>IFERROR(__xludf.DUMMYFUNCTION("""COMPUTED_VALUE"""),44747.66666666667)</f>
        <v>44747.66667</v>
      </c>
      <c r="B127" s="7">
        <f>IFERROR(__xludf.DUMMYFUNCTION("""COMPUTED_VALUE"""),113.89)</f>
        <v>113.89</v>
      </c>
      <c r="C127" s="6">
        <f t="shared" si="1"/>
        <v>0.04409607627</v>
      </c>
    </row>
    <row r="128">
      <c r="A128" s="9">
        <f>IFERROR(__xludf.DUMMYFUNCTION("""COMPUTED_VALUE"""),44748.66666666667)</f>
        <v>44748.66667</v>
      </c>
      <c r="B128" s="7">
        <f>IFERROR(__xludf.DUMMYFUNCTION("""COMPUTED_VALUE"""),115.21)</f>
        <v>115.21</v>
      </c>
      <c r="C128" s="6">
        <f t="shared" si="1"/>
        <v>0.01159013083</v>
      </c>
    </row>
    <row r="129">
      <c r="A129" s="9">
        <f>IFERROR(__xludf.DUMMYFUNCTION("""COMPUTED_VALUE"""),44749.66666666667)</f>
        <v>44749.66667</v>
      </c>
      <c r="B129" s="7">
        <f>IFERROR(__xludf.DUMMYFUNCTION("""COMPUTED_VALUE"""),119.31)</f>
        <v>119.31</v>
      </c>
      <c r="C129" s="6">
        <f t="shared" si="1"/>
        <v>0.03558718861</v>
      </c>
    </row>
    <row r="130">
      <c r="A130" s="9">
        <f>IFERROR(__xludf.DUMMYFUNCTION("""COMPUTED_VALUE"""),44750.66666666667)</f>
        <v>44750.66667</v>
      </c>
      <c r="B130" s="7">
        <f>IFERROR(__xludf.DUMMYFUNCTION("""COMPUTED_VALUE"""),120.17)</f>
        <v>120.17</v>
      </c>
      <c r="C130" s="6">
        <f t="shared" si="1"/>
        <v>0.007208113318</v>
      </c>
    </row>
    <row r="131">
      <c r="A131" s="9">
        <f>IFERROR(__xludf.DUMMYFUNCTION("""COMPUTED_VALUE"""),44753.66666666667)</f>
        <v>44753.66667</v>
      </c>
      <c r="B131" s="7">
        <f>IFERROR(__xludf.DUMMYFUNCTION("""COMPUTED_VALUE"""),116.52)</f>
        <v>116.52</v>
      </c>
      <c r="C131" s="6">
        <f t="shared" si="1"/>
        <v>-0.03037363735</v>
      </c>
    </row>
    <row r="132">
      <c r="A132" s="9">
        <f>IFERROR(__xludf.DUMMYFUNCTION("""COMPUTED_VALUE"""),44754.66666666667)</f>
        <v>44754.66667</v>
      </c>
      <c r="B132" s="7">
        <f>IFERROR(__xludf.DUMMYFUNCTION("""COMPUTED_VALUE"""),114.85)</f>
        <v>114.85</v>
      </c>
      <c r="C132" s="6">
        <f t="shared" si="1"/>
        <v>-0.01433230347</v>
      </c>
    </row>
    <row r="133">
      <c r="A133" s="9">
        <f>IFERROR(__xludf.DUMMYFUNCTION("""COMPUTED_VALUE"""),44755.66666666667)</f>
        <v>44755.66667</v>
      </c>
      <c r="B133" s="7">
        <f>IFERROR(__xludf.DUMMYFUNCTION("""COMPUTED_VALUE"""),112.19)</f>
        <v>112.19</v>
      </c>
      <c r="C133" s="6">
        <f t="shared" si="1"/>
        <v>-0.02316064432</v>
      </c>
    </row>
    <row r="134">
      <c r="A134" s="9">
        <f>IFERROR(__xludf.DUMMYFUNCTION("""COMPUTED_VALUE"""),44756.66666666667)</f>
        <v>44756.66667</v>
      </c>
      <c r="B134" s="7">
        <f>IFERROR(__xludf.DUMMYFUNCTION("""COMPUTED_VALUE"""),111.44)</f>
        <v>111.44</v>
      </c>
      <c r="C134" s="6">
        <f t="shared" si="1"/>
        <v>-0.006685087797</v>
      </c>
    </row>
    <row r="135">
      <c r="A135" s="9">
        <f>IFERROR(__xludf.DUMMYFUNCTION("""COMPUTED_VALUE"""),44757.66666666667)</f>
        <v>44757.66667</v>
      </c>
      <c r="B135" s="7">
        <f>IFERROR(__xludf.DUMMYFUNCTION("""COMPUTED_VALUE"""),112.77)</f>
        <v>112.77</v>
      </c>
      <c r="C135" s="6">
        <f t="shared" si="1"/>
        <v>0.01193467337</v>
      </c>
    </row>
    <row r="136">
      <c r="A136" s="9">
        <f>IFERROR(__xludf.DUMMYFUNCTION("""COMPUTED_VALUE"""),44760.66666666667)</f>
        <v>44760.66667</v>
      </c>
      <c r="B136" s="7">
        <f>IFERROR(__xludf.DUMMYFUNCTION("""COMPUTED_VALUE"""),109.91)</f>
        <v>109.91</v>
      </c>
      <c r="C136" s="6">
        <f t="shared" si="1"/>
        <v>-0.02536135497</v>
      </c>
    </row>
    <row r="137">
      <c r="A137" s="9">
        <f>IFERROR(__xludf.DUMMYFUNCTION("""COMPUTED_VALUE"""),44761.66666666667)</f>
        <v>44761.66667</v>
      </c>
      <c r="B137" s="7">
        <f>IFERROR(__xludf.DUMMYFUNCTION("""COMPUTED_VALUE"""),114.62)</f>
        <v>114.62</v>
      </c>
      <c r="C137" s="6">
        <f t="shared" si="1"/>
        <v>0.04285324356</v>
      </c>
    </row>
    <row r="138">
      <c r="A138" s="9">
        <f>IFERROR(__xludf.DUMMYFUNCTION("""COMPUTED_VALUE"""),44762.66666666667)</f>
        <v>44762.66667</v>
      </c>
      <c r="B138" s="7">
        <f>IFERROR(__xludf.DUMMYFUNCTION("""COMPUTED_VALUE"""),114.7)</f>
        <v>114.7</v>
      </c>
      <c r="C138" s="6">
        <f t="shared" si="1"/>
        <v>0.0006979584715</v>
      </c>
    </row>
    <row r="139">
      <c r="A139" s="9">
        <f>IFERROR(__xludf.DUMMYFUNCTION("""COMPUTED_VALUE"""),44763.66666666667)</f>
        <v>44763.66667</v>
      </c>
      <c r="B139" s="7">
        <f>IFERROR(__xludf.DUMMYFUNCTION("""COMPUTED_VALUE"""),115.04)</f>
        <v>115.04</v>
      </c>
      <c r="C139" s="6">
        <f t="shared" si="1"/>
        <v>0.002964254577</v>
      </c>
    </row>
    <row r="140">
      <c r="A140" s="9">
        <f>IFERROR(__xludf.DUMMYFUNCTION("""COMPUTED_VALUE"""),44764.66666666667)</f>
        <v>44764.66667</v>
      </c>
      <c r="B140" s="7">
        <f>IFERROR(__xludf.DUMMYFUNCTION("""COMPUTED_VALUE"""),108.36)</f>
        <v>108.36</v>
      </c>
      <c r="C140" s="6">
        <f t="shared" si="1"/>
        <v>-0.05806675939</v>
      </c>
    </row>
    <row r="141">
      <c r="A141" s="9">
        <f>IFERROR(__xludf.DUMMYFUNCTION("""COMPUTED_VALUE"""),44767.66666666667)</f>
        <v>44767.66667</v>
      </c>
      <c r="B141" s="7">
        <f>IFERROR(__xludf.DUMMYFUNCTION("""COMPUTED_VALUE"""),108.21)</f>
        <v>108.21</v>
      </c>
      <c r="C141" s="6">
        <f t="shared" si="1"/>
        <v>-0.00138427464</v>
      </c>
    </row>
    <row r="142">
      <c r="A142" s="9">
        <f>IFERROR(__xludf.DUMMYFUNCTION("""COMPUTED_VALUE"""),44768.66666666667)</f>
        <v>44768.66667</v>
      </c>
      <c r="B142" s="7">
        <f>IFERROR(__xludf.DUMMYFUNCTION("""COMPUTED_VALUE"""),105.44)</f>
        <v>105.44</v>
      </c>
      <c r="C142" s="6">
        <f t="shared" si="1"/>
        <v>-0.02559837353</v>
      </c>
    </row>
    <row r="143">
      <c r="A143" s="9">
        <f>IFERROR(__xludf.DUMMYFUNCTION("""COMPUTED_VALUE"""),44769.66666666667)</f>
        <v>44769.66667</v>
      </c>
      <c r="B143" s="7">
        <f>IFERROR(__xludf.DUMMYFUNCTION("""COMPUTED_VALUE"""),113.6)</f>
        <v>113.6</v>
      </c>
      <c r="C143" s="6">
        <f t="shared" si="1"/>
        <v>0.07738998483</v>
      </c>
    </row>
    <row r="144">
      <c r="A144" s="9">
        <f>IFERROR(__xludf.DUMMYFUNCTION("""COMPUTED_VALUE"""),44770.66666666667)</f>
        <v>44770.66667</v>
      </c>
      <c r="B144" s="7">
        <f>IFERROR(__xludf.DUMMYFUNCTION("""COMPUTED_VALUE"""),114.59)</f>
        <v>114.59</v>
      </c>
      <c r="C144" s="6">
        <f t="shared" si="1"/>
        <v>0.008714788732</v>
      </c>
    </row>
    <row r="145">
      <c r="A145" s="9">
        <f>IFERROR(__xludf.DUMMYFUNCTION("""COMPUTED_VALUE"""),44771.66666666667)</f>
        <v>44771.66667</v>
      </c>
      <c r="B145" s="7">
        <f>IFERROR(__xludf.DUMMYFUNCTION("""COMPUTED_VALUE"""),116.64)</f>
        <v>116.64</v>
      </c>
      <c r="C145" s="6">
        <f t="shared" si="1"/>
        <v>0.01788986823</v>
      </c>
    </row>
    <row r="146">
      <c r="A146" s="9">
        <f>IFERROR(__xludf.DUMMYFUNCTION("""COMPUTED_VALUE"""),44774.66666666667)</f>
        <v>44774.66667</v>
      </c>
      <c r="B146" s="7">
        <f>IFERROR(__xludf.DUMMYFUNCTION("""COMPUTED_VALUE"""),115.48)</f>
        <v>115.48</v>
      </c>
      <c r="C146" s="6">
        <f t="shared" si="1"/>
        <v>-0.009945130316</v>
      </c>
    </row>
    <row r="147">
      <c r="A147" s="9">
        <f>IFERROR(__xludf.DUMMYFUNCTION("""COMPUTED_VALUE"""),44775.66666666667)</f>
        <v>44775.66667</v>
      </c>
      <c r="B147" s="7">
        <f>IFERROR(__xludf.DUMMYFUNCTION("""COMPUTED_VALUE"""),115.9)</f>
        <v>115.9</v>
      </c>
      <c r="C147" s="6">
        <f t="shared" si="1"/>
        <v>0.003636993419</v>
      </c>
    </row>
    <row r="148">
      <c r="A148" s="9">
        <f>IFERROR(__xludf.DUMMYFUNCTION("""COMPUTED_VALUE"""),44776.66666666667)</f>
        <v>44776.66667</v>
      </c>
      <c r="B148" s="7">
        <f>IFERROR(__xludf.DUMMYFUNCTION("""COMPUTED_VALUE"""),118.78)</f>
        <v>118.78</v>
      </c>
      <c r="C148" s="6">
        <f t="shared" si="1"/>
        <v>0.02484900777</v>
      </c>
    </row>
    <row r="149">
      <c r="A149" s="9">
        <f>IFERROR(__xludf.DUMMYFUNCTION("""COMPUTED_VALUE"""),44777.66666666667)</f>
        <v>44777.66667</v>
      </c>
      <c r="B149" s="7">
        <f>IFERROR(__xludf.DUMMYFUNCTION("""COMPUTED_VALUE"""),118.87)</f>
        <v>118.87</v>
      </c>
      <c r="C149" s="6">
        <f t="shared" si="1"/>
        <v>0.0007577033171</v>
      </c>
    </row>
    <row r="150">
      <c r="A150" s="9">
        <f>IFERROR(__xludf.DUMMYFUNCTION("""COMPUTED_VALUE"""),44778.66666666667)</f>
        <v>44778.66667</v>
      </c>
      <c r="B150" s="7">
        <f>IFERROR(__xludf.DUMMYFUNCTION("""COMPUTED_VALUE"""),118.22)</f>
        <v>118.22</v>
      </c>
      <c r="C150" s="6">
        <f t="shared" si="1"/>
        <v>-0.005468158492</v>
      </c>
    </row>
    <row r="151">
      <c r="A151" s="9">
        <f>IFERROR(__xludf.DUMMYFUNCTION("""COMPUTED_VALUE"""),44781.66666666667)</f>
        <v>44781.66667</v>
      </c>
      <c r="B151" s="7">
        <f>IFERROR(__xludf.DUMMYFUNCTION("""COMPUTED_VALUE"""),118.14)</f>
        <v>118.14</v>
      </c>
      <c r="C151" s="6">
        <f t="shared" si="1"/>
        <v>-0.0006767044493</v>
      </c>
    </row>
    <row r="152">
      <c r="A152" s="9">
        <f>IFERROR(__xludf.DUMMYFUNCTION("""COMPUTED_VALUE"""),44782.66666666667)</f>
        <v>44782.66667</v>
      </c>
      <c r="B152" s="7">
        <f>IFERROR(__xludf.DUMMYFUNCTION("""COMPUTED_VALUE"""),117.5)</f>
        <v>117.5</v>
      </c>
      <c r="C152" s="6">
        <f t="shared" si="1"/>
        <v>-0.005417301507</v>
      </c>
    </row>
    <row r="153">
      <c r="A153" s="9">
        <f>IFERROR(__xludf.DUMMYFUNCTION("""COMPUTED_VALUE"""),44783.66666666667)</f>
        <v>44783.66667</v>
      </c>
      <c r="B153" s="7">
        <f>IFERROR(__xludf.DUMMYFUNCTION("""COMPUTED_VALUE"""),120.65)</f>
        <v>120.65</v>
      </c>
      <c r="C153" s="6">
        <f t="shared" si="1"/>
        <v>0.02680851064</v>
      </c>
    </row>
    <row r="154">
      <c r="A154" s="9">
        <f>IFERROR(__xludf.DUMMYFUNCTION("""COMPUTED_VALUE"""),44784.66666666667)</f>
        <v>44784.66667</v>
      </c>
      <c r="B154" s="7">
        <f>IFERROR(__xludf.DUMMYFUNCTION("""COMPUTED_VALUE"""),119.82)</f>
        <v>119.82</v>
      </c>
      <c r="C154" s="6">
        <f t="shared" si="1"/>
        <v>-0.006879403232</v>
      </c>
    </row>
    <row r="155">
      <c r="A155" s="9">
        <f>IFERROR(__xludf.DUMMYFUNCTION("""COMPUTED_VALUE"""),44785.66666666667)</f>
        <v>44785.66667</v>
      </c>
      <c r="B155" s="7">
        <f>IFERROR(__xludf.DUMMYFUNCTION("""COMPUTED_VALUE"""),122.65)</f>
        <v>122.65</v>
      </c>
      <c r="C155" s="6">
        <f t="shared" si="1"/>
        <v>0.02361876148</v>
      </c>
    </row>
    <row r="156">
      <c r="A156" s="9">
        <f>IFERROR(__xludf.DUMMYFUNCTION("""COMPUTED_VALUE"""),44788.66666666667)</f>
        <v>44788.66667</v>
      </c>
      <c r="B156" s="7">
        <f>IFERROR(__xludf.DUMMYFUNCTION("""COMPUTED_VALUE"""),122.88)</f>
        <v>122.88</v>
      </c>
      <c r="C156" s="6">
        <f t="shared" si="1"/>
        <v>0.00187525479</v>
      </c>
    </row>
    <row r="157">
      <c r="A157" s="9">
        <f>IFERROR(__xludf.DUMMYFUNCTION("""COMPUTED_VALUE"""),44789.66666666667)</f>
        <v>44789.66667</v>
      </c>
      <c r="B157" s="7">
        <f>IFERROR(__xludf.DUMMYFUNCTION("""COMPUTED_VALUE"""),122.51)</f>
        <v>122.51</v>
      </c>
      <c r="C157" s="6">
        <f t="shared" si="1"/>
        <v>-0.003011067708</v>
      </c>
    </row>
    <row r="158">
      <c r="A158" s="9">
        <f>IFERROR(__xludf.DUMMYFUNCTION("""COMPUTED_VALUE"""),44790.66666666667)</f>
        <v>44790.66667</v>
      </c>
      <c r="B158" s="7">
        <f>IFERROR(__xludf.DUMMYFUNCTION("""COMPUTED_VALUE"""),120.32)</f>
        <v>120.32</v>
      </c>
      <c r="C158" s="6">
        <f t="shared" si="1"/>
        <v>-0.01787609175</v>
      </c>
    </row>
    <row r="159">
      <c r="A159" s="9">
        <f>IFERROR(__xludf.DUMMYFUNCTION("""COMPUTED_VALUE"""),44791.66666666667)</f>
        <v>44791.66667</v>
      </c>
      <c r="B159" s="7">
        <f>IFERROR(__xludf.DUMMYFUNCTION("""COMPUTED_VALUE"""),120.86)</f>
        <v>120.86</v>
      </c>
      <c r="C159" s="6">
        <f t="shared" si="1"/>
        <v>0.004488031915</v>
      </c>
    </row>
    <row r="160">
      <c r="A160" s="9">
        <f>IFERROR(__xludf.DUMMYFUNCTION("""COMPUTED_VALUE"""),44792.66666666667)</f>
        <v>44792.66667</v>
      </c>
      <c r="B160" s="7">
        <f>IFERROR(__xludf.DUMMYFUNCTION("""COMPUTED_VALUE"""),118.12)</f>
        <v>118.12</v>
      </c>
      <c r="C160" s="6">
        <f t="shared" si="1"/>
        <v>-0.02267085884</v>
      </c>
    </row>
    <row r="161">
      <c r="A161" s="9">
        <f>IFERROR(__xludf.DUMMYFUNCTION("""COMPUTED_VALUE"""),44795.66666666667)</f>
        <v>44795.66667</v>
      </c>
      <c r="B161" s="7">
        <f>IFERROR(__xludf.DUMMYFUNCTION("""COMPUTED_VALUE"""),115.07)</f>
        <v>115.07</v>
      </c>
      <c r="C161" s="6">
        <f t="shared" si="1"/>
        <v>-0.02582119878</v>
      </c>
    </row>
    <row r="162">
      <c r="A162" s="9">
        <f>IFERROR(__xludf.DUMMYFUNCTION("""COMPUTED_VALUE"""),44796.66666666667)</f>
        <v>44796.66667</v>
      </c>
      <c r="B162" s="7">
        <f>IFERROR(__xludf.DUMMYFUNCTION("""COMPUTED_VALUE"""),114.77)</f>
        <v>114.77</v>
      </c>
      <c r="C162" s="6">
        <f t="shared" si="1"/>
        <v>-0.002607108716</v>
      </c>
    </row>
    <row r="163">
      <c r="A163" s="9">
        <f>IFERROR(__xludf.DUMMYFUNCTION("""COMPUTED_VALUE"""),44797.66666666667)</f>
        <v>44797.66667</v>
      </c>
      <c r="B163" s="7">
        <f>IFERROR(__xludf.DUMMYFUNCTION("""COMPUTED_VALUE"""),114.7)</f>
        <v>114.7</v>
      </c>
      <c r="C163" s="6">
        <f t="shared" si="1"/>
        <v>-0.0006099154831</v>
      </c>
    </row>
    <row r="164">
      <c r="A164" s="9">
        <f>IFERROR(__xludf.DUMMYFUNCTION("""COMPUTED_VALUE"""),44798.66666666667)</f>
        <v>44798.66667</v>
      </c>
      <c r="B164" s="7">
        <f>IFERROR(__xludf.DUMMYFUNCTION("""COMPUTED_VALUE"""),117.7)</f>
        <v>117.7</v>
      </c>
      <c r="C164" s="6">
        <f t="shared" si="1"/>
        <v>0.02615518745</v>
      </c>
    </row>
    <row r="165">
      <c r="A165" s="9">
        <f>IFERROR(__xludf.DUMMYFUNCTION("""COMPUTED_VALUE"""),44799.66666666667)</f>
        <v>44799.66667</v>
      </c>
      <c r="B165" s="7">
        <f>IFERROR(__xludf.DUMMYFUNCTION("""COMPUTED_VALUE"""),111.3)</f>
        <v>111.3</v>
      </c>
      <c r="C165" s="6">
        <f t="shared" si="1"/>
        <v>-0.05437553101</v>
      </c>
    </row>
    <row r="166">
      <c r="A166" s="9">
        <f>IFERROR(__xludf.DUMMYFUNCTION("""COMPUTED_VALUE"""),44802.66666666667)</f>
        <v>44802.66667</v>
      </c>
      <c r="B166" s="7">
        <f>IFERROR(__xludf.DUMMYFUNCTION("""COMPUTED_VALUE"""),110.34)</f>
        <v>110.34</v>
      </c>
      <c r="C166" s="6">
        <f t="shared" si="1"/>
        <v>-0.008625336927</v>
      </c>
    </row>
    <row r="167">
      <c r="A167" s="9">
        <f>IFERROR(__xludf.DUMMYFUNCTION("""COMPUTED_VALUE"""),44803.66666666667)</f>
        <v>44803.66667</v>
      </c>
      <c r="B167" s="7">
        <f>IFERROR(__xludf.DUMMYFUNCTION("""COMPUTED_VALUE"""),109.91)</f>
        <v>109.91</v>
      </c>
      <c r="C167" s="6">
        <f t="shared" si="1"/>
        <v>-0.003897045496</v>
      </c>
    </row>
    <row r="168">
      <c r="A168" s="9">
        <f>IFERROR(__xludf.DUMMYFUNCTION("""COMPUTED_VALUE"""),44804.66666666667)</f>
        <v>44804.66667</v>
      </c>
      <c r="B168" s="7">
        <f>IFERROR(__xludf.DUMMYFUNCTION("""COMPUTED_VALUE"""),109.15)</f>
        <v>109.15</v>
      </c>
      <c r="C168" s="6">
        <f t="shared" si="1"/>
        <v>-0.006914748431</v>
      </c>
    </row>
    <row r="169">
      <c r="A169" s="9">
        <f>IFERROR(__xludf.DUMMYFUNCTION("""COMPUTED_VALUE"""),44805.66666666667)</f>
        <v>44805.66667</v>
      </c>
      <c r="B169" s="7">
        <f>IFERROR(__xludf.DUMMYFUNCTION("""COMPUTED_VALUE"""),110.55)</f>
        <v>110.55</v>
      </c>
      <c r="C169" s="6">
        <f t="shared" si="1"/>
        <v>0.01282638571</v>
      </c>
    </row>
    <row r="170">
      <c r="A170" s="9">
        <f>IFERROR(__xludf.DUMMYFUNCTION("""COMPUTED_VALUE"""),44806.66666666667)</f>
        <v>44806.66667</v>
      </c>
      <c r="B170" s="7">
        <f>IFERROR(__xludf.DUMMYFUNCTION("""COMPUTED_VALUE"""),108.68)</f>
        <v>108.68</v>
      </c>
      <c r="C170" s="6">
        <f t="shared" si="1"/>
        <v>-0.01691542289</v>
      </c>
    </row>
    <row r="171">
      <c r="A171" s="9">
        <f>IFERROR(__xludf.DUMMYFUNCTION("""COMPUTED_VALUE"""),44810.66666666667)</f>
        <v>44810.66667</v>
      </c>
      <c r="B171" s="7">
        <f>IFERROR(__xludf.DUMMYFUNCTION("""COMPUTED_VALUE"""),107.48)</f>
        <v>107.48</v>
      </c>
      <c r="C171" s="6">
        <f t="shared" si="1"/>
        <v>-0.01104158999</v>
      </c>
    </row>
    <row r="172">
      <c r="A172" s="9">
        <f>IFERROR(__xludf.DUMMYFUNCTION("""COMPUTED_VALUE"""),44811.66666666667)</f>
        <v>44811.66667</v>
      </c>
      <c r="B172" s="7">
        <f>IFERROR(__xludf.DUMMYFUNCTION("""COMPUTED_VALUE"""),110.48)</f>
        <v>110.48</v>
      </c>
      <c r="C172" s="6">
        <f t="shared" si="1"/>
        <v>0.02791216971</v>
      </c>
    </row>
    <row r="173">
      <c r="A173" s="9">
        <f>IFERROR(__xludf.DUMMYFUNCTION("""COMPUTED_VALUE"""),44812.66666666667)</f>
        <v>44812.66667</v>
      </c>
      <c r="B173" s="7">
        <f>IFERROR(__xludf.DUMMYFUNCTION("""COMPUTED_VALUE"""),109.42)</f>
        <v>109.42</v>
      </c>
      <c r="C173" s="6">
        <f t="shared" si="1"/>
        <v>-0.009594496741</v>
      </c>
    </row>
    <row r="174">
      <c r="A174" s="9">
        <f>IFERROR(__xludf.DUMMYFUNCTION("""COMPUTED_VALUE"""),44813.66666666667)</f>
        <v>44813.66667</v>
      </c>
      <c r="B174" s="7">
        <f>IFERROR(__xludf.DUMMYFUNCTION("""COMPUTED_VALUE"""),111.78)</f>
        <v>111.78</v>
      </c>
      <c r="C174" s="6">
        <f t="shared" si="1"/>
        <v>0.02156826906</v>
      </c>
    </row>
    <row r="175">
      <c r="A175" s="9">
        <f>IFERROR(__xludf.DUMMYFUNCTION("""COMPUTED_VALUE"""),44816.66666666667)</f>
        <v>44816.66667</v>
      </c>
      <c r="B175" s="7">
        <f>IFERROR(__xludf.DUMMYFUNCTION("""COMPUTED_VALUE"""),111.87)</f>
        <v>111.87</v>
      </c>
      <c r="C175" s="6">
        <f t="shared" si="1"/>
        <v>0.0008051529791</v>
      </c>
    </row>
    <row r="176">
      <c r="A176" s="9">
        <f>IFERROR(__xludf.DUMMYFUNCTION("""COMPUTED_VALUE"""),44817.66666666667)</f>
        <v>44817.66667</v>
      </c>
      <c r="B176" s="7">
        <f>IFERROR(__xludf.DUMMYFUNCTION("""COMPUTED_VALUE"""),105.31)</f>
        <v>105.31</v>
      </c>
      <c r="C176" s="6">
        <f t="shared" si="1"/>
        <v>-0.05863949227</v>
      </c>
    </row>
    <row r="177">
      <c r="A177" s="9">
        <f>IFERROR(__xludf.DUMMYFUNCTION("""COMPUTED_VALUE"""),44818.66666666667)</f>
        <v>44818.66667</v>
      </c>
      <c r="B177" s="7">
        <f>IFERROR(__xludf.DUMMYFUNCTION("""COMPUTED_VALUE"""),105.87)</f>
        <v>105.87</v>
      </c>
      <c r="C177" s="6">
        <f t="shared" si="1"/>
        <v>0.005317633653</v>
      </c>
    </row>
    <row r="178">
      <c r="A178" s="9">
        <f>IFERROR(__xludf.DUMMYFUNCTION("""COMPUTED_VALUE"""),44819.66666666667)</f>
        <v>44819.66667</v>
      </c>
      <c r="B178" s="7">
        <f>IFERROR(__xludf.DUMMYFUNCTION("""COMPUTED_VALUE"""),103.9)</f>
        <v>103.9</v>
      </c>
      <c r="C178" s="6">
        <f t="shared" si="1"/>
        <v>-0.01860772646</v>
      </c>
    </row>
    <row r="179">
      <c r="A179" s="9">
        <f>IFERROR(__xludf.DUMMYFUNCTION("""COMPUTED_VALUE"""),44820.66666666667)</f>
        <v>44820.66667</v>
      </c>
      <c r="B179" s="7">
        <f>IFERROR(__xludf.DUMMYFUNCTION("""COMPUTED_VALUE"""),103.63)</f>
        <v>103.63</v>
      </c>
      <c r="C179" s="6">
        <f t="shared" si="1"/>
        <v>-0.002598652551</v>
      </c>
    </row>
    <row r="180">
      <c r="A180" s="9">
        <f>IFERROR(__xludf.DUMMYFUNCTION("""COMPUTED_VALUE"""),44823.66666666667)</f>
        <v>44823.66667</v>
      </c>
      <c r="B180" s="7">
        <f>IFERROR(__xludf.DUMMYFUNCTION("""COMPUTED_VALUE"""),103.85)</f>
        <v>103.85</v>
      </c>
      <c r="C180" s="6">
        <f t="shared" si="1"/>
        <v>0.002122937373</v>
      </c>
    </row>
    <row r="181">
      <c r="A181" s="9">
        <f>IFERROR(__xludf.DUMMYFUNCTION("""COMPUTED_VALUE"""),44824.66666666667)</f>
        <v>44824.66667</v>
      </c>
      <c r="B181" s="7">
        <f>IFERROR(__xludf.DUMMYFUNCTION("""COMPUTED_VALUE"""),101.83)</f>
        <v>101.83</v>
      </c>
      <c r="C181" s="6">
        <f t="shared" si="1"/>
        <v>-0.01945113144</v>
      </c>
    </row>
    <row r="182">
      <c r="A182" s="9">
        <f>IFERROR(__xludf.DUMMYFUNCTION("""COMPUTED_VALUE"""),44825.66666666667)</f>
        <v>44825.66667</v>
      </c>
      <c r="B182" s="7">
        <f>IFERROR(__xludf.DUMMYFUNCTION("""COMPUTED_VALUE"""),100.01)</f>
        <v>100.01</v>
      </c>
      <c r="C182" s="6">
        <f t="shared" si="1"/>
        <v>-0.01787292546</v>
      </c>
    </row>
    <row r="183">
      <c r="A183" s="9">
        <f>IFERROR(__xludf.DUMMYFUNCTION("""COMPUTED_VALUE"""),44826.66666666667)</f>
        <v>44826.66667</v>
      </c>
      <c r="B183" s="7">
        <f>IFERROR(__xludf.DUMMYFUNCTION("""COMPUTED_VALUE"""),100.57)</f>
        <v>100.57</v>
      </c>
      <c r="C183" s="6">
        <f t="shared" si="1"/>
        <v>0.005599440056</v>
      </c>
    </row>
    <row r="184">
      <c r="A184" s="9">
        <f>IFERROR(__xludf.DUMMYFUNCTION("""COMPUTED_VALUE"""),44827.66666666667)</f>
        <v>44827.66667</v>
      </c>
      <c r="B184" s="7">
        <f>IFERROR(__xludf.DUMMYFUNCTION("""COMPUTED_VALUE"""),99.17)</f>
        <v>99.17</v>
      </c>
      <c r="C184" s="6">
        <f t="shared" si="1"/>
        <v>-0.01392065228</v>
      </c>
    </row>
    <row r="185">
      <c r="A185" s="9">
        <f>IFERROR(__xludf.DUMMYFUNCTION("""COMPUTED_VALUE"""),44830.66666666667)</f>
        <v>44830.66667</v>
      </c>
      <c r="B185" s="7">
        <f>IFERROR(__xludf.DUMMYFUNCTION("""COMPUTED_VALUE"""),98.81)</f>
        <v>98.81</v>
      </c>
      <c r="C185" s="6">
        <f t="shared" si="1"/>
        <v>-0.00363013008</v>
      </c>
    </row>
    <row r="186">
      <c r="A186" s="9">
        <f>IFERROR(__xludf.DUMMYFUNCTION("""COMPUTED_VALUE"""),44831.66666666667)</f>
        <v>44831.66667</v>
      </c>
      <c r="B186" s="7">
        <f>IFERROR(__xludf.DUMMYFUNCTION("""COMPUTED_VALUE"""),98.09)</f>
        <v>98.09</v>
      </c>
      <c r="C186" s="6">
        <f t="shared" si="1"/>
        <v>-0.007286711871</v>
      </c>
    </row>
    <row r="187">
      <c r="A187" s="9">
        <f>IFERROR(__xludf.DUMMYFUNCTION("""COMPUTED_VALUE"""),44832.66666666667)</f>
        <v>44832.66667</v>
      </c>
      <c r="B187" s="7">
        <f>IFERROR(__xludf.DUMMYFUNCTION("""COMPUTED_VALUE"""),100.74)</f>
        <v>100.74</v>
      </c>
      <c r="C187" s="6">
        <f t="shared" si="1"/>
        <v>0.02701600571</v>
      </c>
    </row>
    <row r="188">
      <c r="A188" s="9">
        <f>IFERROR(__xludf.DUMMYFUNCTION("""COMPUTED_VALUE"""),44833.66666666667)</f>
        <v>44833.66667</v>
      </c>
      <c r="B188" s="7">
        <f>IFERROR(__xludf.DUMMYFUNCTION("""COMPUTED_VALUE"""),98.09)</f>
        <v>98.09</v>
      </c>
      <c r="C188" s="6">
        <f t="shared" si="1"/>
        <v>-0.02630534048</v>
      </c>
    </row>
    <row r="189">
      <c r="A189" s="9">
        <f>IFERROR(__xludf.DUMMYFUNCTION("""COMPUTED_VALUE"""),44834.66666666667)</f>
        <v>44834.66667</v>
      </c>
      <c r="B189" s="7">
        <f>IFERROR(__xludf.DUMMYFUNCTION("""COMPUTED_VALUE"""),96.15)</f>
        <v>96.15</v>
      </c>
      <c r="C189" s="6">
        <f t="shared" si="1"/>
        <v>-0.01977775512</v>
      </c>
    </row>
    <row r="190">
      <c r="A190" s="9">
        <f>IFERROR(__xludf.DUMMYFUNCTION("""COMPUTED_VALUE"""),44837.66666666667)</f>
        <v>44837.66667</v>
      </c>
      <c r="B190" s="7">
        <f>IFERROR(__xludf.DUMMYFUNCTION("""COMPUTED_VALUE"""),99.3)</f>
        <v>99.3</v>
      </c>
      <c r="C190" s="6">
        <f t="shared" si="1"/>
        <v>0.03276131045</v>
      </c>
    </row>
    <row r="191">
      <c r="A191" s="9">
        <f>IFERROR(__xludf.DUMMYFUNCTION("""COMPUTED_VALUE"""),44838.66666666667)</f>
        <v>44838.66667</v>
      </c>
      <c r="B191" s="7">
        <f>IFERROR(__xludf.DUMMYFUNCTION("""COMPUTED_VALUE"""),102.41)</f>
        <v>102.41</v>
      </c>
      <c r="C191" s="6">
        <f t="shared" si="1"/>
        <v>0.03131923464</v>
      </c>
    </row>
    <row r="192">
      <c r="A192" s="9">
        <f>IFERROR(__xludf.DUMMYFUNCTION("""COMPUTED_VALUE"""),44839.66666666667)</f>
        <v>44839.66667</v>
      </c>
      <c r="B192" s="7">
        <f>IFERROR(__xludf.DUMMYFUNCTION("""COMPUTED_VALUE"""),102.22)</f>
        <v>102.22</v>
      </c>
      <c r="C192" s="6">
        <f t="shared" si="1"/>
        <v>-0.00185528757</v>
      </c>
    </row>
    <row r="193">
      <c r="A193" s="9">
        <f>IFERROR(__xludf.DUMMYFUNCTION("""COMPUTED_VALUE"""),44840.66666666667)</f>
        <v>44840.66667</v>
      </c>
      <c r="B193" s="7">
        <f>IFERROR(__xludf.DUMMYFUNCTION("""COMPUTED_VALUE"""),102.24)</f>
        <v>102.24</v>
      </c>
      <c r="C193" s="6">
        <f t="shared" si="1"/>
        <v>0.0001956564273</v>
      </c>
    </row>
    <row r="194">
      <c r="A194" s="9">
        <f>IFERROR(__xludf.DUMMYFUNCTION("""COMPUTED_VALUE"""),44841.66666666667)</f>
        <v>44841.66667</v>
      </c>
      <c r="B194" s="7">
        <f>IFERROR(__xludf.DUMMYFUNCTION("""COMPUTED_VALUE"""),99.57)</f>
        <v>99.57</v>
      </c>
      <c r="C194" s="6">
        <f t="shared" si="1"/>
        <v>-0.02611502347</v>
      </c>
    </row>
    <row r="195">
      <c r="A195" s="9">
        <f>IFERROR(__xludf.DUMMYFUNCTION("""COMPUTED_VALUE"""),44844.66666666667)</f>
        <v>44844.66667</v>
      </c>
      <c r="B195" s="7">
        <f>IFERROR(__xludf.DUMMYFUNCTION("""COMPUTED_VALUE"""),98.71)</f>
        <v>98.71</v>
      </c>
      <c r="C195" s="6">
        <f t="shared" si="1"/>
        <v>-0.008637139701</v>
      </c>
    </row>
    <row r="196">
      <c r="A196" s="9">
        <f>IFERROR(__xludf.DUMMYFUNCTION("""COMPUTED_VALUE"""),44845.66666666667)</f>
        <v>44845.66667</v>
      </c>
      <c r="B196" s="7">
        <f>IFERROR(__xludf.DUMMYFUNCTION("""COMPUTED_VALUE"""),98.05)</f>
        <v>98.05</v>
      </c>
      <c r="C196" s="6">
        <f t="shared" si="1"/>
        <v>-0.006686252659</v>
      </c>
    </row>
    <row r="197">
      <c r="A197" s="9">
        <f>IFERROR(__xludf.DUMMYFUNCTION("""COMPUTED_VALUE"""),44846.66666666667)</f>
        <v>44846.66667</v>
      </c>
      <c r="B197" s="7">
        <f>IFERROR(__xludf.DUMMYFUNCTION("""COMPUTED_VALUE"""),98.3)</f>
        <v>98.3</v>
      </c>
      <c r="C197" s="6">
        <f t="shared" si="1"/>
        <v>0.002549719531</v>
      </c>
    </row>
    <row r="198">
      <c r="A198" s="9">
        <f>IFERROR(__xludf.DUMMYFUNCTION("""COMPUTED_VALUE"""),44847.66666666667)</f>
        <v>44847.66667</v>
      </c>
      <c r="B198" s="7">
        <f>IFERROR(__xludf.DUMMYFUNCTION("""COMPUTED_VALUE"""),99.71)</f>
        <v>99.71</v>
      </c>
      <c r="C198" s="6">
        <f t="shared" si="1"/>
        <v>0.01434384537</v>
      </c>
    </row>
    <row r="199">
      <c r="A199" s="9">
        <f>IFERROR(__xludf.DUMMYFUNCTION("""COMPUTED_VALUE"""),44848.66666666667)</f>
        <v>44848.66667</v>
      </c>
      <c r="B199" s="7">
        <f>IFERROR(__xludf.DUMMYFUNCTION("""COMPUTED_VALUE"""),97.18)</f>
        <v>97.18</v>
      </c>
      <c r="C199" s="6">
        <f t="shared" si="1"/>
        <v>-0.02537358339</v>
      </c>
    </row>
    <row r="200">
      <c r="A200" s="9">
        <f>IFERROR(__xludf.DUMMYFUNCTION("""COMPUTED_VALUE"""),44851.66666666667)</f>
        <v>44851.66667</v>
      </c>
      <c r="B200" s="7">
        <f>IFERROR(__xludf.DUMMYFUNCTION("""COMPUTED_VALUE"""),100.78)</f>
        <v>100.78</v>
      </c>
      <c r="C200" s="6">
        <f t="shared" si="1"/>
        <v>0.03704465939</v>
      </c>
    </row>
    <row r="201">
      <c r="A201" s="9">
        <f>IFERROR(__xludf.DUMMYFUNCTION("""COMPUTED_VALUE"""),44852.66666666667)</f>
        <v>44852.66667</v>
      </c>
      <c r="B201" s="7">
        <f>IFERROR(__xludf.DUMMYFUNCTION("""COMPUTED_VALUE"""),101.39)</f>
        <v>101.39</v>
      </c>
      <c r="C201" s="6">
        <f t="shared" si="1"/>
        <v>0.006052788252</v>
      </c>
    </row>
    <row r="202">
      <c r="A202" s="9">
        <f>IFERROR(__xludf.DUMMYFUNCTION("""COMPUTED_VALUE"""),44853.66666666667)</f>
        <v>44853.66667</v>
      </c>
      <c r="B202" s="7">
        <f>IFERROR(__xludf.DUMMYFUNCTION("""COMPUTED_VALUE"""),100.29)</f>
        <v>100.29</v>
      </c>
      <c r="C202" s="6">
        <f t="shared" si="1"/>
        <v>-0.01084919617</v>
      </c>
    </row>
    <row r="203">
      <c r="A203" s="9">
        <f>IFERROR(__xludf.DUMMYFUNCTION("""COMPUTED_VALUE"""),44854.66666666667)</f>
        <v>44854.66667</v>
      </c>
      <c r="B203" s="7">
        <f>IFERROR(__xludf.DUMMYFUNCTION("""COMPUTED_VALUE"""),100.53)</f>
        <v>100.53</v>
      </c>
      <c r="C203" s="6">
        <f t="shared" si="1"/>
        <v>0.002393060126</v>
      </c>
    </row>
    <row r="204">
      <c r="A204" s="9">
        <f>IFERROR(__xludf.DUMMYFUNCTION("""COMPUTED_VALUE"""),44855.66666666667)</f>
        <v>44855.66667</v>
      </c>
      <c r="B204" s="7">
        <f>IFERROR(__xludf.DUMMYFUNCTION("""COMPUTED_VALUE"""),101.48)</f>
        <v>101.48</v>
      </c>
      <c r="C204" s="6">
        <f t="shared" si="1"/>
        <v>0.009449915448</v>
      </c>
    </row>
    <row r="205">
      <c r="A205" s="9">
        <f>IFERROR(__xludf.DUMMYFUNCTION("""COMPUTED_VALUE"""),44858.66666666667)</f>
        <v>44858.66667</v>
      </c>
      <c r="B205" s="7">
        <f>IFERROR(__xludf.DUMMYFUNCTION("""COMPUTED_VALUE"""),102.97)</f>
        <v>102.97</v>
      </c>
      <c r="C205" s="6">
        <f t="shared" si="1"/>
        <v>0.0146826961</v>
      </c>
    </row>
    <row r="206">
      <c r="A206" s="9">
        <f>IFERROR(__xludf.DUMMYFUNCTION("""COMPUTED_VALUE"""),44859.66666666667)</f>
        <v>44859.66667</v>
      </c>
      <c r="B206" s="7">
        <f>IFERROR(__xludf.DUMMYFUNCTION("""COMPUTED_VALUE"""),104.93)</f>
        <v>104.93</v>
      </c>
      <c r="C206" s="6">
        <f t="shared" si="1"/>
        <v>0.01903467029</v>
      </c>
    </row>
    <row r="207">
      <c r="A207" s="9">
        <f>IFERROR(__xludf.DUMMYFUNCTION("""COMPUTED_VALUE"""),44860.66666666667)</f>
        <v>44860.66667</v>
      </c>
      <c r="B207" s="7">
        <f>IFERROR(__xludf.DUMMYFUNCTION("""COMPUTED_VALUE"""),94.82)</f>
        <v>94.82</v>
      </c>
      <c r="C207" s="6">
        <f t="shared" si="1"/>
        <v>-0.09634994758</v>
      </c>
    </row>
    <row r="208">
      <c r="A208" s="9">
        <f>IFERROR(__xludf.DUMMYFUNCTION("""COMPUTED_VALUE"""),44861.66666666667)</f>
        <v>44861.66667</v>
      </c>
      <c r="B208" s="7">
        <f>IFERROR(__xludf.DUMMYFUNCTION("""COMPUTED_VALUE"""),92.6)</f>
        <v>92.6</v>
      </c>
      <c r="C208" s="6">
        <f t="shared" si="1"/>
        <v>-0.02341278211</v>
      </c>
    </row>
    <row r="209">
      <c r="A209" s="9">
        <f>IFERROR(__xludf.DUMMYFUNCTION("""COMPUTED_VALUE"""),44862.66666666667)</f>
        <v>44862.66667</v>
      </c>
      <c r="B209" s="7">
        <f>IFERROR(__xludf.DUMMYFUNCTION("""COMPUTED_VALUE"""),96.58)</f>
        <v>96.58</v>
      </c>
      <c r="C209" s="6">
        <f t="shared" si="1"/>
        <v>0.04298056156</v>
      </c>
    </row>
    <row r="210">
      <c r="A210" s="9">
        <f>IFERROR(__xludf.DUMMYFUNCTION("""COMPUTED_VALUE"""),44865.66666666667)</f>
        <v>44865.66667</v>
      </c>
      <c r="B210" s="7">
        <f>IFERROR(__xludf.DUMMYFUNCTION("""COMPUTED_VALUE"""),94.66)</f>
        <v>94.66</v>
      </c>
      <c r="C210" s="6">
        <f t="shared" si="1"/>
        <v>-0.01987989232</v>
      </c>
    </row>
    <row r="211">
      <c r="A211" s="9">
        <f>IFERROR(__xludf.DUMMYFUNCTION("""COMPUTED_VALUE"""),44866.66666666667)</f>
        <v>44866.66667</v>
      </c>
      <c r="B211" s="7">
        <f>IFERROR(__xludf.DUMMYFUNCTION("""COMPUTED_VALUE"""),90.5)</f>
        <v>90.5</v>
      </c>
      <c r="C211" s="6">
        <f t="shared" si="1"/>
        <v>-0.04394675681</v>
      </c>
    </row>
    <row r="212">
      <c r="A212" s="9">
        <f>IFERROR(__xludf.DUMMYFUNCTION("""COMPUTED_VALUE"""),44867.66666666667)</f>
        <v>44867.66667</v>
      </c>
      <c r="B212" s="7">
        <f>IFERROR(__xludf.DUMMYFUNCTION("""COMPUTED_VALUE"""),87.07)</f>
        <v>87.07</v>
      </c>
      <c r="C212" s="6">
        <f t="shared" si="1"/>
        <v>-0.03790055249</v>
      </c>
    </row>
    <row r="213">
      <c r="A213" s="9">
        <f>IFERROR(__xludf.DUMMYFUNCTION("""COMPUTED_VALUE"""),44868.66666666667)</f>
        <v>44868.66667</v>
      </c>
      <c r="B213" s="7">
        <f>IFERROR(__xludf.DUMMYFUNCTION("""COMPUTED_VALUE"""),83.49)</f>
        <v>83.49</v>
      </c>
      <c r="C213" s="6">
        <f t="shared" si="1"/>
        <v>-0.04111634317</v>
      </c>
    </row>
    <row r="214">
      <c r="A214" s="9">
        <f>IFERROR(__xludf.DUMMYFUNCTION("""COMPUTED_VALUE"""),44869.66666666667)</f>
        <v>44869.66667</v>
      </c>
      <c r="B214" s="7">
        <f>IFERROR(__xludf.DUMMYFUNCTION("""COMPUTED_VALUE"""),86.7)</f>
        <v>86.7</v>
      </c>
      <c r="C214" s="6">
        <f t="shared" si="1"/>
        <v>0.03844771829</v>
      </c>
    </row>
    <row r="215">
      <c r="A215" s="9">
        <f>IFERROR(__xludf.DUMMYFUNCTION("""COMPUTED_VALUE"""),44872.66666666667)</f>
        <v>44872.66667</v>
      </c>
      <c r="B215" s="7">
        <f>IFERROR(__xludf.DUMMYFUNCTION("""COMPUTED_VALUE"""),88.65)</f>
        <v>88.65</v>
      </c>
      <c r="C215" s="6">
        <f t="shared" si="1"/>
        <v>0.02249134948</v>
      </c>
    </row>
    <row r="216">
      <c r="A216" s="9">
        <f>IFERROR(__xludf.DUMMYFUNCTION("""COMPUTED_VALUE"""),44873.66666666667)</f>
        <v>44873.66667</v>
      </c>
      <c r="B216" s="7">
        <f>IFERROR(__xludf.DUMMYFUNCTION("""COMPUTED_VALUE"""),88.91)</f>
        <v>88.91</v>
      </c>
      <c r="C216" s="6">
        <f t="shared" si="1"/>
        <v>0.002932882121</v>
      </c>
    </row>
    <row r="217">
      <c r="A217" s="9">
        <f>IFERROR(__xludf.DUMMYFUNCTION("""COMPUTED_VALUE"""),44874.66666666667)</f>
        <v>44874.66667</v>
      </c>
      <c r="B217" s="7">
        <f>IFERROR(__xludf.DUMMYFUNCTION("""COMPUTED_VALUE"""),87.4)</f>
        <v>87.4</v>
      </c>
      <c r="C217" s="6">
        <f t="shared" si="1"/>
        <v>-0.01698346643</v>
      </c>
    </row>
    <row r="218">
      <c r="A218" s="9">
        <f>IFERROR(__xludf.DUMMYFUNCTION("""COMPUTED_VALUE"""),44875.66666666667)</f>
        <v>44875.66667</v>
      </c>
      <c r="B218" s="7">
        <f>IFERROR(__xludf.DUMMYFUNCTION("""COMPUTED_VALUE"""),94.17)</f>
        <v>94.17</v>
      </c>
      <c r="C218" s="6">
        <f t="shared" si="1"/>
        <v>0.07745995423</v>
      </c>
    </row>
    <row r="219">
      <c r="A219" s="9">
        <f>IFERROR(__xludf.DUMMYFUNCTION("""COMPUTED_VALUE"""),44876.66666666667)</f>
        <v>44876.66667</v>
      </c>
      <c r="B219" s="7">
        <f>IFERROR(__xludf.DUMMYFUNCTION("""COMPUTED_VALUE"""),96.73)</f>
        <v>96.73</v>
      </c>
      <c r="C219" s="6">
        <f t="shared" si="1"/>
        <v>0.02718487841</v>
      </c>
    </row>
    <row r="220">
      <c r="A220" s="9">
        <f>IFERROR(__xludf.DUMMYFUNCTION("""COMPUTED_VALUE"""),44879.66666666667)</f>
        <v>44879.66667</v>
      </c>
      <c r="B220" s="7">
        <f>IFERROR(__xludf.DUMMYFUNCTION("""COMPUTED_VALUE"""),96.03)</f>
        <v>96.03</v>
      </c>
      <c r="C220" s="6">
        <f t="shared" si="1"/>
        <v>-0.007236638065</v>
      </c>
    </row>
    <row r="221">
      <c r="A221" s="9">
        <f>IFERROR(__xludf.DUMMYFUNCTION("""COMPUTED_VALUE"""),44880.66666666667)</f>
        <v>44880.66667</v>
      </c>
      <c r="B221" s="7">
        <f>IFERROR(__xludf.DUMMYFUNCTION("""COMPUTED_VALUE"""),98.72)</f>
        <v>98.72</v>
      </c>
      <c r="C221" s="6">
        <f t="shared" si="1"/>
        <v>0.02801207956</v>
      </c>
    </row>
    <row r="222">
      <c r="A222" s="9">
        <f>IFERROR(__xludf.DUMMYFUNCTION("""COMPUTED_VALUE"""),44881.66666666667)</f>
        <v>44881.66667</v>
      </c>
      <c r="B222" s="7">
        <f>IFERROR(__xludf.DUMMYFUNCTION("""COMPUTED_VALUE"""),98.99)</f>
        <v>98.99</v>
      </c>
      <c r="C222" s="6">
        <f t="shared" si="1"/>
        <v>0.002735008104</v>
      </c>
    </row>
    <row r="223">
      <c r="A223" s="9">
        <f>IFERROR(__xludf.DUMMYFUNCTION("""COMPUTED_VALUE"""),44882.66666666667)</f>
        <v>44882.66667</v>
      </c>
      <c r="B223" s="7">
        <f>IFERROR(__xludf.DUMMYFUNCTION("""COMPUTED_VALUE"""),98.5)</f>
        <v>98.5</v>
      </c>
      <c r="C223" s="6">
        <f t="shared" si="1"/>
        <v>-0.004949994949</v>
      </c>
    </row>
    <row r="224">
      <c r="A224" s="9">
        <f>IFERROR(__xludf.DUMMYFUNCTION("""COMPUTED_VALUE"""),44883.66666666667)</f>
        <v>44883.66667</v>
      </c>
      <c r="B224" s="7">
        <f>IFERROR(__xludf.DUMMYFUNCTION("""COMPUTED_VALUE"""),97.8)</f>
        <v>97.8</v>
      </c>
      <c r="C224" s="6">
        <f t="shared" si="1"/>
        <v>-0.007106598985</v>
      </c>
    </row>
    <row r="225">
      <c r="A225" s="9">
        <f>IFERROR(__xludf.DUMMYFUNCTION("""COMPUTED_VALUE"""),44886.66666666667)</f>
        <v>44886.66667</v>
      </c>
      <c r="B225" s="7">
        <f>IFERROR(__xludf.DUMMYFUNCTION("""COMPUTED_VALUE"""),95.83)</f>
        <v>95.83</v>
      </c>
      <c r="C225" s="6">
        <f t="shared" si="1"/>
        <v>-0.02014314928</v>
      </c>
    </row>
    <row r="226">
      <c r="A226" s="9">
        <f>IFERROR(__xludf.DUMMYFUNCTION("""COMPUTED_VALUE"""),44887.66666666667)</f>
        <v>44887.66667</v>
      </c>
      <c r="B226" s="7">
        <f>IFERROR(__xludf.DUMMYFUNCTION("""COMPUTED_VALUE"""),97.33)</f>
        <v>97.33</v>
      </c>
      <c r="C226" s="6">
        <f t="shared" si="1"/>
        <v>0.01565271836</v>
      </c>
    </row>
    <row r="227">
      <c r="A227" s="9">
        <f>IFERROR(__xludf.DUMMYFUNCTION("""COMPUTED_VALUE"""),44888.66666666667)</f>
        <v>44888.66667</v>
      </c>
      <c r="B227" s="7">
        <f>IFERROR(__xludf.DUMMYFUNCTION("""COMPUTED_VALUE"""),98.82)</f>
        <v>98.82</v>
      </c>
      <c r="C227" s="6">
        <f t="shared" si="1"/>
        <v>0.01530874345</v>
      </c>
    </row>
    <row r="228">
      <c r="A228" s="9">
        <f>IFERROR(__xludf.DUMMYFUNCTION("""COMPUTED_VALUE"""),44890.54513888889)</f>
        <v>44890.54514</v>
      </c>
      <c r="B228" s="7">
        <f>IFERROR(__xludf.DUMMYFUNCTION("""COMPUTED_VALUE"""),97.6)</f>
        <v>97.6</v>
      </c>
      <c r="C228" s="6">
        <f t="shared" si="1"/>
        <v>-0.01234567901</v>
      </c>
    </row>
    <row r="229">
      <c r="A229" s="9">
        <f>IFERROR(__xludf.DUMMYFUNCTION("""COMPUTED_VALUE"""),44893.66666666667)</f>
        <v>44893.66667</v>
      </c>
      <c r="B229" s="7">
        <f>IFERROR(__xludf.DUMMYFUNCTION("""COMPUTED_VALUE"""),96.25)</f>
        <v>96.25</v>
      </c>
      <c r="C229" s="6">
        <f t="shared" si="1"/>
        <v>-0.01383196721</v>
      </c>
    </row>
    <row r="230">
      <c r="A230" s="9">
        <f>IFERROR(__xludf.DUMMYFUNCTION("""COMPUTED_VALUE"""),44894.66666666667)</f>
        <v>44894.66667</v>
      </c>
      <c r="B230" s="7">
        <f>IFERROR(__xludf.DUMMYFUNCTION("""COMPUTED_VALUE"""),95.44)</f>
        <v>95.44</v>
      </c>
      <c r="C230" s="6">
        <f t="shared" si="1"/>
        <v>-0.008415584416</v>
      </c>
    </row>
    <row r="231">
      <c r="A231" s="9">
        <f>IFERROR(__xludf.DUMMYFUNCTION("""COMPUTED_VALUE"""),44895.66666666667)</f>
        <v>44895.66667</v>
      </c>
      <c r="B231" s="7">
        <f>IFERROR(__xludf.DUMMYFUNCTION("""COMPUTED_VALUE"""),101.45)</f>
        <v>101.45</v>
      </c>
      <c r="C231" s="6">
        <f t="shared" si="1"/>
        <v>0.06297150042</v>
      </c>
    </row>
    <row r="232">
      <c r="A232" s="9">
        <f>IFERROR(__xludf.DUMMYFUNCTION("""COMPUTED_VALUE"""),44896.66666666667)</f>
        <v>44896.66667</v>
      </c>
      <c r="B232" s="7">
        <f>IFERROR(__xludf.DUMMYFUNCTION("""COMPUTED_VALUE"""),101.28)</f>
        <v>101.28</v>
      </c>
      <c r="C232" s="6">
        <f t="shared" si="1"/>
        <v>-0.001675702316</v>
      </c>
    </row>
    <row r="233">
      <c r="A233" s="9">
        <f>IFERROR(__xludf.DUMMYFUNCTION("""COMPUTED_VALUE"""),44897.66666666667)</f>
        <v>44897.66667</v>
      </c>
      <c r="B233" s="7">
        <f>IFERROR(__xludf.DUMMYFUNCTION("""COMPUTED_VALUE"""),100.83)</f>
        <v>100.83</v>
      </c>
      <c r="C233" s="6">
        <f t="shared" si="1"/>
        <v>-0.004443127962</v>
      </c>
    </row>
    <row r="234">
      <c r="A234" s="9">
        <f>IFERROR(__xludf.DUMMYFUNCTION("""COMPUTED_VALUE"""),44900.66666666667)</f>
        <v>44900.66667</v>
      </c>
      <c r="B234" s="7">
        <f>IFERROR(__xludf.DUMMYFUNCTION("""COMPUTED_VALUE"""),99.87)</f>
        <v>99.87</v>
      </c>
      <c r="C234" s="6">
        <f t="shared" si="1"/>
        <v>-0.0095209759</v>
      </c>
    </row>
    <row r="235">
      <c r="A235" s="9">
        <f>IFERROR(__xludf.DUMMYFUNCTION("""COMPUTED_VALUE"""),44901.66666666667)</f>
        <v>44901.66667</v>
      </c>
      <c r="B235" s="7">
        <f>IFERROR(__xludf.DUMMYFUNCTION("""COMPUTED_VALUE"""),97.31)</f>
        <v>97.31</v>
      </c>
      <c r="C235" s="6">
        <f t="shared" si="1"/>
        <v>-0.02563332332</v>
      </c>
    </row>
    <row r="236">
      <c r="A236" s="9">
        <f>IFERROR(__xludf.DUMMYFUNCTION("""COMPUTED_VALUE"""),44902.66666666667)</f>
        <v>44902.66667</v>
      </c>
      <c r="B236" s="7">
        <f>IFERROR(__xludf.DUMMYFUNCTION("""COMPUTED_VALUE"""),95.15)</f>
        <v>95.15</v>
      </c>
      <c r="C236" s="6">
        <f t="shared" si="1"/>
        <v>-0.02219710205</v>
      </c>
    </row>
    <row r="237">
      <c r="A237" s="9">
        <f>IFERROR(__xludf.DUMMYFUNCTION("""COMPUTED_VALUE"""),44903.66666666667)</f>
        <v>44903.66667</v>
      </c>
      <c r="B237" s="7">
        <f>IFERROR(__xludf.DUMMYFUNCTION("""COMPUTED_VALUE"""),93.95)</f>
        <v>93.95</v>
      </c>
      <c r="C237" s="6">
        <f t="shared" si="1"/>
        <v>-0.01261166579</v>
      </c>
    </row>
    <row r="238">
      <c r="A238" s="9">
        <f>IFERROR(__xludf.DUMMYFUNCTION("""COMPUTED_VALUE"""),44904.66666666667)</f>
        <v>44904.66667</v>
      </c>
      <c r="B238" s="7">
        <f>IFERROR(__xludf.DUMMYFUNCTION("""COMPUTED_VALUE"""),93.07)</f>
        <v>93.07</v>
      </c>
      <c r="C238" s="6">
        <f t="shared" si="1"/>
        <v>-0.009366684407</v>
      </c>
    </row>
    <row r="239">
      <c r="A239" s="9">
        <f>IFERROR(__xludf.DUMMYFUNCTION("""COMPUTED_VALUE"""),44907.66666666667)</f>
        <v>44907.66667</v>
      </c>
      <c r="B239" s="7">
        <f>IFERROR(__xludf.DUMMYFUNCTION("""COMPUTED_VALUE"""),93.56)</f>
        <v>93.56</v>
      </c>
      <c r="C239" s="6">
        <f t="shared" si="1"/>
        <v>0.005264854411</v>
      </c>
    </row>
    <row r="240">
      <c r="A240" s="9">
        <f>IFERROR(__xludf.DUMMYFUNCTION("""COMPUTED_VALUE"""),44908.66666666667)</f>
        <v>44908.66667</v>
      </c>
      <c r="B240" s="7">
        <f>IFERROR(__xludf.DUMMYFUNCTION("""COMPUTED_VALUE"""),95.85)</f>
        <v>95.85</v>
      </c>
      <c r="C240" s="6">
        <f t="shared" si="1"/>
        <v>0.02447627191</v>
      </c>
    </row>
    <row r="241">
      <c r="A241" s="9">
        <f>IFERROR(__xludf.DUMMYFUNCTION("""COMPUTED_VALUE"""),44909.66666666667)</f>
        <v>44909.66667</v>
      </c>
      <c r="B241" s="7">
        <f>IFERROR(__xludf.DUMMYFUNCTION("""COMPUTED_VALUE"""),95.31)</f>
        <v>95.31</v>
      </c>
      <c r="C241" s="6">
        <f t="shared" si="1"/>
        <v>-0.005633802817</v>
      </c>
    </row>
    <row r="242">
      <c r="A242" s="9">
        <f>IFERROR(__xludf.DUMMYFUNCTION("""COMPUTED_VALUE"""),44910.66666666667)</f>
        <v>44910.66667</v>
      </c>
      <c r="B242" s="7">
        <f>IFERROR(__xludf.DUMMYFUNCTION("""COMPUTED_VALUE"""),91.2)</f>
        <v>91.2</v>
      </c>
      <c r="C242" s="6">
        <f t="shared" si="1"/>
        <v>-0.04312244256</v>
      </c>
    </row>
    <row r="243">
      <c r="A243" s="9">
        <f>IFERROR(__xludf.DUMMYFUNCTION("""COMPUTED_VALUE"""),44911.66666666667)</f>
        <v>44911.66667</v>
      </c>
      <c r="B243" s="7">
        <f>IFERROR(__xludf.DUMMYFUNCTION("""COMPUTED_VALUE"""),90.86)</f>
        <v>90.86</v>
      </c>
      <c r="C243" s="6">
        <f t="shared" si="1"/>
        <v>-0.003728070175</v>
      </c>
    </row>
    <row r="244">
      <c r="A244" s="9">
        <f>IFERROR(__xludf.DUMMYFUNCTION("""COMPUTED_VALUE"""),44914.66666666667)</f>
        <v>44914.66667</v>
      </c>
      <c r="B244" s="7">
        <f>IFERROR(__xludf.DUMMYFUNCTION("""COMPUTED_VALUE"""),89.15)</f>
        <v>89.15</v>
      </c>
      <c r="C244" s="6">
        <f t="shared" si="1"/>
        <v>-0.01882016289</v>
      </c>
    </row>
    <row r="245">
      <c r="A245" s="9">
        <f>IFERROR(__xludf.DUMMYFUNCTION("""COMPUTED_VALUE"""),44915.66666666667)</f>
        <v>44915.66667</v>
      </c>
      <c r="B245" s="7">
        <f>IFERROR(__xludf.DUMMYFUNCTION("""COMPUTED_VALUE"""),89.63)</f>
        <v>89.63</v>
      </c>
      <c r="C245" s="6">
        <f t="shared" si="1"/>
        <v>0.00538418396</v>
      </c>
    </row>
    <row r="246">
      <c r="A246" s="9">
        <f>IFERROR(__xludf.DUMMYFUNCTION("""COMPUTED_VALUE"""),44916.66666666667)</f>
        <v>44916.66667</v>
      </c>
      <c r="B246" s="7">
        <f>IFERROR(__xludf.DUMMYFUNCTION("""COMPUTED_VALUE"""),90.25)</f>
        <v>90.25</v>
      </c>
      <c r="C246" s="6">
        <f t="shared" si="1"/>
        <v>0.006917326788</v>
      </c>
    </row>
    <row r="247">
      <c r="A247" s="9">
        <f>IFERROR(__xludf.DUMMYFUNCTION("""COMPUTED_VALUE"""),44917.66666666667)</f>
        <v>44917.66667</v>
      </c>
      <c r="B247" s="7">
        <f>IFERROR(__xludf.DUMMYFUNCTION("""COMPUTED_VALUE"""),88.26)</f>
        <v>88.26</v>
      </c>
      <c r="C247" s="6">
        <f t="shared" si="1"/>
        <v>-0.0220498615</v>
      </c>
    </row>
    <row r="248">
      <c r="A248" s="9">
        <f>IFERROR(__xludf.DUMMYFUNCTION("""COMPUTED_VALUE"""),44918.66666666667)</f>
        <v>44918.66667</v>
      </c>
      <c r="B248" s="7">
        <f>IFERROR(__xludf.DUMMYFUNCTION("""COMPUTED_VALUE"""),89.81)</f>
        <v>89.81</v>
      </c>
      <c r="C248" s="6">
        <f t="shared" si="1"/>
        <v>0.01756174938</v>
      </c>
    </row>
    <row r="249">
      <c r="A249" s="9">
        <f>IFERROR(__xludf.DUMMYFUNCTION("""COMPUTED_VALUE"""),44922.66666666667)</f>
        <v>44922.66667</v>
      </c>
      <c r="B249" s="7">
        <f>IFERROR(__xludf.DUMMYFUNCTION("""COMPUTED_VALUE"""),87.93)</f>
        <v>87.93</v>
      </c>
      <c r="C249" s="6">
        <f t="shared" si="1"/>
        <v>-0.02093308095</v>
      </c>
    </row>
    <row r="250">
      <c r="A250" s="9">
        <f>IFERROR(__xludf.DUMMYFUNCTION("""COMPUTED_VALUE"""),44923.66666666667)</f>
        <v>44923.66667</v>
      </c>
      <c r="B250" s="7">
        <f>IFERROR(__xludf.DUMMYFUNCTION("""COMPUTED_VALUE"""),86.46)</f>
        <v>86.46</v>
      </c>
      <c r="C250" s="6">
        <f t="shared" si="1"/>
        <v>-0.01671784374</v>
      </c>
    </row>
    <row r="251">
      <c r="A251" s="9">
        <f>IFERROR(__xludf.DUMMYFUNCTION("""COMPUTED_VALUE"""),44924.66666666667)</f>
        <v>44924.66667</v>
      </c>
      <c r="B251" s="7">
        <f>IFERROR(__xludf.DUMMYFUNCTION("""COMPUTED_VALUE"""),88.95)</f>
        <v>88.95</v>
      </c>
      <c r="C251" s="6">
        <f t="shared" si="1"/>
        <v>0.02879944483</v>
      </c>
    </row>
    <row r="252">
      <c r="A252" s="9">
        <f>IFERROR(__xludf.DUMMYFUNCTION("""COMPUTED_VALUE"""),44925.66666666667)</f>
        <v>44925.66667</v>
      </c>
      <c r="B252" s="7">
        <f>IFERROR(__xludf.DUMMYFUNCTION("""COMPUTED_VALUE"""),88.73)</f>
        <v>88.73</v>
      </c>
      <c r="C252" s="6">
        <f t="shared" si="1"/>
        <v>-0.002473299607</v>
      </c>
    </row>
  </sheetData>
  <drawing r:id="rId1"/>
</worksheet>
</file>