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Captain\Syracuse\Syracuse\CIS663\"/>
    </mc:Choice>
  </mc:AlternateContent>
  <xr:revisionPtr revIDLastSave="0" documentId="13_ncr:1_{67F5C688-7E1E-41B4-BA87-79FBE108CAB0}" xr6:coauthVersionLast="45" xr6:coauthVersionMax="45" xr10:uidLastSave="{00000000-0000-0000-0000-000000000000}"/>
  <bookViews>
    <workbookView xWindow="28680" yWindow="-120" windowWidth="29040" windowHeight="16440" tabRatio="500" firstSheet="2" activeTab="14" xr2:uid="{00000000-000D-0000-FFFF-FFFF00000000}"/>
  </bookViews>
  <sheets>
    <sheet name="Live 1" sheetId="1" r:id="rId1"/>
    <sheet name="Week 1" sheetId="2" r:id="rId2"/>
    <sheet name="Live 2" sheetId="3" r:id="rId3"/>
    <sheet name="Week 3" sheetId="4" r:id="rId4"/>
    <sheet name="Live 3" sheetId="5" r:id="rId5"/>
    <sheet name="HW1" sheetId="6" r:id="rId6"/>
    <sheet name="Live 4" sheetId="7" r:id="rId7"/>
    <sheet name="HW2" sheetId="8" r:id="rId8"/>
    <sheet name="Live 5" sheetId="9" r:id="rId9"/>
    <sheet name="Live 6" sheetId="10" r:id="rId10"/>
    <sheet name="Live 7" sheetId="11" r:id="rId11"/>
    <sheet name="Sheet2" sheetId="13" r:id="rId12"/>
    <sheet name="Live 8" sheetId="14" r:id="rId13"/>
    <sheet name="Live 9" sheetId="15" r:id="rId14"/>
    <sheet name="Live 10" sheetId="16" r:id="rId1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14" i="16" l="1"/>
  <c r="C14" i="16"/>
  <c r="D14" i="16" s="1"/>
  <c r="E14" i="16" s="1"/>
  <c r="E13" i="16"/>
  <c r="D13" i="16"/>
  <c r="C13" i="16"/>
  <c r="B13" i="16"/>
  <c r="O15" i="14" l="1"/>
  <c r="O14" i="14"/>
  <c r="O16" i="14" s="1"/>
  <c r="O18" i="14" s="1"/>
  <c r="P18" i="14" s="1"/>
  <c r="O17" i="14"/>
  <c r="C14" i="15" l="1"/>
  <c r="J20" i="13" l="1"/>
  <c r="J19" i="13"/>
  <c r="J18" i="13"/>
  <c r="E20" i="13"/>
  <c r="E19" i="13"/>
  <c r="E18" i="13"/>
  <c r="F20" i="13"/>
  <c r="F19" i="13"/>
  <c r="F18" i="13"/>
  <c r="J13" i="13"/>
  <c r="J12" i="13"/>
  <c r="J11" i="13"/>
  <c r="F13" i="13"/>
  <c r="E3" i="13"/>
  <c r="I3" i="13" s="1"/>
  <c r="J3" i="13" s="1"/>
  <c r="L20" i="13"/>
  <c r="H20" i="13"/>
  <c r="D20" i="13"/>
  <c r="L19" i="13"/>
  <c r="H19" i="13"/>
  <c r="D19" i="13"/>
  <c r="L18" i="13"/>
  <c r="H18" i="13"/>
  <c r="D18" i="13"/>
  <c r="F11" i="13"/>
  <c r="D13" i="13"/>
  <c r="I13" i="13" s="1"/>
  <c r="D12" i="13"/>
  <c r="I12" i="13" s="1"/>
  <c r="D11" i="13"/>
  <c r="L13" i="13"/>
  <c r="H13" i="13"/>
  <c r="E13" i="13"/>
  <c r="L12" i="13"/>
  <c r="H12" i="13"/>
  <c r="F12" i="13"/>
  <c r="E12" i="13"/>
  <c r="L11" i="13"/>
  <c r="H11" i="13"/>
  <c r="E11" i="13"/>
  <c r="I11" i="13"/>
  <c r="J5" i="13"/>
  <c r="J4" i="13"/>
  <c r="I5" i="13"/>
  <c r="I4" i="13"/>
  <c r="L6" i="13"/>
  <c r="L5" i="13"/>
  <c r="L4" i="13"/>
  <c r="L3" i="13"/>
  <c r="H5" i="13"/>
  <c r="H4" i="13"/>
  <c r="H3" i="13"/>
  <c r="F5" i="13"/>
  <c r="E5" i="13"/>
  <c r="D5" i="13"/>
  <c r="F4" i="13"/>
  <c r="E4" i="13"/>
  <c r="D4" i="13"/>
  <c r="F3" i="13"/>
  <c r="D3" i="13"/>
  <c r="L21" i="13" l="1"/>
  <c r="I20" i="13"/>
  <c r="I18" i="13"/>
  <c r="I19" i="13"/>
  <c r="L14" i="13"/>
  <c r="M32" i="9"/>
  <c r="M33" i="9" s="1"/>
  <c r="N33" i="9" s="1"/>
  <c r="L28" i="9"/>
  <c r="L27" i="9"/>
  <c r="L26" i="9" l="1"/>
  <c r="F41" i="8" l="1"/>
  <c r="E41" i="8"/>
  <c r="D41" i="8"/>
  <c r="C41" i="8"/>
  <c r="B41" i="8"/>
  <c r="F40" i="8"/>
  <c r="E40" i="8"/>
  <c r="D40" i="8"/>
  <c r="C40" i="8"/>
  <c r="B40" i="8"/>
  <c r="F39" i="8"/>
  <c r="E39" i="8"/>
  <c r="D39" i="8"/>
  <c r="C39" i="8"/>
  <c r="B39" i="8"/>
  <c r="F38" i="8"/>
  <c r="E38" i="8"/>
  <c r="D38" i="8"/>
  <c r="C38" i="8"/>
  <c r="B38" i="8"/>
  <c r="F37" i="8"/>
  <c r="E37" i="8"/>
  <c r="D37" i="8"/>
  <c r="C37" i="8"/>
  <c r="B37" i="8"/>
  <c r="AT9" i="8"/>
  <c r="AF19" i="8"/>
  <c r="AE19" i="8"/>
  <c r="AD19" i="8"/>
  <c r="AC19" i="8"/>
  <c r="AB19" i="8"/>
  <c r="AA19" i="8"/>
  <c r="Z19" i="8"/>
  <c r="Y19" i="8"/>
  <c r="X19" i="8"/>
  <c r="W19" i="8"/>
  <c r="AF18" i="8"/>
  <c r="AE18" i="8"/>
  <c r="AD18" i="8"/>
  <c r="AC18" i="8"/>
  <c r="AB18" i="8"/>
  <c r="AA18" i="8"/>
  <c r="Z18" i="8"/>
  <c r="Y18" i="8"/>
  <c r="X18" i="8"/>
  <c r="W18" i="8"/>
  <c r="AF17" i="8"/>
  <c r="AE17" i="8"/>
  <c r="AD17" i="8"/>
  <c r="AC17" i="8"/>
  <c r="AB17" i="8"/>
  <c r="AA17" i="8"/>
  <c r="Z17" i="8"/>
  <c r="Y17" i="8"/>
  <c r="X17" i="8"/>
  <c r="W17" i="8"/>
  <c r="AF16" i="8"/>
  <c r="AE16" i="8"/>
  <c r="AD16" i="8"/>
  <c r="AC16" i="8"/>
  <c r="AB16" i="8"/>
  <c r="AA16" i="8"/>
  <c r="Z16" i="8"/>
  <c r="Y16" i="8"/>
  <c r="X16" i="8"/>
  <c r="W16" i="8"/>
  <c r="AF15" i="8"/>
  <c r="AE15" i="8"/>
  <c r="AD15" i="8"/>
  <c r="AC15" i="8"/>
  <c r="AB15" i="8"/>
  <c r="AA15" i="8"/>
  <c r="Z15" i="8"/>
  <c r="Y15" i="8"/>
  <c r="X15" i="8"/>
  <c r="W15" i="8"/>
  <c r="AF14" i="8"/>
  <c r="AE14" i="8"/>
  <c r="AD14" i="8"/>
  <c r="AC14" i="8"/>
  <c r="AB14" i="8"/>
  <c r="AA14" i="8"/>
  <c r="Z14" i="8"/>
  <c r="Y14" i="8"/>
  <c r="X14" i="8"/>
  <c r="W14" i="8"/>
  <c r="AF13" i="8"/>
  <c r="AE13" i="8"/>
  <c r="AD13" i="8"/>
  <c r="AC13" i="8"/>
  <c r="AB13" i="8"/>
  <c r="AA13" i="8"/>
  <c r="Z13" i="8"/>
  <c r="Y13" i="8"/>
  <c r="X13" i="8"/>
  <c r="W13" i="8"/>
  <c r="AF12" i="8"/>
  <c r="AE12" i="8"/>
  <c r="AD12" i="8"/>
  <c r="AC12" i="8"/>
  <c r="AB12" i="8"/>
  <c r="AA12" i="8"/>
  <c r="Z12" i="8"/>
  <c r="Y12" i="8"/>
  <c r="X12" i="8"/>
  <c r="W12" i="8"/>
  <c r="AF11" i="8"/>
  <c r="AE11" i="8"/>
  <c r="AD11" i="8"/>
  <c r="AC11" i="8"/>
  <c r="AB11" i="8"/>
  <c r="AA11" i="8"/>
  <c r="Z11" i="8"/>
  <c r="Y11" i="8"/>
  <c r="X11" i="8"/>
  <c r="W11" i="8"/>
  <c r="AE20" i="8"/>
  <c r="AD20" i="8"/>
  <c r="AC20" i="8"/>
  <c r="AB20" i="8"/>
  <c r="AA20" i="8"/>
  <c r="Z20" i="8"/>
  <c r="Y20" i="8"/>
  <c r="X20" i="8"/>
  <c r="W20" i="8"/>
  <c r="AF20" i="8"/>
  <c r="V17" i="6" l="1"/>
  <c r="U17" i="6"/>
  <c r="T17" i="6"/>
  <c r="S17" i="6"/>
  <c r="R17" i="6"/>
  <c r="Q17" i="6"/>
  <c r="P17" i="6"/>
  <c r="O17" i="6"/>
  <c r="N17" i="6"/>
  <c r="M17" i="6"/>
  <c r="V16" i="6"/>
  <c r="U16" i="6"/>
  <c r="T16" i="6"/>
  <c r="S16" i="6"/>
  <c r="R16" i="6"/>
  <c r="Q16" i="6"/>
  <c r="P16" i="6"/>
  <c r="O16" i="6"/>
  <c r="N16" i="6"/>
  <c r="M16" i="6"/>
  <c r="V15" i="6"/>
  <c r="U15" i="6"/>
  <c r="T15" i="6"/>
  <c r="S15" i="6"/>
  <c r="R15" i="6"/>
  <c r="Q15" i="6"/>
  <c r="P15" i="6"/>
  <c r="O15" i="6"/>
  <c r="N15" i="6"/>
  <c r="M15" i="6"/>
  <c r="V14" i="6"/>
  <c r="U14" i="6"/>
  <c r="T14" i="6"/>
  <c r="S14" i="6"/>
  <c r="R14" i="6"/>
  <c r="Q14" i="6"/>
  <c r="P14" i="6"/>
  <c r="O14" i="6"/>
  <c r="N14" i="6"/>
  <c r="M14" i="6"/>
  <c r="V13" i="6"/>
  <c r="U13" i="6"/>
  <c r="T13" i="6"/>
  <c r="S13" i="6"/>
  <c r="R13" i="6"/>
  <c r="Q13" i="6"/>
  <c r="P13" i="6"/>
  <c r="O13" i="6"/>
  <c r="N13" i="6"/>
  <c r="M13" i="6"/>
  <c r="V12" i="6"/>
  <c r="U12" i="6"/>
  <c r="T12" i="6"/>
  <c r="S12" i="6"/>
  <c r="R12" i="6"/>
  <c r="Q12" i="6"/>
  <c r="P12" i="6"/>
  <c r="O12" i="6"/>
  <c r="N12" i="6"/>
  <c r="M12" i="6"/>
  <c r="V11" i="6"/>
  <c r="U11" i="6"/>
  <c r="T11" i="6"/>
  <c r="S11" i="6"/>
  <c r="R11" i="6"/>
  <c r="Q11" i="6"/>
  <c r="P11" i="6"/>
  <c r="O11" i="6"/>
  <c r="N11" i="6"/>
  <c r="M11" i="6"/>
  <c r="V10" i="6"/>
  <c r="U10" i="6"/>
  <c r="T10" i="6"/>
  <c r="S10" i="6"/>
  <c r="R10" i="6"/>
  <c r="Q10" i="6"/>
  <c r="P10" i="6"/>
  <c r="O10" i="6"/>
  <c r="N10" i="6"/>
  <c r="M10" i="6"/>
  <c r="V9" i="6"/>
  <c r="U9" i="6"/>
  <c r="T9" i="6"/>
  <c r="S9" i="6"/>
  <c r="R9" i="6"/>
  <c r="Q9" i="6"/>
  <c r="P9" i="6"/>
  <c r="O9" i="6"/>
  <c r="N9" i="6"/>
  <c r="M9" i="6"/>
  <c r="V8" i="6"/>
  <c r="U8" i="6"/>
  <c r="T8" i="6"/>
  <c r="S8" i="6"/>
  <c r="R8" i="6"/>
  <c r="Q8" i="6"/>
  <c r="P8" i="6"/>
  <c r="O8" i="6"/>
  <c r="N8" i="6"/>
  <c r="M8" i="6"/>
  <c r="A5" i="6"/>
</calcChain>
</file>

<file path=xl/sharedStrings.xml><?xml version="1.0" encoding="utf-8"?>
<sst xmlns="http://schemas.openxmlformats.org/spreadsheetml/2006/main" count="393" uniqueCount="367">
  <si>
    <t>participation</t>
  </si>
  <si>
    <t>5 assignments</t>
  </si>
  <si>
    <t>final project</t>
  </si>
  <si>
    <t>paper due sept 9th (last section of class)</t>
  </si>
  <si>
    <t>teams next week</t>
  </si>
  <si>
    <t>///</t>
  </si>
  <si>
    <t>Uniqueness: everyone has their own biometric footprint</t>
  </si>
  <si>
    <t>identification vs. verification</t>
  </si>
  <si>
    <t>verification: true/false (1 to 1)</t>
  </si>
  <si>
    <t>identification/recognition: 1 to many</t>
  </si>
  <si>
    <t>Error review:</t>
  </si>
  <si>
    <t>H0: input not from correct person</t>
  </si>
  <si>
    <t>H1: input is from correct person</t>
  </si>
  <si>
    <t>FTC: failure to capture rate. Occurs when a biometric sample of sufficent quality is not being extracted (problem with sensor)</t>
  </si>
  <si>
    <t>FTE: failure to enroll rate. Occurs when the system rejects poor quality inputs (sysem rejects poor quality images)</t>
  </si>
  <si>
    <t>What Qualifies as a Biometric?</t>
  </si>
  <si>
    <t>Needed</t>
  </si>
  <si>
    <t>universality: present in every individual</t>
  </si>
  <si>
    <t>uniqueness or distinctiveness: biometric system should be able to distinguish any two individuals from each other based on the characteristic</t>
  </si>
  <si>
    <t>Permanence: quantiative measuremeants that can be extracted from the characteristic shouls be stable over a period of time</t>
  </si>
  <si>
    <t>collectability: the ease at which the quantitative measurement of the characteritic can be acquired</t>
  </si>
  <si>
    <t>Desired</t>
  </si>
  <si>
    <t>Acceptability: willingness of users to accept biometric system based on characteristic</t>
  </si>
  <si>
    <t>performance: authentication accuracy that can be achieved using the system on the characteristic</t>
  </si>
  <si>
    <t>circumvention: extent to which system based on characteristic can be made foolproof</t>
  </si>
  <si>
    <t>FTE: failure to enroll</t>
  </si>
  <si>
    <t>Assignment 1 due in two weeks</t>
  </si>
  <si>
    <t>Can use Jupyter</t>
  </si>
  <si>
    <t>Milestone 2 next week</t>
  </si>
  <si>
    <t>Project topic</t>
  </si>
  <si>
    <t>teammates (if added)</t>
  </si>
  <si>
    <t>3 published papers that serve as a starting point for future investigation (don’t have to read, just be familiar)</t>
  </si>
  <si>
    <t>TP, TN, FP, FN</t>
  </si>
  <si>
    <t>FP: system returned True when result should be False</t>
  </si>
  <si>
    <t>FN: System returned False when result should be True</t>
  </si>
  <si>
    <t>Condition Positive (P): number of true positives in data</t>
  </si>
  <si>
    <t>Condition Negative (N): number of real negatives in the data</t>
  </si>
  <si>
    <t>Sensitivity/Recall/TP Rate:</t>
  </si>
  <si>
    <t>TPR = TP/P = TP/(TP + FN) = 1 – FNR</t>
  </si>
  <si>
    <t>Specificity/Selectivity/True Negative Rate:</t>
  </si>
  <si>
    <t>TNR: TN/N = TN/(TN + FP) = 1 – FPR</t>
  </si>
  <si>
    <t>// can be inverse of sensitivty but not always</t>
  </si>
  <si>
    <t>Precision</t>
  </si>
  <si>
    <t>PPV = TP/(TP + FP)</t>
  </si>
  <si>
    <t>// top line of confusion matrix</t>
  </si>
  <si>
    <t>False Positive Rate:</t>
  </si>
  <si>
    <t>FPR = FP / N = 1 – PPV</t>
  </si>
  <si>
    <t>False Negative Rate:</t>
  </si>
  <si>
    <t>FNR = FN / P = 1 – TNR</t>
  </si>
  <si>
    <t>Accuracy = (TP + TN) / (P + N)</t>
  </si>
  <si>
    <t>F1 = 2 * TP / (2TP + FP + FN)</t>
  </si>
  <si>
    <t>Verification vs. Authentication</t>
  </si>
  <si>
    <t>Verification: takes a supposed identity with biometric data and returns a true/false</t>
  </si>
  <si>
    <t>Identification: takes biometric data nd the system returns either an identity or an unknown response</t>
  </si>
  <si>
    <t>Singularities</t>
  </si>
  <si>
    <t>Where ridge lines show distinctive shapes – high curvature, frequent termination, etc.</t>
  </si>
  <si>
    <t>Singularities or singular retions may be classified into three topologies:</t>
  </si>
  <si>
    <t>loop</t>
  </si>
  <si>
    <t>delta</t>
  </si>
  <si>
    <t>whorl</t>
  </si>
  <si>
    <t>Fingerprint matching algorithms align fingerprint images according to landmark or a center point called core, which corresponds to the center of the northernmost loop type singularity</t>
  </si>
  <si>
    <t>Features in fingerprints</t>
  </si>
  <si>
    <t>ridges and valleys</t>
  </si>
  <si>
    <t>loops, whorl, arches</t>
  </si>
  <si>
    <t>local ridge orientation and frequency</t>
  </si>
  <si>
    <t>Singular point:</t>
  </si>
  <si>
    <t>delta type</t>
  </si>
  <si>
    <t>Triangle</t>
  </si>
  <si>
    <t>five main fingerprint classes</t>
  </si>
  <si>
    <t>Loop type</t>
  </si>
  <si>
    <t>Square</t>
  </si>
  <si>
    <t>Minutiae Points</t>
  </si>
  <si>
    <t>Minutiae or Galton’s characteristics represent how the ridges behave:</t>
  </si>
  <si>
    <t>termination</t>
  </si>
  <si>
    <t>bifurcation</t>
  </si>
  <si>
    <t>Need to be represented numerically, the coordinates of the points</t>
  </si>
  <si>
    <t>Additionally, need the angle of the ridge to the x-axis</t>
  </si>
  <si>
    <t>Feature Extraction</t>
  </si>
  <si>
    <t>Singularity detection</t>
  </si>
  <si>
    <t>Enhancement and binarization</t>
  </si>
  <si>
    <t>Minutiae extraction</t>
  </si>
  <si>
    <t>Singularity Detection</t>
  </si>
  <si>
    <t>Poincare Index: P(i,j) at [i,j]:</t>
  </si>
  <si>
    <t>Closed curve C is an ordered sequence of orientations such that [i,j] is an internal point</t>
  </si>
  <si>
    <t>It is computed by algebraically summing the orientation differences between adjacent elements of C</t>
  </si>
  <si>
    <t>Minutiae Detection</t>
  </si>
  <si>
    <t>Traditional Approach:</t>
  </si>
  <si>
    <t>Binarization: fingerprint gray scale image is converted into a binary image</t>
  </si>
  <si>
    <t>// go from 0-255 color values to only 0 and 1. Can use thresholds</t>
  </si>
  <si>
    <t>Thinning: the binary image is submitted to a thinning state (the ridge-line thickness is reduced to one pixel)</t>
  </si>
  <si>
    <t>Detection: simple image scan llows you to detect the pixels that correspond to minutiae</t>
  </si>
  <si>
    <t>Direct Gray-Scale Minutiae Detection:</t>
  </si>
  <si>
    <t>Ridge-line is made of a set of points that are the local maxima with respect to the direction orthogonal to the ridge-line itself</t>
  </si>
  <si>
    <t>A set of starting points is determined (according to a square-mesh grid superimposed on the image)</t>
  </si>
  <si>
    <r>
      <rPr>
        <sz val="11"/>
        <color rgb="FF000000"/>
        <rFont val="Calibri"/>
        <family val="2"/>
        <charset val="1"/>
      </rPr>
      <t xml:space="preserve">For each point, the algorithm finds the nearest ridge-line and follows it until a </t>
    </r>
    <r>
      <rPr>
        <b/>
        <sz val="11"/>
        <color rgb="FF000000"/>
        <rFont val="Calibri"/>
        <family val="2"/>
        <charset val="1"/>
      </rPr>
      <t>bifurcation</t>
    </r>
    <r>
      <rPr>
        <sz val="11"/>
        <color rgb="FF000000"/>
        <rFont val="Calibri"/>
        <family val="2"/>
        <charset val="1"/>
      </rPr>
      <t xml:space="preserve"> or </t>
    </r>
    <r>
      <rPr>
        <b/>
        <sz val="11"/>
        <color rgb="FF000000"/>
        <rFont val="Calibri"/>
        <family val="2"/>
        <charset val="1"/>
      </rPr>
      <t>termination</t>
    </r>
    <r>
      <rPr>
        <sz val="11"/>
        <color rgb="FF000000"/>
        <rFont val="Calibri"/>
        <family val="2"/>
        <charset val="1"/>
      </rPr>
      <t xml:space="preserve"> is reached</t>
    </r>
  </si>
  <si>
    <t>Q4</t>
  </si>
  <si>
    <t>Just label the boxes black or white</t>
  </si>
  <si>
    <t>don't change black box</t>
  </si>
  <si>
    <t>change the ones around it</t>
  </si>
  <si>
    <t>count how many times it switches from one color to another</t>
  </si>
  <si>
    <t>Q5</t>
  </si>
  <si>
    <t>0-4 grayscale</t>
  </si>
  <si>
    <t>detect minutiae (ends)</t>
  </si>
  <si>
    <t>what threshold would you set? Like 2, to make it binary. Anything above 2 is a light point, and anything below is a dark point</t>
  </si>
  <si>
    <t>look for minutiae based on that</t>
  </si>
  <si>
    <t>i) thresholding</t>
  </si>
  <si>
    <t>ii) minutiae detecting</t>
  </si>
  <si>
    <t>Segmentation: isolating key component from background (like removing background)</t>
  </si>
  <si>
    <t>thinning: reducing blotches</t>
  </si>
  <si>
    <t>Orientation around a specific point</t>
  </si>
  <si>
    <t>d1-d0 = little delta(k)</t>
  </si>
  <si>
    <t>(angle)</t>
  </si>
  <si>
    <t>big delta(0): needs table</t>
  </si>
  <si>
    <t>(table is in radians)</t>
  </si>
  <si>
    <t>half of pi is 90</t>
  </si>
  <si>
    <t>if little delta is less than 90: then take big delta k</t>
  </si>
  <si>
    <t>if less than or equal -90, then add pi</t>
  </si>
  <si>
    <t>if greater than or equal to 90, then subtract pi</t>
  </si>
  <si>
    <t>ALL SHOULD BE BETWEEN -90 AND 90</t>
  </si>
  <si>
    <t>should add up to one of the four numbers (360, 180, -180, 0)</t>
  </si>
  <si>
    <t>column 0 is record, 1 is orientation, 2 is little delta, 3 is big delta</t>
  </si>
  <si>
    <t>first one:</t>
  </si>
  <si>
    <t>HW</t>
  </si>
  <si>
    <t>ex&gt;&gt;&gt;&gt;&gt;&gt;&gt;&gt;&gt;&gt;&gt;&gt;&gt;</t>
  </si>
  <si>
    <t>A) Gray Scale (monochromatic)</t>
  </si>
  <si>
    <t>B) Binarization (HW5): find a threshold to make valus (anything above white, anything below black)</t>
  </si>
  <si>
    <t>C) Thinning: 1 pixel wide</t>
  </si>
  <si>
    <t>D) image scan: find bifurcate or terminate</t>
  </si>
  <si>
    <t>Minutiae extraction #2</t>
  </si>
  <si>
    <t>Detect pixels that corresponds to minutiae through pixel-wise computatino of crossing numbers</t>
  </si>
  <si>
    <t>when they flip form black to white</t>
  </si>
  <si>
    <t>1: termination of minutiae</t>
  </si>
  <si>
    <t>2: no minutiae</t>
  </si>
  <si>
    <t>3: bifurcation</t>
  </si>
  <si>
    <t>go around the center</t>
  </si>
  <si>
    <t>do something like slide 37 for termination</t>
  </si>
  <si>
    <t>then do another one for bifurcation</t>
  </si>
  <si>
    <t>always divide by 2</t>
  </si>
  <si>
    <t>Quotiant</t>
  </si>
  <si>
    <t>&gt;&gt;&gt;&gt;&gt;</t>
  </si>
  <si>
    <t>1 black 0 white</t>
  </si>
  <si>
    <t>calculate crossing number</t>
  </si>
  <si>
    <t>HW5</t>
  </si>
  <si>
    <t>bifurcation: three black lines that aren't connected</t>
  </si>
  <si>
    <t>First find class (binary class point). X and Y point where you find minutiae. Then find angle of minutiae to find theta</t>
  </si>
  <si>
    <t>Types of matching</t>
  </si>
  <si>
    <t>Correlation</t>
  </si>
  <si>
    <t>Don't need orientation</t>
  </si>
  <si>
    <t>two images on top of each other, then look at delta of colors</t>
  </si>
  <si>
    <t>Milestone 3</t>
  </si>
  <si>
    <t>Problem domain</t>
  </si>
  <si>
    <t>assign duties for the main paper</t>
  </si>
  <si>
    <t>who's doing coding, reading, etc</t>
  </si>
  <si>
    <t>no cross orientation</t>
  </si>
  <si>
    <t>There's a terminal at this point, put a T</t>
  </si>
  <si>
    <t>identify where there are minutaie</t>
  </si>
  <si>
    <t>if sum of array is greater than or equal to threshold, succes</t>
  </si>
  <si>
    <t>if an element of an array complies with a check, it gets a 1</t>
  </si>
  <si>
    <t>sum of array</t>
  </si>
  <si>
    <t>Minutiae-based matching for other applciations</t>
  </si>
  <si>
    <t>b2</t>
  </si>
  <si>
    <t>b1</t>
  </si>
  <si>
    <t>b0</t>
  </si>
  <si>
    <t>b7</t>
  </si>
  <si>
    <t>b6</t>
  </si>
  <si>
    <t>b5</t>
  </si>
  <si>
    <t>b4</t>
  </si>
  <si>
    <t>b3</t>
  </si>
  <si>
    <t>Threshold</t>
  </si>
  <si>
    <t>coordinate of dedected minutiae</t>
  </si>
  <si>
    <t>16 as an output</t>
  </si>
  <si>
    <t>Face Recognitgion Steps</t>
  </si>
  <si>
    <t>viola-jones algorithm</t>
  </si>
  <si>
    <t>Projection: projecting the detected faces into an eigenvector</t>
  </si>
  <si>
    <t>PCA and eigenvectors</t>
  </si>
  <si>
    <t>Database search: compare the eigenvectors with the precompiled database of eignefaces</t>
  </si>
  <si>
    <t>Face detection: detects all faces in an image</t>
  </si>
  <si>
    <t>Viola Jones</t>
  </si>
  <si>
    <t>Haar features</t>
  </si>
  <si>
    <t>different parts of gradients on the face</t>
  </si>
  <si>
    <t>given a 24x24 pixel images, how many horizontal two-rectangle features are there</t>
  </si>
  <si>
    <t>to make it simpler, how many on a 5x5:</t>
  </si>
  <si>
    <t>Integral Image descritpion</t>
  </si>
  <si>
    <t>compress Haar features</t>
  </si>
  <si>
    <t>sum of all rows and columns up to that point</t>
  </si>
  <si>
    <t>C + A - B - D</t>
  </si>
  <si>
    <t>AdaBoost</t>
  </si>
  <si>
    <t>many weak classifiers: ensemble</t>
  </si>
  <si>
    <t>ensemble</t>
  </si>
  <si>
    <t>weight each classifier based on error</t>
  </si>
  <si>
    <t>resulting ensemble is stronger than all individually</t>
  </si>
  <si>
    <t>weak leaners</t>
  </si>
  <si>
    <t>h(x) consists of a feature f, threshold theata(j), and a parity p indicating the direction of the inequality sign</t>
  </si>
  <si>
    <t>linear equation</t>
  </si>
  <si>
    <t>h(x) = 1 iff pf &lt; p theta(j) ; otherwise 0</t>
  </si>
  <si>
    <t>in practice no single feature can perform the classifcation with low error</t>
  </si>
  <si>
    <t>b</t>
  </si>
  <si>
    <t>f(x) = wx + b</t>
  </si>
  <si>
    <t>algorithm</t>
  </si>
  <si>
    <t>yi = 1 if the image has a face and -1 otherwise</t>
  </si>
  <si>
    <t>had 0 otherwise on slide, said -1</t>
  </si>
  <si>
    <t>Cascading classifiers</t>
  </si>
  <si>
    <t>start with a weak feature, and add stronger and stronger ones</t>
  </si>
  <si>
    <t>weak ones are fast, strong ones are slow</t>
  </si>
  <si>
    <t>just match process, don't need math right every single time</t>
  </si>
  <si>
    <t>can write program or do by hand</t>
  </si>
  <si>
    <t>conert to integral</t>
  </si>
  <si>
    <t>sum along the rows</t>
  </si>
  <si>
    <t>first row is 00…123</t>
  </si>
  <si>
    <t>6x6 filter</t>
  </si>
  <si>
    <t>can just do for one position (like top left as well)</t>
  </si>
  <si>
    <t>don't need to do all of them</t>
  </si>
  <si>
    <t>cascading (review slides)</t>
  </si>
  <si>
    <t>most time</t>
  </si>
  <si>
    <t>go over in next week's class</t>
  </si>
  <si>
    <t>do assignment, then wait until he goes over, can turn in after class</t>
  </si>
  <si>
    <t>draw the 10 points on a graph (by hand or program)</t>
  </si>
  <si>
    <t>what is the distribution and initial weights for value 4 and 7</t>
  </si>
  <si>
    <t>what line can you draw that has the least amount of errors?</t>
  </si>
  <si>
    <t>c</t>
  </si>
  <si>
    <t>calculate weighted error of h1 computed above</t>
  </si>
  <si>
    <t>d</t>
  </si>
  <si>
    <t>sum of all the errors: all postives and all negatives</t>
  </si>
  <si>
    <t>multiply those values/weights</t>
  </si>
  <si>
    <t>giving a higher weight by the ratio of misses</t>
  </si>
  <si>
    <t>e</t>
  </si>
  <si>
    <t>draw new line that minimizes the errors</t>
  </si>
  <si>
    <t>f</t>
  </si>
  <si>
    <t>wegihts</t>
  </si>
  <si>
    <t>add up the weights</t>
  </si>
  <si>
    <t>PCA</t>
  </si>
  <si>
    <t>Eigenfeatures</t>
  </si>
  <si>
    <t>reduce dimensionality of highly dimensional space</t>
  </si>
  <si>
    <t>sum up all the gray ones and white ones</t>
  </si>
  <si>
    <t>subtract gray from white and take absolute value</t>
  </si>
  <si>
    <t>Assignment 2 (due Thursday, not Wednesday)</t>
  </si>
  <si>
    <t>85 + 0 - 18 - 0</t>
  </si>
  <si>
    <t>1b</t>
  </si>
  <si>
    <t>1a</t>
  </si>
  <si>
    <t>5 pos values and 5 neg values</t>
  </si>
  <si>
    <t>initial weights: proportional weights based on number of samples</t>
  </si>
  <si>
    <t>thus 1/10</t>
  </si>
  <si>
    <t>Rectify so misclassified point is not misclassified again</t>
  </si>
  <si>
    <t>Give missclassifications higher weights</t>
  </si>
  <si>
    <t>////</t>
  </si>
  <si>
    <t>Iris</t>
  </si>
  <si>
    <t>Active biometric: user has to know they're being scanned and participate</t>
  </si>
  <si>
    <t xml:space="preserve">Passive: user does not </t>
  </si>
  <si>
    <t>assignment 3: proposal</t>
  </si>
  <si>
    <t>first 1/3 of paper</t>
  </si>
  <si>
    <t>intro, previous works</t>
  </si>
  <si>
    <t>Milestones 4 and 5: just submit drafts up until that point</t>
  </si>
  <si>
    <t>Proposal 3: can turn in by Friday</t>
  </si>
  <si>
    <t>Next week: Milestone 4</t>
  </si>
  <si>
    <t>keep on writing</t>
  </si>
  <si>
    <t>look for comments from Milestone 3</t>
  </si>
  <si>
    <t>Assignment 4 is already posted</t>
  </si>
  <si>
    <t>ECG and Pattern Recognition</t>
  </si>
  <si>
    <t>Measure the distance between points, that's the answer</t>
  </si>
  <si>
    <t>was a freebie question to show how it works</t>
  </si>
  <si>
    <t>Minkowski</t>
  </si>
  <si>
    <t>Distances</t>
  </si>
  <si>
    <t>p=2 euclidean</t>
  </si>
  <si>
    <t>p=1 manhattan</t>
  </si>
  <si>
    <t>two n-dimensional vectors</t>
  </si>
  <si>
    <t>Mahalanobis</t>
  </si>
  <si>
    <t>measures distance of how spread apart different gropuings are</t>
  </si>
  <si>
    <t>Cosine similarity</t>
  </si>
  <si>
    <t>how aligned two vectors are</t>
  </si>
  <si>
    <t>dot product between two vectors and divide by the value of their ordinal values</t>
  </si>
  <si>
    <t>Jaccard</t>
  </si>
  <si>
    <t>join of two sets divided by union of two sets</t>
  </si>
  <si>
    <t>good for measure similarity for strings of characters, like words or DNA</t>
  </si>
  <si>
    <t>Normalization (for feature vectors)</t>
  </si>
  <si>
    <t>norm = value - average / std deviation</t>
  </si>
  <si>
    <t>K Means Clustering</t>
  </si>
  <si>
    <t>non parametric pattern recognition</t>
  </si>
  <si>
    <t>Naïve Bayes</t>
  </si>
  <si>
    <t>with prior prob of P(h) and P(D)</t>
  </si>
  <si>
    <t>probability of h given d or D given h</t>
  </si>
  <si>
    <t>P(h|D) or P(D|h)</t>
  </si>
  <si>
    <t>P(h|D) = P(D|h)P(h) / P(D)</t>
  </si>
  <si>
    <t>iterate on your paper, submit your draft up to that point</t>
  </si>
  <si>
    <t>ROC Curve</t>
  </si>
  <si>
    <t>receiver operating characteristics</t>
  </si>
  <si>
    <t>Hypothesis testing</t>
  </si>
  <si>
    <t>2 competing theores regarding a population paramter:</t>
  </si>
  <si>
    <t>H: no difference</t>
  </si>
  <si>
    <t>A: the difference is real</t>
  </si>
  <si>
    <t>Null (H)</t>
  </si>
  <si>
    <t>Alternative (claim or theory you wish to tast) (A)</t>
  </si>
  <si>
    <t>y axis is TP, X axis is FP</t>
  </si>
  <si>
    <t>Best case: TP and FP do not intersect</t>
  </si>
  <si>
    <t>Worst case: they overlap</t>
  </si>
  <si>
    <t>corresponding ROC curve would be 90 degress perfect</t>
  </si>
  <si>
    <t>corresponding ROC curve would be a straight 45 degree line</t>
  </si>
  <si>
    <t>AUC: area under curve</t>
  </si>
  <si>
    <t>more area is better</t>
  </si>
  <si>
    <t>to calculate confidence interval:</t>
  </si>
  <si>
    <t>count of true postives, count of false positives</t>
  </si>
  <si>
    <t>also need true positive rate and distance between them</t>
  </si>
  <si>
    <t>DCF = cost(FR) x P(client) x FRR + Cost(FA) x P(imposter) x FAR</t>
  </si>
  <si>
    <t>p(client) = prior probability the client will use the system</t>
  </si>
  <si>
    <t>p(imposter) = same for impopster</t>
  </si>
  <si>
    <t>cost(FR) = cost of false rejection</t>
  </si>
  <si>
    <t>cost(FA) = cost of false acceptance</t>
  </si>
  <si>
    <t>Decision Cost Function</t>
  </si>
  <si>
    <t>Assignment 4</t>
  </si>
  <si>
    <t>distance functions</t>
  </si>
  <si>
    <t>find the 3 closet pairs of flowers</t>
  </si>
  <si>
    <t>three for each one (a, b, and c)</t>
  </si>
  <si>
    <t>x1, x2, x3, and x4 for each entry</t>
  </si>
  <si>
    <t>text file in Files</t>
  </si>
  <si>
    <t>nearest neighbor</t>
  </si>
  <si>
    <t>measure all distances within same class or across all classes</t>
  </si>
  <si>
    <t>not red: 400/1200</t>
  </si>
  <si>
    <t>etc</t>
  </si>
  <si>
    <t>do not need to say your work: 1 sentence and answer</t>
  </si>
  <si>
    <t>part c: worth the most points</t>
  </si>
  <si>
    <t>straight line</t>
  </si>
  <si>
    <t>like lecture</t>
  </si>
  <si>
    <t>do not over think</t>
  </si>
  <si>
    <t>measure the distance between the lines</t>
  </si>
  <si>
    <t>just to recall how we measure heartbeats</t>
  </si>
  <si>
    <t>straw</t>
  </si>
  <si>
    <t>no leaves</t>
  </si>
  <si>
    <t>not red</t>
  </si>
  <si>
    <t>seeds</t>
  </si>
  <si>
    <t>app</t>
  </si>
  <si>
    <t>pear</t>
  </si>
  <si>
    <t>red</t>
  </si>
  <si>
    <t>No seeds</t>
  </si>
  <si>
    <t>Leaves</t>
  </si>
  <si>
    <t>Assignment 5</t>
  </si>
  <si>
    <t>bayes</t>
  </si>
  <si>
    <t>probability of someone being flagged that they matched an identity?</t>
  </si>
  <si>
    <t>few people are not going to be flagged correctly</t>
  </si>
  <si>
    <t>should be a low rate</t>
  </si>
  <si>
    <t>a</t>
  </si>
  <si>
    <t>to get to 45%, what do I need to increase from part a?</t>
  </si>
  <si>
    <t>should be easy</t>
  </si>
  <si>
    <t>don't over think</t>
  </si>
  <si>
    <t>outliers happen after two std deviations</t>
  </si>
  <si>
    <t>plug mu and sigma, find the values over that in either direction</t>
  </si>
  <si>
    <t>montecarlo</t>
  </si>
  <si>
    <t>probably 20-25 trials</t>
  </si>
  <si>
    <t>two weeks</t>
  </si>
  <si>
    <t>Milestone 5 due next week</t>
  </si>
  <si>
    <t>Monte Carlo</t>
  </si>
  <si>
    <t>no issue</t>
  </si>
  <si>
    <t>1st</t>
  </si>
  <si>
    <t>2nd</t>
  </si>
  <si>
    <t>3rd</t>
  </si>
  <si>
    <t>mean</t>
  </si>
  <si>
    <t>std</t>
  </si>
  <si>
    <t>N((0*.85)+(5*.13)+(60*.015)+(24*60*0.005))</t>
  </si>
  <si>
    <t>generated through gaussian distribution, using mean and std dev</t>
  </si>
  <si>
    <t>need to use random numbers for test cases</t>
  </si>
  <si>
    <t>7-8 minutes for presentation, and 2 minutes for questions</t>
  </si>
  <si>
    <t>Presentations</t>
  </si>
  <si>
    <t>Add equations to slides</t>
  </si>
  <si>
    <t>Show results</t>
  </si>
  <si>
    <t>Focus on previous work for only 1-2 minutes</t>
  </si>
  <si>
    <t>Upload to 2SU BEFORE presenting</t>
  </si>
  <si>
    <t>Paper: just the research paper</t>
  </si>
  <si>
    <t>Presentation: PowerPoint</t>
  </si>
  <si>
    <t>Deliverables: for the research group, the source code/supporting files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</si>
</sst>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sz val="11"/>
      <color theme="0"/>
      <name val="Calibri"/>
      <family val="2"/>
      <charset val="1"/>
    </font>
    <font>
      <sz val="12"/>
      <color rgb="FF000000"/>
      <name val="Courier New"/>
      <family val="3"/>
    </font>
  </fonts>
  <fills count="12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9" fontId="0" fillId="0" borderId="0" xfId="0" applyNumberFormat="1"/>
    <xf numFmtId="0" fontId="0" fillId="0" borderId="0" xfId="0" applyFont="1"/>
    <xf numFmtId="0" fontId="2" fillId="0" borderId="0" xfId="0" applyFont="1"/>
    <xf numFmtId="0" fontId="0" fillId="2" borderId="0" xfId="0" applyFill="1"/>
    <xf numFmtId="0" fontId="0" fillId="0" borderId="0" xfId="0" applyAlignment="1">
      <alignment horizontal="center" vertical="top"/>
    </xf>
    <xf numFmtId="0" fontId="0" fillId="2" borderId="0" xfId="0" applyFill="1" applyAlignment="1">
      <alignment horizontal="center" vertical="top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2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3" fontId="0" fillId="0" borderId="0" xfId="0" applyNumberFormat="1"/>
    <xf numFmtId="0" fontId="4" fillId="0" borderId="9" xfId="0" applyFont="1" applyBorder="1" applyAlignment="1">
      <alignment horizontal="center" vertical="center" wrapText="1"/>
    </xf>
    <xf numFmtId="0" fontId="4" fillId="6" borderId="9" xfId="0" applyFont="1" applyFill="1" applyBorder="1" applyAlignment="1">
      <alignment horizontal="center" vertical="center" wrapText="1"/>
    </xf>
    <xf numFmtId="0" fontId="4" fillId="7" borderId="9" xfId="0" applyFont="1" applyFill="1" applyBorder="1" applyAlignment="1">
      <alignment horizontal="center" vertical="center" wrapText="1"/>
    </xf>
    <xf numFmtId="0" fontId="4" fillId="8" borderId="9" xfId="0" applyFont="1" applyFill="1" applyBorder="1" applyAlignment="1">
      <alignment horizontal="center" vertical="center" wrapText="1"/>
    </xf>
    <xf numFmtId="0" fontId="4" fillId="9" borderId="9" xfId="0" applyFont="1" applyFill="1" applyBorder="1" applyAlignment="1">
      <alignment horizontal="center" vertical="center" wrapText="1"/>
    </xf>
    <xf numFmtId="0" fontId="4" fillId="10" borderId="9" xfId="0" applyFont="1" applyFill="1" applyBorder="1" applyAlignment="1">
      <alignment horizontal="center" vertical="center" wrapText="1"/>
    </xf>
    <xf numFmtId="0" fontId="4" fillId="11" borderId="9" xfId="0" applyFont="1" applyFill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right" vertical="center" wrapText="1" inden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7" Type="http://schemas.openxmlformats.org/officeDocument/2006/relationships/image" Target="../media/image11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6" Type="http://schemas.openxmlformats.org/officeDocument/2006/relationships/image" Target="../media/image10.pn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19800</xdr:colOff>
      <xdr:row>36</xdr:row>
      <xdr:rowOff>87840</xdr:rowOff>
    </xdr:from>
    <xdr:to>
      <xdr:col>8</xdr:col>
      <xdr:colOff>277560</xdr:colOff>
      <xdr:row>47</xdr:row>
      <xdr:rowOff>47160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2458080" y="5940000"/>
          <a:ext cx="4321800" cy="17474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47626</xdr:colOff>
      <xdr:row>30</xdr:row>
      <xdr:rowOff>171450</xdr:rowOff>
    </xdr:from>
    <xdr:to>
      <xdr:col>15</xdr:col>
      <xdr:colOff>137014</xdr:colOff>
      <xdr:row>42</xdr:row>
      <xdr:rowOff>152400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3211492-D7A4-40BC-9B75-5DAA036DF3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62826" y="5886450"/>
          <a:ext cx="1918188" cy="2266950"/>
        </a:xfrm>
        <a:prstGeom prst="rect">
          <a:avLst/>
        </a:prstGeom>
      </xdr:spPr>
    </xdr:pic>
    <xdr:clientData/>
  </xdr:twoCellAnchor>
  <xdr:twoCellAnchor editAs="oneCell">
    <xdr:from>
      <xdr:col>15</xdr:col>
      <xdr:colOff>400050</xdr:colOff>
      <xdr:row>31</xdr:row>
      <xdr:rowOff>48194</xdr:rowOff>
    </xdr:from>
    <xdr:to>
      <xdr:col>18</xdr:col>
      <xdr:colOff>295275</xdr:colOff>
      <xdr:row>42</xdr:row>
      <xdr:rowOff>104073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87FA981-E2E3-438F-88A4-97BDA76414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544050" y="5953694"/>
          <a:ext cx="1724025" cy="2151379"/>
        </a:xfrm>
        <a:prstGeom prst="rect">
          <a:avLst/>
        </a:prstGeom>
      </xdr:spPr>
    </xdr:pic>
    <xdr:clientData/>
  </xdr:twoCellAnchor>
  <xdr:twoCellAnchor editAs="oneCell">
    <xdr:from>
      <xdr:col>19</xdr:col>
      <xdr:colOff>12165</xdr:colOff>
      <xdr:row>31</xdr:row>
      <xdr:rowOff>38100</xdr:rowOff>
    </xdr:from>
    <xdr:to>
      <xdr:col>21</xdr:col>
      <xdr:colOff>477850</xdr:colOff>
      <xdr:row>43</xdr:row>
      <xdr:rowOff>133350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0A87453-D707-4FED-8A35-0979077504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594565" y="5943600"/>
          <a:ext cx="1684885" cy="23812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31750</xdr:colOff>
      <xdr:row>3</xdr:row>
      <xdr:rowOff>21167</xdr:rowOff>
    </xdr:from>
    <xdr:to>
      <xdr:col>26</xdr:col>
      <xdr:colOff>359834</xdr:colOff>
      <xdr:row>4</xdr:row>
      <xdr:rowOff>63500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F26BDD9-11B2-4EFC-82BE-56C2A17AE98D}"/>
            </a:ext>
          </a:extLst>
        </xdr:cNvPr>
        <xdr:cNvSpPr txBox="1"/>
      </xdr:nvSpPr>
      <xdr:spPr>
        <a:xfrm>
          <a:off x="15419917" y="1862667"/>
          <a:ext cx="941917" cy="23283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Termination</a:t>
          </a:r>
        </a:p>
      </xdr:txBody>
    </xdr:sp>
    <xdr:clientData/>
  </xdr:twoCellAnchor>
  <xdr:twoCellAnchor>
    <xdr:from>
      <xdr:col>29</xdr:col>
      <xdr:colOff>131233</xdr:colOff>
      <xdr:row>2</xdr:row>
      <xdr:rowOff>416984</xdr:rowOff>
    </xdr:from>
    <xdr:to>
      <xdr:col>31</xdr:col>
      <xdr:colOff>10583</xdr:colOff>
      <xdr:row>3</xdr:row>
      <xdr:rowOff>42333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AD89BAA7-7E05-49E0-8631-8087A6236A1C}"/>
            </a:ext>
          </a:extLst>
        </xdr:cNvPr>
        <xdr:cNvSpPr txBox="1"/>
      </xdr:nvSpPr>
      <xdr:spPr>
        <a:xfrm>
          <a:off x="17974733" y="1644651"/>
          <a:ext cx="1107017" cy="23918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Non-minutiae</a:t>
          </a:r>
        </a:p>
      </xdr:txBody>
    </xdr:sp>
    <xdr:clientData/>
  </xdr:twoCellAnchor>
  <xdr:twoCellAnchor>
    <xdr:from>
      <xdr:col>27</xdr:col>
      <xdr:colOff>14816</xdr:colOff>
      <xdr:row>2</xdr:row>
      <xdr:rowOff>448734</xdr:rowOff>
    </xdr:from>
    <xdr:to>
      <xdr:col>28</xdr:col>
      <xdr:colOff>342899</xdr:colOff>
      <xdr:row>3</xdr:row>
      <xdr:rowOff>67734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5294D104-77ED-44D2-8E44-E29EE0B94EE6}"/>
            </a:ext>
          </a:extLst>
        </xdr:cNvPr>
        <xdr:cNvSpPr txBox="1"/>
      </xdr:nvSpPr>
      <xdr:spPr>
        <a:xfrm>
          <a:off x="16630649" y="1676401"/>
          <a:ext cx="941917" cy="23283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Termination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133350</xdr:colOff>
      <xdr:row>39</xdr:row>
      <xdr:rowOff>133350</xdr:rowOff>
    </xdr:from>
    <xdr:to>
      <xdr:col>19</xdr:col>
      <xdr:colOff>152400</xdr:colOff>
      <xdr:row>40</xdr:row>
      <xdr:rowOff>247650</xdr:rowOff>
    </xdr:to>
    <xdr:sp macro="" textlink="">
      <xdr:nvSpPr>
        <xdr:cNvPr id="2" name="Arrow: Right 1">
          <a:extLst>
            <a:ext uri="{FF2B5EF4-FFF2-40B4-BE49-F238E27FC236}">
              <a16:creationId xmlns:a16="http://schemas.microsoft.com/office/drawing/2014/main" id="{655D1AA7-98E0-4319-BE93-71B35B4B3C9D}"/>
            </a:ext>
          </a:extLst>
        </xdr:cNvPr>
        <xdr:cNvSpPr/>
      </xdr:nvSpPr>
      <xdr:spPr>
        <a:xfrm>
          <a:off x="8458200" y="9915525"/>
          <a:ext cx="1133475" cy="485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85725</xdr:colOff>
      <xdr:row>42</xdr:row>
      <xdr:rowOff>142875</xdr:rowOff>
    </xdr:from>
    <xdr:to>
      <xdr:col>13</xdr:col>
      <xdr:colOff>266700</xdr:colOff>
      <xdr:row>45</xdr:row>
      <xdr:rowOff>171450</xdr:rowOff>
    </xdr:to>
    <xdr:sp macro="" textlink="">
      <xdr:nvSpPr>
        <xdr:cNvPr id="3" name="Arrow: Down 2">
          <a:extLst>
            <a:ext uri="{FF2B5EF4-FFF2-40B4-BE49-F238E27FC236}">
              <a16:creationId xmlns:a16="http://schemas.microsoft.com/office/drawing/2014/main" id="{3BE007EF-1C8B-43F4-93B9-4ED49A7E4CB9}"/>
            </a:ext>
          </a:extLst>
        </xdr:cNvPr>
        <xdr:cNvSpPr/>
      </xdr:nvSpPr>
      <xdr:spPr>
        <a:xfrm>
          <a:off x="6924675" y="11039475"/>
          <a:ext cx="552450" cy="114300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21</xdr:col>
      <xdr:colOff>349250</xdr:colOff>
      <xdr:row>46</xdr:row>
      <xdr:rowOff>169334</xdr:rowOff>
    </xdr:from>
    <xdr:to>
      <xdr:col>31</xdr:col>
      <xdr:colOff>349250</xdr:colOff>
      <xdr:row>46</xdr:row>
      <xdr:rowOff>179919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D242BC54-1A3C-4E1B-B15C-202BE54D3F0C}"/>
            </a:ext>
          </a:extLst>
        </xdr:cNvPr>
        <xdr:cNvCxnSpPr/>
      </xdr:nvCxnSpPr>
      <xdr:spPr>
        <a:xfrm>
          <a:off x="10805583" y="12530667"/>
          <a:ext cx="3947584" cy="1058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328087</xdr:colOff>
      <xdr:row>36</xdr:row>
      <xdr:rowOff>74084</xdr:rowOff>
    </xdr:from>
    <xdr:to>
      <xdr:col>21</xdr:col>
      <xdr:colOff>338667</xdr:colOff>
      <xdr:row>47</xdr:row>
      <xdr:rowOff>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2C098FC8-D9CA-4A4D-85C3-F675190216BB}"/>
            </a:ext>
          </a:extLst>
        </xdr:cNvPr>
        <xdr:cNvCxnSpPr/>
      </xdr:nvCxnSpPr>
      <xdr:spPr>
        <a:xfrm flipH="1" flipV="1">
          <a:off x="10784420" y="8731251"/>
          <a:ext cx="10580" cy="383116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277796</xdr:colOff>
      <xdr:row>0</xdr:row>
      <xdr:rowOff>0</xdr:rowOff>
    </xdr:from>
    <xdr:to>
      <xdr:col>15</xdr:col>
      <xdr:colOff>522758</xdr:colOff>
      <xdr:row>19</xdr:row>
      <xdr:rowOff>113376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431406A-2028-4A30-A300-D7D1792754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54596" y="0"/>
          <a:ext cx="4512162" cy="3732876"/>
        </a:xfrm>
        <a:prstGeom prst="rect">
          <a:avLst/>
        </a:prstGeom>
      </xdr:spPr>
    </xdr:pic>
    <xdr:clientData/>
  </xdr:twoCellAnchor>
  <xdr:twoCellAnchor editAs="oneCell">
    <xdr:from>
      <xdr:col>16</xdr:col>
      <xdr:colOff>19050</xdr:colOff>
      <xdr:row>0</xdr:row>
      <xdr:rowOff>66675</xdr:rowOff>
    </xdr:from>
    <xdr:to>
      <xdr:col>22</xdr:col>
      <xdr:colOff>84012</xdr:colOff>
      <xdr:row>3</xdr:row>
      <xdr:rowOff>152400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C5AC6E7-0622-4558-B226-DA943C831C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772650" y="66675"/>
          <a:ext cx="3722562" cy="657225"/>
        </a:xfrm>
        <a:prstGeom prst="rect">
          <a:avLst/>
        </a:prstGeom>
      </xdr:spPr>
    </xdr:pic>
    <xdr:clientData/>
  </xdr:twoCellAnchor>
  <xdr:twoCellAnchor editAs="oneCell">
    <xdr:from>
      <xdr:col>15</xdr:col>
      <xdr:colOff>552450</xdr:colOff>
      <xdr:row>4</xdr:row>
      <xdr:rowOff>76200</xdr:rowOff>
    </xdr:from>
    <xdr:to>
      <xdr:col>22</xdr:col>
      <xdr:colOff>390525</xdr:colOff>
      <xdr:row>10</xdr:row>
      <xdr:rowOff>35395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898C548-BF0B-46E0-8A83-31E3295A1C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96450" y="838200"/>
          <a:ext cx="4105275" cy="1102195"/>
        </a:xfrm>
        <a:prstGeom prst="rect">
          <a:avLst/>
        </a:prstGeom>
      </xdr:spPr>
    </xdr:pic>
    <xdr:clientData/>
  </xdr:twoCellAnchor>
  <xdr:twoCellAnchor editAs="oneCell">
    <xdr:from>
      <xdr:col>16</xdr:col>
      <xdr:colOff>123825</xdr:colOff>
      <xdr:row>10</xdr:row>
      <xdr:rowOff>170531</xdr:rowOff>
    </xdr:from>
    <xdr:to>
      <xdr:col>22</xdr:col>
      <xdr:colOff>67135</xdr:colOff>
      <xdr:row>18</xdr:row>
      <xdr:rowOff>57150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224F2B2-7DA1-456A-BF42-B347792BCA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877425" y="2075531"/>
          <a:ext cx="3600910" cy="1410619"/>
        </a:xfrm>
        <a:prstGeom prst="rect">
          <a:avLst/>
        </a:prstGeom>
      </xdr:spPr>
    </xdr:pic>
    <xdr:clientData/>
  </xdr:twoCellAnchor>
  <xdr:twoCellAnchor editAs="oneCell">
    <xdr:from>
      <xdr:col>16</xdr:col>
      <xdr:colOff>66675</xdr:colOff>
      <xdr:row>18</xdr:row>
      <xdr:rowOff>171450</xdr:rowOff>
    </xdr:from>
    <xdr:to>
      <xdr:col>22</xdr:col>
      <xdr:colOff>269377</xdr:colOff>
      <xdr:row>34</xdr:row>
      <xdr:rowOff>68138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3A2BF3F-644A-4CFB-822A-39D64A84C9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820275" y="3600450"/>
          <a:ext cx="3860302" cy="2944688"/>
        </a:xfrm>
        <a:prstGeom prst="rect">
          <a:avLst/>
        </a:prstGeom>
      </xdr:spPr>
    </xdr:pic>
    <xdr:clientData/>
  </xdr:twoCellAnchor>
  <xdr:twoCellAnchor editAs="oneCell">
    <xdr:from>
      <xdr:col>22</xdr:col>
      <xdr:colOff>237903</xdr:colOff>
      <xdr:row>1</xdr:row>
      <xdr:rowOff>47625</xdr:rowOff>
    </xdr:from>
    <xdr:to>
      <xdr:col>28</xdr:col>
      <xdr:colOff>287409</xdr:colOff>
      <xdr:row>12</xdr:row>
      <xdr:rowOff>47061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7BFC63F7-6911-4EAB-B6AA-443AFC2473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3649103" y="238125"/>
          <a:ext cx="3707106" cy="2094936"/>
        </a:xfrm>
        <a:prstGeom prst="rect">
          <a:avLst/>
        </a:prstGeom>
      </xdr:spPr>
    </xdr:pic>
    <xdr:clientData/>
  </xdr:twoCellAnchor>
  <xdr:twoCellAnchor editAs="oneCell">
    <xdr:from>
      <xdr:col>22</xdr:col>
      <xdr:colOff>480535</xdr:colOff>
      <xdr:row>12</xdr:row>
      <xdr:rowOff>132187</xdr:rowOff>
    </xdr:from>
    <xdr:to>
      <xdr:col>28</xdr:col>
      <xdr:colOff>495300</xdr:colOff>
      <xdr:row>25</xdr:row>
      <xdr:rowOff>45337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2350A023-2C4C-4390-92E1-777A121C3D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3891735" y="2418187"/>
          <a:ext cx="3672365" cy="23896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2:E22"/>
  <sheetViews>
    <sheetView zoomScaleNormal="100" workbookViewId="0">
      <selection activeCell="B25" sqref="B25"/>
    </sheetView>
  </sheetViews>
  <sheetFormatPr defaultColWidth="8.5703125" defaultRowHeight="15" x14ac:dyDescent="0.25"/>
  <sheetData>
    <row r="2" spans="2:5" x14ac:dyDescent="0.25">
      <c r="B2" s="1">
        <v>0.1</v>
      </c>
      <c r="C2" s="2" t="s">
        <v>0</v>
      </c>
    </row>
    <row r="3" spans="2:5" x14ac:dyDescent="0.25">
      <c r="B3" s="1">
        <v>0.5</v>
      </c>
      <c r="C3" s="2" t="s">
        <v>1</v>
      </c>
    </row>
    <row r="4" spans="2:5" x14ac:dyDescent="0.25">
      <c r="B4" s="1">
        <v>0.4</v>
      </c>
      <c r="C4" s="2" t="s">
        <v>2</v>
      </c>
    </row>
    <row r="5" spans="2:5" x14ac:dyDescent="0.25">
      <c r="E5" s="2" t="s">
        <v>3</v>
      </c>
    </row>
    <row r="7" spans="2:5" x14ac:dyDescent="0.25">
      <c r="C7" s="2" t="s">
        <v>4</v>
      </c>
    </row>
    <row r="10" spans="2:5" x14ac:dyDescent="0.25">
      <c r="B10" s="2" t="s">
        <v>5</v>
      </c>
    </row>
    <row r="12" spans="2:5" x14ac:dyDescent="0.25">
      <c r="B12" s="2" t="s">
        <v>6</v>
      </c>
    </row>
    <row r="13" spans="2:5" x14ac:dyDescent="0.25">
      <c r="B13" s="2" t="s">
        <v>7</v>
      </c>
    </row>
    <row r="14" spans="2:5" x14ac:dyDescent="0.25">
      <c r="C14" s="2" t="s">
        <v>8</v>
      </c>
    </row>
    <row r="15" spans="2:5" x14ac:dyDescent="0.25">
      <c r="C15" s="2" t="s">
        <v>9</v>
      </c>
    </row>
    <row r="17" spans="2:3" x14ac:dyDescent="0.25">
      <c r="B17" s="2" t="s">
        <v>10</v>
      </c>
    </row>
    <row r="18" spans="2:3" x14ac:dyDescent="0.25">
      <c r="C18" s="2" t="s">
        <v>11</v>
      </c>
    </row>
    <row r="19" spans="2:3" x14ac:dyDescent="0.25">
      <c r="C19" s="2" t="s">
        <v>12</v>
      </c>
    </row>
    <row r="21" spans="2:3" x14ac:dyDescent="0.25">
      <c r="B21" s="2" t="s">
        <v>13</v>
      </c>
    </row>
    <row r="22" spans="2:3" x14ac:dyDescent="0.25">
      <c r="B22" s="2" t="s">
        <v>14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17AFDC-7AA3-4D79-81C6-0C42FFC052AB}">
  <dimension ref="B3:F47"/>
  <sheetViews>
    <sheetView workbookViewId="0">
      <selection activeCell="F5" sqref="F5"/>
    </sheetView>
  </sheetViews>
  <sheetFormatPr defaultRowHeight="15" x14ac:dyDescent="0.25"/>
  <sheetData>
    <row r="3" spans="2:6" x14ac:dyDescent="0.25">
      <c r="B3" t="s">
        <v>252</v>
      </c>
    </row>
    <row r="4" spans="2:6" x14ac:dyDescent="0.25">
      <c r="B4" t="s">
        <v>253</v>
      </c>
      <c r="F4" t="s">
        <v>282</v>
      </c>
    </row>
    <row r="5" spans="2:6" x14ac:dyDescent="0.25">
      <c r="C5" t="s">
        <v>254</v>
      </c>
    </row>
    <row r="6" spans="2:6" x14ac:dyDescent="0.25">
      <c r="C6" t="s">
        <v>255</v>
      </c>
    </row>
    <row r="7" spans="2:6" x14ac:dyDescent="0.25">
      <c r="B7" t="s">
        <v>256</v>
      </c>
    </row>
    <row r="9" spans="2:6" x14ac:dyDescent="0.25">
      <c r="B9" t="s">
        <v>5</v>
      </c>
    </row>
    <row r="11" spans="2:6" x14ac:dyDescent="0.25">
      <c r="B11" s="3" t="s">
        <v>257</v>
      </c>
    </row>
    <row r="13" spans="2:6" x14ac:dyDescent="0.25">
      <c r="B13" t="s">
        <v>100</v>
      </c>
    </row>
    <row r="14" spans="2:6" x14ac:dyDescent="0.25">
      <c r="C14" t="s">
        <v>258</v>
      </c>
    </row>
    <row r="15" spans="2:6" x14ac:dyDescent="0.25">
      <c r="C15" t="s">
        <v>259</v>
      </c>
    </row>
    <row r="17" spans="2:3" x14ac:dyDescent="0.25">
      <c r="B17" s="3" t="s">
        <v>261</v>
      </c>
    </row>
    <row r="19" spans="2:3" x14ac:dyDescent="0.25">
      <c r="B19" t="s">
        <v>260</v>
      </c>
    </row>
    <row r="20" spans="2:3" x14ac:dyDescent="0.25">
      <c r="C20" t="s">
        <v>262</v>
      </c>
    </row>
    <row r="21" spans="2:3" x14ac:dyDescent="0.25">
      <c r="C21" t="s">
        <v>263</v>
      </c>
    </row>
    <row r="23" spans="2:3" x14ac:dyDescent="0.25">
      <c r="C23" t="s">
        <v>264</v>
      </c>
    </row>
    <row r="25" spans="2:3" x14ac:dyDescent="0.25">
      <c r="B25" t="s">
        <v>265</v>
      </c>
    </row>
    <row r="26" spans="2:3" x14ac:dyDescent="0.25">
      <c r="C26" t="s">
        <v>266</v>
      </c>
    </row>
    <row r="28" spans="2:3" x14ac:dyDescent="0.25">
      <c r="B28" t="s">
        <v>267</v>
      </c>
    </row>
    <row r="29" spans="2:3" x14ac:dyDescent="0.25">
      <c r="C29" t="s">
        <v>268</v>
      </c>
    </row>
    <row r="30" spans="2:3" x14ac:dyDescent="0.25">
      <c r="C30" t="s">
        <v>269</v>
      </c>
    </row>
    <row r="32" spans="2:3" x14ac:dyDescent="0.25">
      <c r="B32" t="s">
        <v>270</v>
      </c>
    </row>
    <row r="33" spans="2:4" x14ac:dyDescent="0.25">
      <c r="C33" t="s">
        <v>271</v>
      </c>
    </row>
    <row r="34" spans="2:4" x14ac:dyDescent="0.25">
      <c r="C34" t="s">
        <v>272</v>
      </c>
    </row>
    <row r="37" spans="2:4" x14ac:dyDescent="0.25">
      <c r="B37" s="3" t="s">
        <v>273</v>
      </c>
    </row>
    <row r="38" spans="2:4" x14ac:dyDescent="0.25">
      <c r="C38" t="s">
        <v>274</v>
      </c>
    </row>
    <row r="40" spans="2:4" x14ac:dyDescent="0.25">
      <c r="B40" t="s">
        <v>275</v>
      </c>
    </row>
    <row r="41" spans="2:4" x14ac:dyDescent="0.25">
      <c r="C41" t="s">
        <v>276</v>
      </c>
    </row>
    <row r="43" spans="2:4" x14ac:dyDescent="0.25">
      <c r="B43" t="s">
        <v>277</v>
      </c>
    </row>
    <row r="44" spans="2:4" x14ac:dyDescent="0.25">
      <c r="C44" t="s">
        <v>279</v>
      </c>
    </row>
    <row r="45" spans="2:4" x14ac:dyDescent="0.25">
      <c r="D45" t="s">
        <v>278</v>
      </c>
    </row>
    <row r="46" spans="2:4" x14ac:dyDescent="0.25">
      <c r="C46" t="s">
        <v>280</v>
      </c>
    </row>
    <row r="47" spans="2:4" x14ac:dyDescent="0.25">
      <c r="D47" t="s">
        <v>281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356DC-A4DD-48ED-BB61-5F3B34E0D8A8}">
  <dimension ref="B3:E54"/>
  <sheetViews>
    <sheetView topLeftCell="A27" workbookViewId="0">
      <selection activeCell="S51" sqref="S51"/>
    </sheetView>
  </sheetViews>
  <sheetFormatPr defaultRowHeight="15" x14ac:dyDescent="0.25"/>
  <sheetData>
    <row r="3" spans="2:5" x14ac:dyDescent="0.25">
      <c r="B3" t="s">
        <v>283</v>
      </c>
    </row>
    <row r="4" spans="2:5" x14ac:dyDescent="0.25">
      <c r="C4" t="s">
        <v>284</v>
      </c>
    </row>
    <row r="5" spans="2:5" x14ac:dyDescent="0.25">
      <c r="C5" t="s">
        <v>285</v>
      </c>
    </row>
    <row r="6" spans="2:5" x14ac:dyDescent="0.25">
      <c r="D6" t="s">
        <v>286</v>
      </c>
    </row>
    <row r="7" spans="2:5" x14ac:dyDescent="0.25">
      <c r="E7" t="s">
        <v>289</v>
      </c>
    </row>
    <row r="8" spans="2:5" x14ac:dyDescent="0.25">
      <c r="E8" t="s">
        <v>290</v>
      </c>
    </row>
    <row r="9" spans="2:5" x14ac:dyDescent="0.25">
      <c r="D9" t="s">
        <v>287</v>
      </c>
    </row>
    <row r="10" spans="2:5" x14ac:dyDescent="0.25">
      <c r="D10" t="s">
        <v>288</v>
      </c>
    </row>
    <row r="12" spans="2:5" x14ac:dyDescent="0.25">
      <c r="C12" t="s">
        <v>291</v>
      </c>
    </row>
    <row r="13" spans="2:5" x14ac:dyDescent="0.25">
      <c r="C13" t="s">
        <v>292</v>
      </c>
    </row>
    <row r="14" spans="2:5" x14ac:dyDescent="0.25">
      <c r="D14" t="s">
        <v>294</v>
      </c>
    </row>
    <row r="15" spans="2:5" x14ac:dyDescent="0.25">
      <c r="C15" t="s">
        <v>293</v>
      </c>
    </row>
    <row r="16" spans="2:5" x14ac:dyDescent="0.25">
      <c r="D16" t="s">
        <v>295</v>
      </c>
    </row>
    <row r="18" spans="2:4" x14ac:dyDescent="0.25">
      <c r="B18" t="s">
        <v>296</v>
      </c>
    </row>
    <row r="19" spans="2:4" x14ac:dyDescent="0.25">
      <c r="C19" t="s">
        <v>297</v>
      </c>
    </row>
    <row r="20" spans="2:4" x14ac:dyDescent="0.25">
      <c r="C20" t="s">
        <v>298</v>
      </c>
    </row>
    <row r="21" spans="2:4" x14ac:dyDescent="0.25">
      <c r="D21" t="s">
        <v>299</v>
      </c>
    </row>
    <row r="22" spans="2:4" x14ac:dyDescent="0.25">
      <c r="D22" t="s">
        <v>300</v>
      </c>
    </row>
    <row r="24" spans="2:4" x14ac:dyDescent="0.25">
      <c r="B24" t="s">
        <v>306</v>
      </c>
    </row>
    <row r="25" spans="2:4" x14ac:dyDescent="0.25">
      <c r="C25" t="s">
        <v>301</v>
      </c>
    </row>
    <row r="26" spans="2:4" x14ac:dyDescent="0.25">
      <c r="D26" t="s">
        <v>302</v>
      </c>
    </row>
    <row r="27" spans="2:4" x14ac:dyDescent="0.25">
      <c r="D27" t="s">
        <v>303</v>
      </c>
    </row>
    <row r="28" spans="2:4" x14ac:dyDescent="0.25">
      <c r="D28" t="s">
        <v>304</v>
      </c>
    </row>
    <row r="29" spans="2:4" x14ac:dyDescent="0.25">
      <c r="D29" t="s">
        <v>305</v>
      </c>
    </row>
    <row r="31" spans="2:4" x14ac:dyDescent="0.25">
      <c r="B31" t="s">
        <v>244</v>
      </c>
    </row>
    <row r="33" spans="2:5" x14ac:dyDescent="0.25">
      <c r="B33" t="s">
        <v>307</v>
      </c>
    </row>
    <row r="34" spans="2:5" x14ac:dyDescent="0.25">
      <c r="C34">
        <v>1</v>
      </c>
    </row>
    <row r="35" spans="2:5" x14ac:dyDescent="0.25">
      <c r="D35" t="s">
        <v>312</v>
      </c>
    </row>
    <row r="36" spans="2:5" x14ac:dyDescent="0.25">
      <c r="D36" t="s">
        <v>308</v>
      </c>
    </row>
    <row r="37" spans="2:5" x14ac:dyDescent="0.25">
      <c r="D37" s="3" t="s">
        <v>309</v>
      </c>
    </row>
    <row r="38" spans="2:5" x14ac:dyDescent="0.25">
      <c r="D38" t="s">
        <v>310</v>
      </c>
    </row>
    <row r="39" spans="2:5" x14ac:dyDescent="0.25">
      <c r="E39" t="s">
        <v>314</v>
      </c>
    </row>
    <row r="40" spans="2:5" x14ac:dyDescent="0.25">
      <c r="E40" t="s">
        <v>311</v>
      </c>
    </row>
    <row r="41" spans="2:5" x14ac:dyDescent="0.25">
      <c r="D41" t="s">
        <v>313</v>
      </c>
    </row>
    <row r="42" spans="2:5" x14ac:dyDescent="0.25">
      <c r="C42">
        <v>2</v>
      </c>
    </row>
    <row r="43" spans="2:5" x14ac:dyDescent="0.25">
      <c r="D43" t="s">
        <v>315</v>
      </c>
    </row>
    <row r="44" spans="2:5" x14ac:dyDescent="0.25">
      <c r="E44" t="s">
        <v>316</v>
      </c>
    </row>
    <row r="45" spans="2:5" x14ac:dyDescent="0.25">
      <c r="C45">
        <v>3</v>
      </c>
    </row>
    <row r="46" spans="2:5" x14ac:dyDescent="0.25">
      <c r="D46" t="s">
        <v>317</v>
      </c>
    </row>
    <row r="47" spans="2:5" x14ac:dyDescent="0.25">
      <c r="D47" t="s">
        <v>318</v>
      </c>
    </row>
    <row r="48" spans="2:5" x14ac:dyDescent="0.25">
      <c r="E48" s="3" t="s">
        <v>319</v>
      </c>
    </row>
    <row r="49" spans="3:4" x14ac:dyDescent="0.25">
      <c r="C49">
        <v>4</v>
      </c>
    </row>
    <row r="50" spans="3:4" x14ac:dyDescent="0.25">
      <c r="D50" t="s">
        <v>320</v>
      </c>
    </row>
    <row r="51" spans="3:4" x14ac:dyDescent="0.25">
      <c r="C51">
        <v>5</v>
      </c>
    </row>
    <row r="52" spans="3:4" x14ac:dyDescent="0.25">
      <c r="D52" t="s">
        <v>321</v>
      </c>
    </row>
    <row r="53" spans="3:4" x14ac:dyDescent="0.25">
      <c r="D53" t="s">
        <v>322</v>
      </c>
    </row>
    <row r="54" spans="3:4" x14ac:dyDescent="0.25">
      <c r="D54" t="s">
        <v>323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62E40-28F7-4B09-945A-D4A0410D09A1}">
  <dimension ref="C2:L21"/>
  <sheetViews>
    <sheetView workbookViewId="0">
      <selection activeCell="J19" sqref="J19"/>
    </sheetView>
  </sheetViews>
  <sheetFormatPr defaultRowHeight="15" x14ac:dyDescent="0.25"/>
  <sheetData>
    <row r="2" spans="3:12" x14ac:dyDescent="0.25">
      <c r="D2" t="s">
        <v>326</v>
      </c>
      <c r="E2" t="s">
        <v>325</v>
      </c>
      <c r="F2" t="s">
        <v>327</v>
      </c>
    </row>
    <row r="3" spans="3:12" x14ac:dyDescent="0.25">
      <c r="C3" t="s">
        <v>324</v>
      </c>
      <c r="D3">
        <f>50/350</f>
        <v>0.14285714285714285</v>
      </c>
      <c r="E3">
        <f>100/350</f>
        <v>0.2857142857142857</v>
      </c>
      <c r="F3">
        <f>200/350</f>
        <v>0.5714285714285714</v>
      </c>
      <c r="G3">
        <v>350</v>
      </c>
      <c r="H3">
        <f>G3/1200</f>
        <v>0.29166666666666669</v>
      </c>
      <c r="I3">
        <f>D3*E3*F3*H3</f>
        <v>6.802721088435373E-3</v>
      </c>
      <c r="J3">
        <f>I3/$L$6</f>
        <v>5.2478134110787167E-2</v>
      </c>
      <c r="K3">
        <v>400</v>
      </c>
      <c r="L3">
        <f>K3/1200</f>
        <v>0.33333333333333331</v>
      </c>
    </row>
    <row r="4" spans="3:12" x14ac:dyDescent="0.25">
      <c r="C4" t="s">
        <v>328</v>
      </c>
      <c r="D4">
        <f>200/G4</f>
        <v>0.33333333333333331</v>
      </c>
      <c r="E4">
        <f>500/600</f>
        <v>0.83333333333333337</v>
      </c>
      <c r="F4">
        <f>300/G4</f>
        <v>0.5</v>
      </c>
      <c r="G4">
        <v>600</v>
      </c>
      <c r="H4">
        <f>G4/1200</f>
        <v>0.5</v>
      </c>
      <c r="I4">
        <f>D4*E4*F4*H4</f>
        <v>6.9444444444444448E-2</v>
      </c>
      <c r="J4">
        <f>I4/$L$6</f>
        <v>0.53571428571428581</v>
      </c>
      <c r="K4">
        <v>800</v>
      </c>
      <c r="L4">
        <f>K4/1200</f>
        <v>0.66666666666666663</v>
      </c>
    </row>
    <row r="5" spans="3:12" x14ac:dyDescent="0.25">
      <c r="C5" t="s">
        <v>329</v>
      </c>
      <c r="D5">
        <f>150/G5</f>
        <v>0.6</v>
      </c>
      <c r="E5">
        <f>200/G5</f>
        <v>0.8</v>
      </c>
      <c r="F5">
        <f>200/G5</f>
        <v>0.8</v>
      </c>
      <c r="G5">
        <v>250</v>
      </c>
      <c r="H5">
        <f>G5/1200</f>
        <v>0.20833333333333334</v>
      </c>
      <c r="I5">
        <f>D5*E5*F5*H5</f>
        <v>0.08</v>
      </c>
      <c r="J5">
        <f>I5/$L$6</f>
        <v>0.61714285714285722</v>
      </c>
      <c r="K5">
        <v>700</v>
      </c>
      <c r="L5">
        <f>K5/1200</f>
        <v>0.58333333333333337</v>
      </c>
    </row>
    <row r="6" spans="3:12" x14ac:dyDescent="0.25">
      <c r="L6">
        <f>L3*L4*L5</f>
        <v>0.12962962962962962</v>
      </c>
    </row>
    <row r="10" spans="3:12" x14ac:dyDescent="0.25">
      <c r="D10" t="s">
        <v>330</v>
      </c>
      <c r="E10" t="s">
        <v>325</v>
      </c>
      <c r="F10" t="s">
        <v>331</v>
      </c>
    </row>
    <row r="11" spans="3:12" x14ac:dyDescent="0.25">
      <c r="C11" t="s">
        <v>324</v>
      </c>
      <c r="D11">
        <f>300/350</f>
        <v>0.8571428571428571</v>
      </c>
      <c r="E11">
        <f>100/350</f>
        <v>0.2857142857142857</v>
      </c>
      <c r="F11">
        <f>150/350</f>
        <v>0.42857142857142855</v>
      </c>
      <c r="G11">
        <v>350</v>
      </c>
      <c r="H11">
        <f>G11/1200</f>
        <v>0.29166666666666669</v>
      </c>
      <c r="I11">
        <f>D11*E11*F11*H11</f>
        <v>3.0612244897959179E-2</v>
      </c>
      <c r="J11">
        <f>I11/$L$14</f>
        <v>0.16530612244897958</v>
      </c>
      <c r="K11">
        <v>800</v>
      </c>
      <c r="L11">
        <f>K11/1200</f>
        <v>0.66666666666666663</v>
      </c>
    </row>
    <row r="12" spans="3:12" x14ac:dyDescent="0.25">
      <c r="C12" t="s">
        <v>328</v>
      </c>
      <c r="D12">
        <f>400/G12</f>
        <v>0.66666666666666663</v>
      </c>
      <c r="E12">
        <f>500/600</f>
        <v>0.83333333333333337</v>
      </c>
      <c r="F12">
        <f>300/G12</f>
        <v>0.5</v>
      </c>
      <c r="G12">
        <v>600</v>
      </c>
      <c r="H12">
        <f>G12/1200</f>
        <v>0.5</v>
      </c>
      <c r="I12">
        <f>D12*E12*F12*H12</f>
        <v>0.1388888888888889</v>
      </c>
      <c r="J12">
        <f>I12/$L$14</f>
        <v>0.75000000000000011</v>
      </c>
      <c r="K12">
        <v>800</v>
      </c>
      <c r="L12">
        <f>K12/1200</f>
        <v>0.66666666666666663</v>
      </c>
    </row>
    <row r="13" spans="3:12" x14ac:dyDescent="0.25">
      <c r="C13" t="s">
        <v>329</v>
      </c>
      <c r="D13">
        <f>100/G13</f>
        <v>0.4</v>
      </c>
      <c r="E13">
        <f>200/G13</f>
        <v>0.8</v>
      </c>
      <c r="F13">
        <f>150/G13</f>
        <v>0.6</v>
      </c>
      <c r="G13">
        <v>250</v>
      </c>
      <c r="H13">
        <f>G13/1200</f>
        <v>0.20833333333333334</v>
      </c>
      <c r="I13">
        <f>D13*E13*F13*H13</f>
        <v>4.0000000000000008E-2</v>
      </c>
      <c r="J13">
        <f>I13/$L$14</f>
        <v>0.21600000000000005</v>
      </c>
      <c r="K13">
        <v>500</v>
      </c>
      <c r="L13">
        <f>K13/1200</f>
        <v>0.41666666666666669</v>
      </c>
    </row>
    <row r="14" spans="3:12" x14ac:dyDescent="0.25">
      <c r="L14">
        <f>L11*L12*L13</f>
        <v>0.18518518518518517</v>
      </c>
    </row>
    <row r="17" spans="3:12" x14ac:dyDescent="0.25">
      <c r="D17" t="s">
        <v>330</v>
      </c>
      <c r="E17" t="s">
        <v>332</v>
      </c>
      <c r="F17" t="s">
        <v>327</v>
      </c>
    </row>
    <row r="18" spans="3:12" x14ac:dyDescent="0.25">
      <c r="C18" t="s">
        <v>324</v>
      </c>
      <c r="D18">
        <f>300/350</f>
        <v>0.8571428571428571</v>
      </c>
      <c r="E18">
        <f>250/350</f>
        <v>0.7142857142857143</v>
      </c>
      <c r="F18">
        <f>200/350</f>
        <v>0.5714285714285714</v>
      </c>
      <c r="G18">
        <v>350</v>
      </c>
      <c r="H18">
        <f>G18/1200</f>
        <v>0.29166666666666669</v>
      </c>
      <c r="I18">
        <f>D18*E18*F18*H18</f>
        <v>0.10204081632653061</v>
      </c>
      <c r="J18">
        <f>I18/$L$21</f>
        <v>0.78717201166180761</v>
      </c>
      <c r="K18">
        <v>800</v>
      </c>
      <c r="L18">
        <f>K18/1200</f>
        <v>0.66666666666666663</v>
      </c>
    </row>
    <row r="19" spans="3:12" x14ac:dyDescent="0.25">
      <c r="C19" t="s">
        <v>328</v>
      </c>
      <c r="D19">
        <f>400/G19</f>
        <v>0.66666666666666663</v>
      </c>
      <c r="E19">
        <f>100/600</f>
        <v>0.16666666666666666</v>
      </c>
      <c r="F19">
        <f>300/G19</f>
        <v>0.5</v>
      </c>
      <c r="G19">
        <v>600</v>
      </c>
      <c r="H19">
        <f>G19/1200</f>
        <v>0.5</v>
      </c>
      <c r="I19">
        <f>D19*E19*F19*H19</f>
        <v>2.7777777777777776E-2</v>
      </c>
      <c r="J19">
        <f>I19/$L$21</f>
        <v>0.21428571428571427</v>
      </c>
      <c r="K19">
        <v>400</v>
      </c>
      <c r="L19">
        <f>K19/1200</f>
        <v>0.33333333333333331</v>
      </c>
    </row>
    <row r="20" spans="3:12" x14ac:dyDescent="0.25">
      <c r="C20" t="s">
        <v>329</v>
      </c>
      <c r="D20">
        <f>100/G20</f>
        <v>0.4</v>
      </c>
      <c r="E20">
        <f>50/G20</f>
        <v>0.2</v>
      </c>
      <c r="F20">
        <f>200/G20</f>
        <v>0.8</v>
      </c>
      <c r="G20">
        <v>250</v>
      </c>
      <c r="H20">
        <f>G20/1200</f>
        <v>0.20833333333333334</v>
      </c>
      <c r="I20">
        <f>D20*E20*F20*H20</f>
        <v>1.3333333333333338E-2</v>
      </c>
      <c r="J20">
        <f>I20/$L$21</f>
        <v>0.1028571428571429</v>
      </c>
      <c r="K20">
        <v>700</v>
      </c>
      <c r="L20">
        <f>K20/1200</f>
        <v>0.58333333333333337</v>
      </c>
    </row>
    <row r="21" spans="3:12" x14ac:dyDescent="0.25">
      <c r="L21">
        <f>L18*L19*L20</f>
        <v>0.12962962962962962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AE3C0-18D7-4EED-9E17-8EF397D15473}">
  <dimension ref="B2:P22"/>
  <sheetViews>
    <sheetView workbookViewId="0">
      <selection activeCell="P18" sqref="P18"/>
    </sheetView>
  </sheetViews>
  <sheetFormatPr defaultRowHeight="15" x14ac:dyDescent="0.25"/>
  <sheetData>
    <row r="2" spans="2:15" x14ac:dyDescent="0.25">
      <c r="B2" s="3" t="s">
        <v>347</v>
      </c>
    </row>
    <row r="3" spans="2:15" x14ac:dyDescent="0.25">
      <c r="B3" t="s">
        <v>333</v>
      </c>
    </row>
    <row r="4" spans="2:15" x14ac:dyDescent="0.25">
      <c r="B4" t="s">
        <v>346</v>
      </c>
    </row>
    <row r="5" spans="2:15" x14ac:dyDescent="0.25">
      <c r="C5">
        <v>1</v>
      </c>
    </row>
    <row r="6" spans="2:15" x14ac:dyDescent="0.25">
      <c r="D6" t="s">
        <v>338</v>
      </c>
    </row>
    <row r="7" spans="2:15" x14ac:dyDescent="0.25">
      <c r="E7" t="s">
        <v>334</v>
      </c>
    </row>
    <row r="8" spans="2:15" x14ac:dyDescent="0.25">
      <c r="E8" t="s">
        <v>335</v>
      </c>
    </row>
    <row r="9" spans="2:15" x14ac:dyDescent="0.25">
      <c r="E9" t="s">
        <v>336</v>
      </c>
    </row>
    <row r="10" spans="2:15" x14ac:dyDescent="0.25">
      <c r="E10" t="s">
        <v>337</v>
      </c>
    </row>
    <row r="11" spans="2:15" x14ac:dyDescent="0.25">
      <c r="D11" t="s">
        <v>196</v>
      </c>
    </row>
    <row r="12" spans="2:15" x14ac:dyDescent="0.25">
      <c r="E12" t="s">
        <v>339</v>
      </c>
    </row>
    <row r="13" spans="2:15" x14ac:dyDescent="0.25">
      <c r="E13" t="s">
        <v>340</v>
      </c>
    </row>
    <row r="14" spans="2:15" x14ac:dyDescent="0.25">
      <c r="N14">
        <v>0.99</v>
      </c>
      <c r="O14">
        <f>1-N14</f>
        <v>1.0000000000000009E-2</v>
      </c>
    </row>
    <row r="15" spans="2:15" x14ac:dyDescent="0.25">
      <c r="C15">
        <v>2</v>
      </c>
      <c r="N15">
        <v>5.0000000000000001E-3</v>
      </c>
      <c r="O15">
        <f>1-N15</f>
        <v>0.995</v>
      </c>
    </row>
    <row r="16" spans="2:15" x14ac:dyDescent="0.25">
      <c r="D16" t="s">
        <v>341</v>
      </c>
      <c r="O16">
        <f>O14*O15</f>
        <v>9.9500000000000092E-3</v>
      </c>
    </row>
    <row r="17" spans="3:16" x14ac:dyDescent="0.25">
      <c r="D17" t="s">
        <v>342</v>
      </c>
      <c r="O17">
        <f>0.99*0.005</f>
        <v>4.9500000000000004E-3</v>
      </c>
    </row>
    <row r="18" spans="3:16" x14ac:dyDescent="0.25">
      <c r="D18" t="s">
        <v>343</v>
      </c>
      <c r="O18">
        <f>O16+O17</f>
        <v>1.490000000000001E-2</v>
      </c>
      <c r="P18">
        <f>0.99*0.005/O18</f>
        <v>0.33221476510067094</v>
      </c>
    </row>
    <row r="20" spans="3:16" x14ac:dyDescent="0.25">
      <c r="C20">
        <v>3</v>
      </c>
    </row>
    <row r="21" spans="3:16" x14ac:dyDescent="0.25">
      <c r="D21" t="s">
        <v>344</v>
      </c>
    </row>
    <row r="22" spans="3:16" x14ac:dyDescent="0.25">
      <c r="D22" t="s">
        <v>345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FD307-80DD-47B3-AD8A-DD5EC542DF09}">
  <dimension ref="B2:E19"/>
  <sheetViews>
    <sheetView workbookViewId="0">
      <selection activeCell="E8" sqref="E8"/>
    </sheetView>
  </sheetViews>
  <sheetFormatPr defaultRowHeight="15" x14ac:dyDescent="0.25"/>
  <sheetData>
    <row r="2" spans="2:5" x14ac:dyDescent="0.25">
      <c r="B2" t="s">
        <v>348</v>
      </c>
    </row>
    <row r="5" spans="2:5" x14ac:dyDescent="0.25">
      <c r="D5" t="s">
        <v>349</v>
      </c>
      <c r="E5">
        <v>0.85</v>
      </c>
    </row>
    <row r="6" spans="2:5" x14ac:dyDescent="0.25">
      <c r="D6" t="s">
        <v>350</v>
      </c>
      <c r="E6">
        <v>0.13</v>
      </c>
    </row>
    <row r="7" spans="2:5" x14ac:dyDescent="0.25">
      <c r="D7" t="s">
        <v>351</v>
      </c>
      <c r="E7">
        <v>1.5</v>
      </c>
    </row>
    <row r="8" spans="2:5" x14ac:dyDescent="0.25">
      <c r="D8" t="s">
        <v>352</v>
      </c>
      <c r="E8">
        <v>0</v>
      </c>
    </row>
    <row r="10" spans="2:5" x14ac:dyDescent="0.25">
      <c r="D10" t="s">
        <v>353</v>
      </c>
      <c r="E10">
        <v>25</v>
      </c>
    </row>
    <row r="11" spans="2:5" x14ac:dyDescent="0.25">
      <c r="D11" t="s">
        <v>354</v>
      </c>
      <c r="E11">
        <v>10</v>
      </c>
    </row>
    <row r="14" spans="2:5" x14ac:dyDescent="0.25">
      <c r="C14">
        <f>_xlfn.NORM.DIST(E5,$E$10,$E$11,TRUE)</f>
        <v>7.8676048446685957E-3</v>
      </c>
    </row>
    <row r="16" spans="2:5" x14ac:dyDescent="0.25">
      <c r="C16" t="s">
        <v>355</v>
      </c>
    </row>
    <row r="18" spans="3:3" x14ac:dyDescent="0.25">
      <c r="C18" t="s">
        <v>357</v>
      </c>
    </row>
    <row r="19" spans="3:3" x14ac:dyDescent="0.25">
      <c r="C19" t="s">
        <v>356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F9321-071D-4283-B63E-65CA57E71080}">
  <dimension ref="B2:E14"/>
  <sheetViews>
    <sheetView tabSelected="1" workbookViewId="0">
      <selection activeCell="B13" sqref="B13"/>
    </sheetView>
  </sheetViews>
  <sheetFormatPr defaultRowHeight="15" x14ac:dyDescent="0.25"/>
  <cols>
    <col min="2" max="2" width="11" bestFit="1" customWidth="1"/>
    <col min="3" max="3" width="10" bestFit="1" customWidth="1"/>
  </cols>
  <sheetData>
    <row r="2" spans="2:5" x14ac:dyDescent="0.25">
      <c r="B2" s="3" t="s">
        <v>359</v>
      </c>
    </row>
    <row r="3" spans="2:5" x14ac:dyDescent="0.25">
      <c r="B3" t="s">
        <v>358</v>
      </c>
    </row>
    <row r="4" spans="2:5" x14ac:dyDescent="0.25">
      <c r="B4" t="s">
        <v>360</v>
      </c>
    </row>
    <row r="5" spans="2:5" x14ac:dyDescent="0.25">
      <c r="B5" t="s">
        <v>361</v>
      </c>
    </row>
    <row r="6" spans="2:5" x14ac:dyDescent="0.25">
      <c r="B6" t="s">
        <v>362</v>
      </c>
    </row>
    <row r="7" spans="2:5" x14ac:dyDescent="0.25">
      <c r="B7" t="s">
        <v>363</v>
      </c>
    </row>
    <row r="9" spans="2:5" x14ac:dyDescent="0.25">
      <c r="B9" t="s">
        <v>364</v>
      </c>
    </row>
    <row r="10" spans="2:5" x14ac:dyDescent="0.25">
      <c r="B10" t="s">
        <v>365</v>
      </c>
    </row>
    <row r="11" spans="2:5" x14ac:dyDescent="0.25">
      <c r="B11" t="s">
        <v>366</v>
      </c>
    </row>
    <row r="13" spans="2:5" x14ac:dyDescent="0.25">
      <c r="B13">
        <f>2^32</f>
        <v>4294967296</v>
      </c>
      <c r="C13">
        <f>B13/1000</f>
        <v>4294967.2960000001</v>
      </c>
      <c r="D13">
        <f>C13/1000</f>
        <v>4294.9672959999998</v>
      </c>
      <c r="E13">
        <f>D13/1000</f>
        <v>4.2949672959999994</v>
      </c>
    </row>
    <row r="14" spans="2:5" x14ac:dyDescent="0.25">
      <c r="B14">
        <f>2^16</f>
        <v>65536</v>
      </c>
      <c r="C14">
        <f>B14/1000</f>
        <v>65.536000000000001</v>
      </c>
      <c r="D14">
        <f>C14/1000</f>
        <v>6.5535999999999997E-2</v>
      </c>
      <c r="E14">
        <f>D14/1000</f>
        <v>6.5535999999999991E-5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3:C16"/>
  <sheetViews>
    <sheetView zoomScaleNormal="100" workbookViewId="0">
      <selection activeCell="B18" sqref="B18"/>
    </sheetView>
  </sheetViews>
  <sheetFormatPr defaultColWidth="8.5703125" defaultRowHeight="15" x14ac:dyDescent="0.25"/>
  <sheetData>
    <row r="3" spans="2:3" x14ac:dyDescent="0.25">
      <c r="B3" s="2" t="s">
        <v>15</v>
      </c>
    </row>
    <row r="5" spans="2:3" x14ac:dyDescent="0.25">
      <c r="B5" s="2" t="s">
        <v>16</v>
      </c>
    </row>
    <row r="6" spans="2:3" x14ac:dyDescent="0.25">
      <c r="C6" s="2" t="s">
        <v>17</v>
      </c>
    </row>
    <row r="7" spans="2:3" x14ac:dyDescent="0.25">
      <c r="C7" s="2" t="s">
        <v>18</v>
      </c>
    </row>
    <row r="8" spans="2:3" x14ac:dyDescent="0.25">
      <c r="C8" s="2" t="s">
        <v>19</v>
      </c>
    </row>
    <row r="9" spans="2:3" x14ac:dyDescent="0.25">
      <c r="C9" s="2" t="s">
        <v>20</v>
      </c>
    </row>
    <row r="11" spans="2:3" x14ac:dyDescent="0.25">
      <c r="B11" s="2" t="s">
        <v>21</v>
      </c>
    </row>
    <row r="12" spans="2:3" x14ac:dyDescent="0.25">
      <c r="C12" s="2" t="s">
        <v>22</v>
      </c>
    </row>
    <row r="13" spans="2:3" x14ac:dyDescent="0.25">
      <c r="C13" s="2" t="s">
        <v>23</v>
      </c>
    </row>
    <row r="14" spans="2:3" x14ac:dyDescent="0.25">
      <c r="C14" s="2" t="s">
        <v>24</v>
      </c>
    </row>
    <row r="16" spans="2:3" x14ac:dyDescent="0.25">
      <c r="B16" s="2" t="s">
        <v>25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B3:G36"/>
  <sheetViews>
    <sheetView zoomScaleNormal="100" workbookViewId="0">
      <selection activeCell="B39" sqref="B39"/>
    </sheetView>
  </sheetViews>
  <sheetFormatPr defaultColWidth="10.42578125" defaultRowHeight="15" x14ac:dyDescent="0.25"/>
  <sheetData>
    <row r="3" spans="2:3" x14ac:dyDescent="0.25">
      <c r="B3" s="2" t="s">
        <v>26</v>
      </c>
    </row>
    <row r="4" spans="2:3" x14ac:dyDescent="0.25">
      <c r="C4" s="2" t="s">
        <v>27</v>
      </c>
    </row>
    <row r="6" spans="2:3" x14ac:dyDescent="0.25">
      <c r="B6" s="2" t="s">
        <v>28</v>
      </c>
    </row>
    <row r="7" spans="2:3" x14ac:dyDescent="0.25">
      <c r="C7" s="2" t="s">
        <v>29</v>
      </c>
    </row>
    <row r="8" spans="2:3" x14ac:dyDescent="0.25">
      <c r="C8" s="2" t="s">
        <v>30</v>
      </c>
    </row>
    <row r="9" spans="2:3" x14ac:dyDescent="0.25">
      <c r="C9" s="2" t="s">
        <v>31</v>
      </c>
    </row>
    <row r="11" spans="2:3" x14ac:dyDescent="0.25">
      <c r="B11" s="2" t="s">
        <v>5</v>
      </c>
    </row>
    <row r="13" spans="2:3" x14ac:dyDescent="0.25">
      <c r="B13" s="2" t="s">
        <v>32</v>
      </c>
    </row>
    <row r="14" spans="2:3" x14ac:dyDescent="0.25">
      <c r="C14" s="2" t="s">
        <v>33</v>
      </c>
    </row>
    <row r="15" spans="2:3" x14ac:dyDescent="0.25">
      <c r="C15" s="2" t="s">
        <v>34</v>
      </c>
    </row>
    <row r="17" spans="2:7" x14ac:dyDescent="0.25">
      <c r="B17" s="2" t="s">
        <v>35</v>
      </c>
    </row>
    <row r="18" spans="2:7" x14ac:dyDescent="0.25">
      <c r="B18" s="2" t="s">
        <v>36</v>
      </c>
    </row>
    <row r="20" spans="2:7" x14ac:dyDescent="0.25">
      <c r="B20" s="2" t="s">
        <v>37</v>
      </c>
    </row>
    <row r="21" spans="2:7" x14ac:dyDescent="0.25">
      <c r="C21" s="2" t="s">
        <v>38</v>
      </c>
    </row>
    <row r="22" spans="2:7" x14ac:dyDescent="0.25">
      <c r="B22" s="2" t="s">
        <v>39</v>
      </c>
    </row>
    <row r="23" spans="2:7" x14ac:dyDescent="0.25">
      <c r="C23" s="2" t="s">
        <v>40</v>
      </c>
      <c r="G23" s="2" t="s">
        <v>41</v>
      </c>
    </row>
    <row r="24" spans="2:7" x14ac:dyDescent="0.25">
      <c r="B24" s="2" t="s">
        <v>42</v>
      </c>
    </row>
    <row r="25" spans="2:7" x14ac:dyDescent="0.25">
      <c r="C25" s="2" t="s">
        <v>43</v>
      </c>
      <c r="G25" s="2" t="s">
        <v>44</v>
      </c>
    </row>
    <row r="26" spans="2:7" x14ac:dyDescent="0.25">
      <c r="B26" s="2" t="s">
        <v>45</v>
      </c>
    </row>
    <row r="27" spans="2:7" x14ac:dyDescent="0.25">
      <c r="C27" s="2" t="s">
        <v>46</v>
      </c>
    </row>
    <row r="28" spans="2:7" x14ac:dyDescent="0.25">
      <c r="B28" s="2" t="s">
        <v>47</v>
      </c>
    </row>
    <row r="29" spans="2:7" x14ac:dyDescent="0.25">
      <c r="C29" s="2" t="s">
        <v>48</v>
      </c>
    </row>
    <row r="30" spans="2:7" x14ac:dyDescent="0.25">
      <c r="B30" s="2" t="s">
        <v>49</v>
      </c>
    </row>
    <row r="31" spans="2:7" x14ac:dyDescent="0.25">
      <c r="B31" s="2" t="s">
        <v>50</v>
      </c>
    </row>
    <row r="34" spans="2:3" x14ac:dyDescent="0.25">
      <c r="B34" s="2" t="s">
        <v>51</v>
      </c>
    </row>
    <row r="35" spans="2:3" x14ac:dyDescent="0.25">
      <c r="C35" s="2" t="s">
        <v>52</v>
      </c>
    </row>
    <row r="36" spans="2:3" x14ac:dyDescent="0.25">
      <c r="C36" s="2" t="s">
        <v>53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B3:M60"/>
  <sheetViews>
    <sheetView zoomScaleNormal="100" workbookViewId="0">
      <selection activeCell="J19" sqref="J19"/>
    </sheetView>
  </sheetViews>
  <sheetFormatPr defaultColWidth="10.42578125" defaultRowHeight="15" x14ac:dyDescent="0.25"/>
  <sheetData>
    <row r="3" spans="2:4" x14ac:dyDescent="0.25">
      <c r="B3" t="s">
        <v>54</v>
      </c>
    </row>
    <row r="4" spans="2:4" x14ac:dyDescent="0.25">
      <c r="C4" t="s">
        <v>55</v>
      </c>
    </row>
    <row r="5" spans="2:4" x14ac:dyDescent="0.25">
      <c r="C5" t="s">
        <v>56</v>
      </c>
    </row>
    <row r="6" spans="2:4" x14ac:dyDescent="0.25">
      <c r="D6" t="s">
        <v>57</v>
      </c>
    </row>
    <row r="7" spans="2:4" x14ac:dyDescent="0.25">
      <c r="D7" t="s">
        <v>58</v>
      </c>
    </row>
    <row r="8" spans="2:4" x14ac:dyDescent="0.25">
      <c r="D8" t="s">
        <v>59</v>
      </c>
    </row>
    <row r="9" spans="2:4" x14ac:dyDescent="0.25">
      <c r="C9" t="s">
        <v>60</v>
      </c>
    </row>
    <row r="11" spans="2:4" x14ac:dyDescent="0.25">
      <c r="B11" t="s">
        <v>61</v>
      </c>
    </row>
    <row r="12" spans="2:4" x14ac:dyDescent="0.25">
      <c r="C12" t="s">
        <v>62</v>
      </c>
    </row>
    <row r="13" spans="2:4" x14ac:dyDescent="0.25">
      <c r="C13" t="s">
        <v>63</v>
      </c>
    </row>
    <row r="14" spans="2:4" x14ac:dyDescent="0.25">
      <c r="C14" t="s">
        <v>64</v>
      </c>
    </row>
    <row r="16" spans="2:4" x14ac:dyDescent="0.25">
      <c r="C16" t="s">
        <v>65</v>
      </c>
    </row>
    <row r="17" spans="2:7" x14ac:dyDescent="0.25">
      <c r="D17" t="s">
        <v>66</v>
      </c>
      <c r="E17" t="s">
        <v>67</v>
      </c>
      <c r="G17" t="s">
        <v>68</v>
      </c>
    </row>
    <row r="18" spans="2:7" x14ac:dyDescent="0.25">
      <c r="D18" t="s">
        <v>69</v>
      </c>
      <c r="E18" t="s">
        <v>70</v>
      </c>
    </row>
    <row r="20" spans="2:7" x14ac:dyDescent="0.25">
      <c r="B20" t="s">
        <v>71</v>
      </c>
    </row>
    <row r="21" spans="2:7" x14ac:dyDescent="0.25">
      <c r="C21" t="s">
        <v>72</v>
      </c>
    </row>
    <row r="22" spans="2:7" x14ac:dyDescent="0.25">
      <c r="D22" t="s">
        <v>73</v>
      </c>
    </row>
    <row r="23" spans="2:7" x14ac:dyDescent="0.25">
      <c r="D23" t="s">
        <v>74</v>
      </c>
    </row>
    <row r="25" spans="2:7" x14ac:dyDescent="0.25">
      <c r="C25" t="s">
        <v>75</v>
      </c>
    </row>
    <row r="26" spans="2:7" x14ac:dyDescent="0.25">
      <c r="C26" t="s">
        <v>76</v>
      </c>
    </row>
    <row r="28" spans="2:7" x14ac:dyDescent="0.25">
      <c r="B28" t="s">
        <v>77</v>
      </c>
    </row>
    <row r="29" spans="2:7" x14ac:dyDescent="0.25">
      <c r="C29" t="s">
        <v>78</v>
      </c>
    </row>
    <row r="30" spans="2:7" x14ac:dyDescent="0.25">
      <c r="C30" t="s">
        <v>79</v>
      </c>
    </row>
    <row r="31" spans="2:7" x14ac:dyDescent="0.25">
      <c r="C31" t="s">
        <v>80</v>
      </c>
    </row>
    <row r="33" spans="2:4" x14ac:dyDescent="0.25">
      <c r="B33" t="s">
        <v>81</v>
      </c>
    </row>
    <row r="34" spans="2:4" x14ac:dyDescent="0.25">
      <c r="C34" t="s">
        <v>82</v>
      </c>
    </row>
    <row r="35" spans="2:4" x14ac:dyDescent="0.25">
      <c r="D35" t="s">
        <v>83</v>
      </c>
    </row>
    <row r="36" spans="2:4" x14ac:dyDescent="0.25">
      <c r="D36" t="s">
        <v>84</v>
      </c>
    </row>
    <row r="51" spans="2:13" x14ac:dyDescent="0.25">
      <c r="B51" t="s">
        <v>85</v>
      </c>
    </row>
    <row r="52" spans="2:13" x14ac:dyDescent="0.25">
      <c r="C52" t="s">
        <v>86</v>
      </c>
    </row>
    <row r="53" spans="2:13" x14ac:dyDescent="0.25">
      <c r="D53" t="s">
        <v>87</v>
      </c>
      <c r="M53" t="s">
        <v>88</v>
      </c>
    </row>
    <row r="54" spans="2:13" x14ac:dyDescent="0.25">
      <c r="D54" t="s">
        <v>89</v>
      </c>
    </row>
    <row r="55" spans="2:13" x14ac:dyDescent="0.25">
      <c r="D55" t="s">
        <v>90</v>
      </c>
    </row>
    <row r="57" spans="2:13" x14ac:dyDescent="0.25">
      <c r="C57" t="s">
        <v>91</v>
      </c>
    </row>
    <row r="58" spans="2:13" x14ac:dyDescent="0.25">
      <c r="D58" t="s">
        <v>92</v>
      </c>
    </row>
    <row r="59" spans="2:13" x14ac:dyDescent="0.25">
      <c r="D59" t="s">
        <v>93</v>
      </c>
    </row>
    <row r="60" spans="2:13" x14ac:dyDescent="0.25">
      <c r="D60" t="s">
        <v>94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67055-F213-4E22-8CFD-53F08F23C45C}">
  <sheetPr codeName="Sheet5"/>
  <dimension ref="A3:K82"/>
  <sheetViews>
    <sheetView topLeftCell="A39" workbookViewId="0">
      <selection activeCell="C55" sqref="C55:C57"/>
    </sheetView>
  </sheetViews>
  <sheetFormatPr defaultRowHeight="15" x14ac:dyDescent="0.25"/>
  <sheetData>
    <row r="3" spans="2:4" x14ac:dyDescent="0.25">
      <c r="B3" t="s">
        <v>95</v>
      </c>
    </row>
    <row r="4" spans="2:4" x14ac:dyDescent="0.25">
      <c r="C4" t="s">
        <v>96</v>
      </c>
    </row>
    <row r="5" spans="2:4" x14ac:dyDescent="0.25">
      <c r="C5" t="s">
        <v>97</v>
      </c>
    </row>
    <row r="6" spans="2:4" x14ac:dyDescent="0.25">
      <c r="C6" t="s">
        <v>98</v>
      </c>
    </row>
    <row r="7" spans="2:4" x14ac:dyDescent="0.25">
      <c r="C7" t="s">
        <v>99</v>
      </c>
    </row>
    <row r="9" spans="2:4" x14ac:dyDescent="0.25">
      <c r="B9" t="s">
        <v>100</v>
      </c>
    </row>
    <row r="10" spans="2:4" x14ac:dyDescent="0.25">
      <c r="C10" t="s">
        <v>101</v>
      </c>
    </row>
    <row r="11" spans="2:4" x14ac:dyDescent="0.25">
      <c r="C11" t="s">
        <v>102</v>
      </c>
    </row>
    <row r="12" spans="2:4" x14ac:dyDescent="0.25">
      <c r="C12" t="s">
        <v>103</v>
      </c>
    </row>
    <row r="13" spans="2:4" x14ac:dyDescent="0.25">
      <c r="D13" t="s">
        <v>104</v>
      </c>
    </row>
    <row r="14" spans="2:4" x14ac:dyDescent="0.25">
      <c r="C14" t="s">
        <v>105</v>
      </c>
    </row>
    <row r="15" spans="2:4" x14ac:dyDescent="0.25">
      <c r="C15" t="s">
        <v>106</v>
      </c>
    </row>
    <row r="19" spans="2:7" x14ac:dyDescent="0.25">
      <c r="B19" t="s">
        <v>107</v>
      </c>
    </row>
    <row r="20" spans="2:7" x14ac:dyDescent="0.25">
      <c r="B20" t="s">
        <v>108</v>
      </c>
    </row>
    <row r="22" spans="2:7" x14ac:dyDescent="0.25">
      <c r="B22" t="s">
        <v>78</v>
      </c>
    </row>
    <row r="23" spans="2:7" x14ac:dyDescent="0.25">
      <c r="C23" t="s">
        <v>109</v>
      </c>
    </row>
    <row r="24" spans="2:7" x14ac:dyDescent="0.25">
      <c r="C24" t="s">
        <v>110</v>
      </c>
      <c r="F24" t="s">
        <v>111</v>
      </c>
    </row>
    <row r="25" spans="2:7" x14ac:dyDescent="0.25">
      <c r="C25" t="s">
        <v>112</v>
      </c>
      <c r="F25" t="s">
        <v>113</v>
      </c>
    </row>
    <row r="26" spans="2:7" x14ac:dyDescent="0.25">
      <c r="F26" t="s">
        <v>114</v>
      </c>
    </row>
    <row r="28" spans="2:7" x14ac:dyDescent="0.25">
      <c r="F28" t="s">
        <v>115</v>
      </c>
    </row>
    <row r="29" spans="2:7" x14ac:dyDescent="0.25">
      <c r="F29" t="s">
        <v>116</v>
      </c>
    </row>
    <row r="30" spans="2:7" x14ac:dyDescent="0.25">
      <c r="F30" t="s">
        <v>117</v>
      </c>
    </row>
    <row r="31" spans="2:7" x14ac:dyDescent="0.25">
      <c r="G31" t="s">
        <v>118</v>
      </c>
    </row>
    <row r="32" spans="2:7" x14ac:dyDescent="0.25">
      <c r="G32" t="s">
        <v>119</v>
      </c>
    </row>
    <row r="34" spans="2:8" x14ac:dyDescent="0.25">
      <c r="F34" t="s">
        <v>120</v>
      </c>
    </row>
    <row r="35" spans="2:8" x14ac:dyDescent="0.25">
      <c r="H35" t="s">
        <v>123</v>
      </c>
    </row>
    <row r="37" spans="2:8" x14ac:dyDescent="0.25">
      <c r="F37" t="s">
        <v>122</v>
      </c>
    </row>
    <row r="38" spans="2:8" x14ac:dyDescent="0.25">
      <c r="F38" t="s">
        <v>121</v>
      </c>
      <c r="G38">
        <v>10</v>
      </c>
      <c r="H38">
        <v>10</v>
      </c>
    </row>
    <row r="45" spans="2:8" x14ac:dyDescent="0.25">
      <c r="B45" t="s">
        <v>80</v>
      </c>
    </row>
    <row r="46" spans="2:8" x14ac:dyDescent="0.25">
      <c r="C46" t="s">
        <v>124</v>
      </c>
    </row>
    <row r="47" spans="2:8" x14ac:dyDescent="0.25">
      <c r="C47" t="s">
        <v>125</v>
      </c>
    </row>
    <row r="48" spans="2:8" x14ac:dyDescent="0.25">
      <c r="C48" t="s">
        <v>126</v>
      </c>
    </row>
    <row r="49" spans="1:7" x14ac:dyDescent="0.25">
      <c r="C49" t="s">
        <v>127</v>
      </c>
    </row>
    <row r="52" spans="1:7" x14ac:dyDescent="0.25">
      <c r="B52" t="s">
        <v>128</v>
      </c>
    </row>
    <row r="53" spans="1:7" x14ac:dyDescent="0.25">
      <c r="C53" t="s">
        <v>129</v>
      </c>
    </row>
    <row r="54" spans="1:7" x14ac:dyDescent="0.25">
      <c r="C54" t="s">
        <v>130</v>
      </c>
    </row>
    <row r="55" spans="1:7" x14ac:dyDescent="0.25">
      <c r="A55" t="s">
        <v>138</v>
      </c>
      <c r="B55" t="s">
        <v>139</v>
      </c>
      <c r="C55" s="3" t="s">
        <v>131</v>
      </c>
    </row>
    <row r="56" spans="1:7" x14ac:dyDescent="0.25">
      <c r="C56" s="3" t="s">
        <v>132</v>
      </c>
      <c r="G56" t="s">
        <v>137</v>
      </c>
    </row>
    <row r="57" spans="1:7" x14ac:dyDescent="0.25">
      <c r="C57" s="3" t="s">
        <v>133</v>
      </c>
    </row>
    <row r="58" spans="1:7" x14ac:dyDescent="0.25">
      <c r="C58" t="s">
        <v>134</v>
      </c>
    </row>
    <row r="59" spans="1:7" x14ac:dyDescent="0.25">
      <c r="D59" t="s">
        <v>135</v>
      </c>
    </row>
    <row r="60" spans="1:7" x14ac:dyDescent="0.25">
      <c r="D60" t="s">
        <v>136</v>
      </c>
    </row>
    <row r="61" spans="1:7" x14ac:dyDescent="0.25">
      <c r="C61" t="s">
        <v>142</v>
      </c>
    </row>
    <row r="62" spans="1:7" x14ac:dyDescent="0.25">
      <c r="D62" t="s">
        <v>140</v>
      </c>
    </row>
    <row r="63" spans="1:7" x14ac:dyDescent="0.25">
      <c r="D63" t="s">
        <v>141</v>
      </c>
    </row>
    <row r="64" spans="1:7" x14ac:dyDescent="0.25">
      <c r="D64" t="s">
        <v>143</v>
      </c>
    </row>
    <row r="65" spans="2:11" x14ac:dyDescent="0.25">
      <c r="D65" t="s">
        <v>144</v>
      </c>
    </row>
    <row r="66" spans="2:11" x14ac:dyDescent="0.25">
      <c r="D66" t="s">
        <v>153</v>
      </c>
    </row>
    <row r="67" spans="2:11" x14ac:dyDescent="0.25">
      <c r="D67" t="s">
        <v>154</v>
      </c>
    </row>
    <row r="68" spans="2:11" x14ac:dyDescent="0.25">
      <c r="D68" t="s">
        <v>155</v>
      </c>
    </row>
    <row r="73" spans="2:11" x14ac:dyDescent="0.25">
      <c r="B73" t="s">
        <v>145</v>
      </c>
    </row>
    <row r="74" spans="2:11" x14ac:dyDescent="0.25">
      <c r="C74" t="s">
        <v>146</v>
      </c>
    </row>
    <row r="75" spans="2:11" x14ac:dyDescent="0.25">
      <c r="D75" t="s">
        <v>147</v>
      </c>
    </row>
    <row r="76" spans="2:11" x14ac:dyDescent="0.25">
      <c r="D76" t="s">
        <v>148</v>
      </c>
    </row>
    <row r="79" spans="2:11" x14ac:dyDescent="0.25">
      <c r="B79" t="s">
        <v>149</v>
      </c>
      <c r="J79" t="s">
        <v>159</v>
      </c>
    </row>
    <row r="80" spans="2:11" x14ac:dyDescent="0.25">
      <c r="C80" t="s">
        <v>150</v>
      </c>
      <c r="K80" t="s">
        <v>158</v>
      </c>
    </row>
    <row r="81" spans="3:11" x14ac:dyDescent="0.25">
      <c r="C81" t="s">
        <v>151</v>
      </c>
      <c r="K81" t="s">
        <v>157</v>
      </c>
    </row>
    <row r="82" spans="3:11" x14ac:dyDescent="0.25">
      <c r="D82" t="s">
        <v>152</v>
      </c>
      <c r="K82" t="s">
        <v>156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5009A-50D7-4898-B8FE-17C808C0A728}">
  <sheetPr codeName="Sheet6"/>
  <dimension ref="A1:AH17"/>
  <sheetViews>
    <sheetView topLeftCell="F3" zoomScale="90" zoomScaleNormal="90" workbookViewId="0">
      <selection activeCell="AJ10" sqref="AJ10"/>
    </sheetView>
  </sheetViews>
  <sheetFormatPr defaultRowHeight="15" x14ac:dyDescent="0.25"/>
  <cols>
    <col min="12" max="12" width="9.85546875" bestFit="1" customWidth="1"/>
  </cols>
  <sheetData>
    <row r="1" spans="1:34" ht="48" customHeight="1" x14ac:dyDescent="0.25">
      <c r="A1" s="5">
        <v>0</v>
      </c>
      <c r="B1" s="5">
        <v>1</v>
      </c>
      <c r="C1" s="5">
        <v>0</v>
      </c>
      <c r="F1" s="6" t="s">
        <v>160</v>
      </c>
      <c r="G1" s="5" t="s">
        <v>167</v>
      </c>
      <c r="H1" s="6" t="s">
        <v>166</v>
      </c>
      <c r="K1" s="6" t="s">
        <v>160</v>
      </c>
      <c r="L1" s="5" t="s">
        <v>167</v>
      </c>
      <c r="M1" s="5" t="s">
        <v>166</v>
      </c>
    </row>
    <row r="2" spans="1:34" ht="48" customHeight="1" x14ac:dyDescent="0.25">
      <c r="A2" s="5">
        <v>0</v>
      </c>
      <c r="B2" s="22">
        <v>1</v>
      </c>
      <c r="C2" s="5">
        <v>1</v>
      </c>
      <c r="F2" s="5" t="s">
        <v>161</v>
      </c>
      <c r="G2" s="4"/>
      <c r="H2" s="5" t="s">
        <v>165</v>
      </c>
      <c r="K2" s="5" t="s">
        <v>161</v>
      </c>
      <c r="L2" s="4"/>
      <c r="M2" s="5" t="s">
        <v>165</v>
      </c>
    </row>
    <row r="3" spans="1:34" ht="48" customHeight="1" x14ac:dyDescent="0.25">
      <c r="A3" s="5">
        <v>0</v>
      </c>
      <c r="B3" s="5">
        <v>1</v>
      </c>
      <c r="C3" s="5">
        <v>0</v>
      </c>
      <c r="F3" s="6" t="s">
        <v>162</v>
      </c>
      <c r="G3" s="5" t="s">
        <v>163</v>
      </c>
      <c r="H3" s="5" t="s">
        <v>164</v>
      </c>
      <c r="K3" s="6" t="s">
        <v>162</v>
      </c>
      <c r="L3" s="5" t="s">
        <v>163</v>
      </c>
      <c r="M3" s="5" t="s">
        <v>164</v>
      </c>
    </row>
    <row r="5" spans="1:34" x14ac:dyDescent="0.25">
      <c r="A5">
        <f>0.5*(ABS(A3-A2)+ABS(A2-A1)+ABS(A1-B1)+ABS(B1-C1)+ABS(C1-C2)+ABS(C2-C3)+ABS(C3-B3)+ABS(B3-A3))</f>
        <v>3</v>
      </c>
      <c r="R5" t="s">
        <v>169</v>
      </c>
    </row>
    <row r="6" spans="1:34" x14ac:dyDescent="0.25">
      <c r="L6" s="3" t="s">
        <v>168</v>
      </c>
      <c r="M6" s="17">
        <v>2</v>
      </c>
      <c r="R6" t="s">
        <v>170</v>
      </c>
    </row>
    <row r="7" spans="1:34" x14ac:dyDescent="0.25">
      <c r="Y7" s="3">
        <v>1</v>
      </c>
      <c r="Z7" s="3">
        <v>2</v>
      </c>
      <c r="AA7" s="3">
        <v>3</v>
      </c>
      <c r="AB7" s="3">
        <v>4</v>
      </c>
      <c r="AC7" s="3">
        <v>5</v>
      </c>
      <c r="AD7" s="3">
        <v>6</v>
      </c>
      <c r="AE7" s="3">
        <v>7</v>
      </c>
      <c r="AF7" s="3">
        <v>8</v>
      </c>
      <c r="AG7" s="3">
        <v>9</v>
      </c>
      <c r="AH7" s="3">
        <v>10</v>
      </c>
    </row>
    <row r="8" spans="1:34" ht="48" customHeight="1" x14ac:dyDescent="0.25">
      <c r="A8" s="7">
        <v>0</v>
      </c>
      <c r="B8" s="7">
        <v>0</v>
      </c>
      <c r="C8" s="7">
        <v>1</v>
      </c>
      <c r="D8" s="7">
        <v>2</v>
      </c>
      <c r="E8" s="7">
        <v>0</v>
      </c>
      <c r="F8" s="7">
        <v>0</v>
      </c>
      <c r="G8" s="7">
        <v>0</v>
      </c>
      <c r="H8" s="7">
        <v>1</v>
      </c>
      <c r="I8" s="12">
        <v>1</v>
      </c>
      <c r="J8" s="7">
        <v>0</v>
      </c>
      <c r="M8" s="7">
        <f>IF(A8&lt;=$M$6,0,1)</f>
        <v>0</v>
      </c>
      <c r="N8" s="7">
        <f t="shared" ref="N8:N17" si="0">IF(B8&lt;=$M$6,0,1)</f>
        <v>0</v>
      </c>
      <c r="O8" s="7">
        <f t="shared" ref="O8:O17" si="1">IF(C8&lt;=$M$6,0,1)</f>
        <v>0</v>
      </c>
      <c r="P8" s="7">
        <f t="shared" ref="P8:P17" si="2">IF(D8&lt;=$M$6,0,1)</f>
        <v>0</v>
      </c>
      <c r="Q8" s="7">
        <f t="shared" ref="Q8:Q17" si="3">IF(E8&lt;=$M$6,0,1)</f>
        <v>0</v>
      </c>
      <c r="R8" s="7">
        <f t="shared" ref="R8:R17" si="4">IF(F8&lt;=$M$6,0,1)</f>
        <v>0</v>
      </c>
      <c r="S8" s="7">
        <f t="shared" ref="S8:S17" si="5">IF(G8&lt;=$M$6,0,1)</f>
        <v>0</v>
      </c>
      <c r="T8" s="7">
        <f t="shared" ref="T8:T17" si="6">IF(H8&lt;=$M$6,0,1)</f>
        <v>0</v>
      </c>
      <c r="U8" s="12">
        <f t="shared" ref="U8:U17" si="7">IF(I8&lt;=$M$6,0,1)</f>
        <v>0</v>
      </c>
      <c r="V8" s="7">
        <f t="shared" ref="V8:V17" si="8">IF(J8&lt;=$M$6,0,1)</f>
        <v>0</v>
      </c>
      <c r="X8" s="3">
        <v>1</v>
      </c>
      <c r="Y8" s="7">
        <v>0</v>
      </c>
      <c r="Z8" s="7">
        <v>0</v>
      </c>
      <c r="AA8" s="7">
        <v>0</v>
      </c>
      <c r="AB8" s="7">
        <v>0</v>
      </c>
      <c r="AC8" s="7">
        <v>0</v>
      </c>
      <c r="AD8" s="7">
        <v>0</v>
      </c>
      <c r="AE8" s="7">
        <v>0</v>
      </c>
      <c r="AF8" s="7">
        <v>0</v>
      </c>
      <c r="AG8" s="12">
        <v>0</v>
      </c>
      <c r="AH8" s="7">
        <v>0</v>
      </c>
    </row>
    <row r="9" spans="1:34" ht="48" customHeight="1" x14ac:dyDescent="0.25">
      <c r="A9" s="7">
        <v>0</v>
      </c>
      <c r="B9" s="8">
        <v>0</v>
      </c>
      <c r="C9" s="9">
        <v>1</v>
      </c>
      <c r="D9" s="9">
        <v>3</v>
      </c>
      <c r="E9" s="9">
        <v>0</v>
      </c>
      <c r="F9" s="9">
        <v>0</v>
      </c>
      <c r="G9" s="9">
        <v>2</v>
      </c>
      <c r="H9" s="9">
        <v>3</v>
      </c>
      <c r="I9" s="10">
        <v>0</v>
      </c>
      <c r="J9" s="7">
        <v>1</v>
      </c>
      <c r="M9" s="7">
        <f t="shared" ref="M9:M17" si="9">IF(A9&lt;=$M$6,0,1)</f>
        <v>0</v>
      </c>
      <c r="N9" s="8">
        <f t="shared" si="0"/>
        <v>0</v>
      </c>
      <c r="O9" s="9">
        <f t="shared" si="1"/>
        <v>0</v>
      </c>
      <c r="P9" s="9">
        <f t="shared" si="2"/>
        <v>1</v>
      </c>
      <c r="Q9" s="9">
        <f t="shared" si="3"/>
        <v>0</v>
      </c>
      <c r="R9" s="9">
        <f t="shared" si="4"/>
        <v>0</v>
      </c>
      <c r="S9" s="9">
        <f t="shared" si="5"/>
        <v>0</v>
      </c>
      <c r="T9" s="9">
        <f t="shared" si="6"/>
        <v>1</v>
      </c>
      <c r="U9" s="10">
        <f t="shared" si="7"/>
        <v>0</v>
      </c>
      <c r="V9" s="7">
        <f t="shared" si="8"/>
        <v>0</v>
      </c>
      <c r="X9" s="3">
        <v>2</v>
      </c>
      <c r="Y9" s="7">
        <v>0</v>
      </c>
      <c r="Z9" s="23">
        <v>0</v>
      </c>
      <c r="AA9" s="24">
        <v>0</v>
      </c>
      <c r="AB9" s="19">
        <v>1</v>
      </c>
      <c r="AC9" s="24">
        <v>0</v>
      </c>
      <c r="AD9" s="9">
        <v>0</v>
      </c>
      <c r="AE9" s="24">
        <v>0</v>
      </c>
      <c r="AF9" s="19">
        <v>1</v>
      </c>
      <c r="AG9" s="28">
        <v>0</v>
      </c>
      <c r="AH9" s="7">
        <v>0</v>
      </c>
    </row>
    <row r="10" spans="1:34" ht="48" customHeight="1" x14ac:dyDescent="0.25">
      <c r="A10" s="7">
        <v>0</v>
      </c>
      <c r="B10" s="11">
        <v>0</v>
      </c>
      <c r="C10" s="12">
        <v>1</v>
      </c>
      <c r="D10" s="12">
        <v>3</v>
      </c>
      <c r="E10" s="12">
        <v>0</v>
      </c>
      <c r="F10" s="12">
        <v>0</v>
      </c>
      <c r="G10" s="12">
        <v>1</v>
      </c>
      <c r="H10" s="12">
        <v>2</v>
      </c>
      <c r="I10" s="13">
        <v>0</v>
      </c>
      <c r="J10" s="7">
        <v>1</v>
      </c>
      <c r="M10" s="7">
        <f t="shared" si="9"/>
        <v>0</v>
      </c>
      <c r="N10" s="11">
        <f t="shared" si="0"/>
        <v>0</v>
      </c>
      <c r="O10" s="12">
        <f t="shared" si="1"/>
        <v>0</v>
      </c>
      <c r="P10" s="12">
        <f t="shared" si="2"/>
        <v>1</v>
      </c>
      <c r="Q10" s="12">
        <f t="shared" si="3"/>
        <v>0</v>
      </c>
      <c r="R10" s="12">
        <f t="shared" si="4"/>
        <v>0</v>
      </c>
      <c r="S10" s="12">
        <f t="shared" si="5"/>
        <v>0</v>
      </c>
      <c r="T10" s="12">
        <f t="shared" si="6"/>
        <v>0</v>
      </c>
      <c r="U10" s="13">
        <f t="shared" si="7"/>
        <v>0</v>
      </c>
      <c r="V10" s="7">
        <f t="shared" si="8"/>
        <v>0</v>
      </c>
      <c r="X10" s="3">
        <v>3</v>
      </c>
      <c r="Y10" s="7">
        <v>0</v>
      </c>
      <c r="Z10" s="25">
        <v>0</v>
      </c>
      <c r="AA10" s="26">
        <v>0</v>
      </c>
      <c r="AB10" s="20">
        <v>1</v>
      </c>
      <c r="AC10" s="29">
        <v>0</v>
      </c>
      <c r="AD10" s="26">
        <v>0</v>
      </c>
      <c r="AE10" s="26">
        <v>0</v>
      </c>
      <c r="AF10" s="26">
        <v>0</v>
      </c>
      <c r="AG10" s="27">
        <v>0</v>
      </c>
      <c r="AH10" s="7">
        <v>0</v>
      </c>
    </row>
    <row r="11" spans="1:34" ht="48" customHeight="1" x14ac:dyDescent="0.25">
      <c r="A11" s="7">
        <v>2</v>
      </c>
      <c r="B11" s="11">
        <v>1</v>
      </c>
      <c r="C11" s="12">
        <v>0</v>
      </c>
      <c r="D11" s="12">
        <v>0</v>
      </c>
      <c r="E11" s="12">
        <v>3</v>
      </c>
      <c r="F11" s="12">
        <v>0</v>
      </c>
      <c r="G11" s="12">
        <v>0</v>
      </c>
      <c r="H11" s="12">
        <v>1</v>
      </c>
      <c r="I11" s="13">
        <v>2</v>
      </c>
      <c r="J11" s="7">
        <v>2</v>
      </c>
      <c r="M11" s="7">
        <f t="shared" si="9"/>
        <v>0</v>
      </c>
      <c r="N11" s="11">
        <f t="shared" si="0"/>
        <v>0</v>
      </c>
      <c r="O11" s="12">
        <f t="shared" si="1"/>
        <v>0</v>
      </c>
      <c r="P11" s="12">
        <f t="shared" si="2"/>
        <v>0</v>
      </c>
      <c r="Q11" s="12">
        <f t="shared" si="3"/>
        <v>1</v>
      </c>
      <c r="R11" s="12">
        <f t="shared" si="4"/>
        <v>0</v>
      </c>
      <c r="S11" s="12">
        <f t="shared" si="5"/>
        <v>0</v>
      </c>
      <c r="T11" s="12">
        <f t="shared" si="6"/>
        <v>0</v>
      </c>
      <c r="U11" s="13">
        <f t="shared" si="7"/>
        <v>0</v>
      </c>
      <c r="V11" s="7">
        <f t="shared" si="8"/>
        <v>0</v>
      </c>
      <c r="X11" s="3">
        <v>4</v>
      </c>
      <c r="Y11" s="7">
        <v>0</v>
      </c>
      <c r="Z11" s="11">
        <v>0</v>
      </c>
      <c r="AA11" s="26">
        <v>0</v>
      </c>
      <c r="AB11" s="29">
        <v>0</v>
      </c>
      <c r="AC11" s="20">
        <v>1</v>
      </c>
      <c r="AD11" s="26">
        <v>0</v>
      </c>
      <c r="AE11" s="12">
        <v>0</v>
      </c>
      <c r="AF11" s="12">
        <v>0</v>
      </c>
      <c r="AG11" s="13">
        <v>0</v>
      </c>
      <c r="AH11" s="7">
        <v>0</v>
      </c>
    </row>
    <row r="12" spans="1:34" ht="48" customHeight="1" x14ac:dyDescent="0.25">
      <c r="A12" s="7">
        <v>0</v>
      </c>
      <c r="B12" s="11">
        <v>0</v>
      </c>
      <c r="C12" s="12">
        <v>0</v>
      </c>
      <c r="D12" s="12">
        <v>1</v>
      </c>
      <c r="E12" s="12">
        <v>0</v>
      </c>
      <c r="F12" s="12">
        <v>0</v>
      </c>
      <c r="G12" s="12">
        <v>0</v>
      </c>
      <c r="H12" s="12">
        <v>1</v>
      </c>
      <c r="I12" s="13">
        <v>2</v>
      </c>
      <c r="J12" s="7">
        <v>0</v>
      </c>
      <c r="M12" s="7">
        <f t="shared" si="9"/>
        <v>0</v>
      </c>
      <c r="N12" s="11">
        <f t="shared" si="0"/>
        <v>0</v>
      </c>
      <c r="O12" s="12">
        <f t="shared" si="1"/>
        <v>0</v>
      </c>
      <c r="P12" s="12">
        <f t="shared" si="2"/>
        <v>0</v>
      </c>
      <c r="Q12" s="12">
        <f t="shared" si="3"/>
        <v>0</v>
      </c>
      <c r="R12" s="12">
        <f t="shared" si="4"/>
        <v>0</v>
      </c>
      <c r="S12" s="12">
        <f t="shared" si="5"/>
        <v>0</v>
      </c>
      <c r="T12" s="12">
        <f t="shared" si="6"/>
        <v>0</v>
      </c>
      <c r="U12" s="13">
        <f t="shared" si="7"/>
        <v>0</v>
      </c>
      <c r="V12" s="7">
        <f t="shared" si="8"/>
        <v>0</v>
      </c>
      <c r="X12" s="3">
        <v>5</v>
      </c>
      <c r="Y12" s="7">
        <v>0</v>
      </c>
      <c r="Z12" s="11">
        <v>0</v>
      </c>
      <c r="AA12" s="12">
        <v>0</v>
      </c>
      <c r="AB12" s="26">
        <v>0</v>
      </c>
      <c r="AC12" s="29">
        <v>0</v>
      </c>
      <c r="AD12" s="29">
        <v>0</v>
      </c>
      <c r="AE12" s="26">
        <v>0</v>
      </c>
      <c r="AF12" s="12">
        <v>0</v>
      </c>
      <c r="AG12" s="13">
        <v>0</v>
      </c>
      <c r="AH12" s="7">
        <v>0</v>
      </c>
    </row>
    <row r="13" spans="1:34" ht="48" customHeight="1" x14ac:dyDescent="0.25">
      <c r="A13" s="7">
        <v>0</v>
      </c>
      <c r="B13" s="11">
        <v>0</v>
      </c>
      <c r="C13" s="12">
        <v>0</v>
      </c>
      <c r="D13" s="12">
        <v>0</v>
      </c>
      <c r="E13" s="12">
        <v>0</v>
      </c>
      <c r="F13" s="12">
        <v>3</v>
      </c>
      <c r="G13" s="12">
        <v>2</v>
      </c>
      <c r="H13" s="12">
        <v>1</v>
      </c>
      <c r="I13" s="13">
        <v>1</v>
      </c>
      <c r="J13" s="7">
        <v>0</v>
      </c>
      <c r="M13" s="7">
        <f t="shared" si="9"/>
        <v>0</v>
      </c>
      <c r="N13" s="11">
        <f t="shared" si="0"/>
        <v>0</v>
      </c>
      <c r="O13" s="12">
        <f t="shared" si="1"/>
        <v>0</v>
      </c>
      <c r="P13" s="12">
        <f t="shared" si="2"/>
        <v>0</v>
      </c>
      <c r="Q13" s="12">
        <f t="shared" si="3"/>
        <v>0</v>
      </c>
      <c r="R13" s="12">
        <f t="shared" si="4"/>
        <v>1</v>
      </c>
      <c r="S13" s="12">
        <f t="shared" si="5"/>
        <v>0</v>
      </c>
      <c r="T13" s="12">
        <f t="shared" si="6"/>
        <v>0</v>
      </c>
      <c r="U13" s="13">
        <f t="shared" si="7"/>
        <v>0</v>
      </c>
      <c r="V13" s="7">
        <f t="shared" si="8"/>
        <v>0</v>
      </c>
      <c r="X13" s="3">
        <v>6</v>
      </c>
      <c r="Y13" s="7">
        <v>0</v>
      </c>
      <c r="Z13" s="25">
        <v>0</v>
      </c>
      <c r="AA13" s="26">
        <v>0</v>
      </c>
      <c r="AB13" s="12">
        <v>0</v>
      </c>
      <c r="AC13" s="26">
        <v>0</v>
      </c>
      <c r="AD13" s="20">
        <v>1</v>
      </c>
      <c r="AE13" s="29">
        <v>0</v>
      </c>
      <c r="AF13" s="26">
        <v>0</v>
      </c>
      <c r="AG13" s="13">
        <v>0</v>
      </c>
      <c r="AH13" s="7">
        <v>0</v>
      </c>
    </row>
    <row r="14" spans="1:34" ht="48" customHeight="1" x14ac:dyDescent="0.25">
      <c r="A14" s="7">
        <v>0</v>
      </c>
      <c r="B14" s="11">
        <v>3</v>
      </c>
      <c r="C14" s="12">
        <v>2</v>
      </c>
      <c r="D14" s="12">
        <v>2</v>
      </c>
      <c r="E14" s="12">
        <v>1</v>
      </c>
      <c r="F14" s="12">
        <v>2</v>
      </c>
      <c r="G14" s="12">
        <v>4</v>
      </c>
      <c r="H14" s="12">
        <v>0</v>
      </c>
      <c r="I14" s="13">
        <v>0</v>
      </c>
      <c r="J14" s="7">
        <v>0</v>
      </c>
      <c r="M14" s="7">
        <f t="shared" si="9"/>
        <v>0</v>
      </c>
      <c r="N14" s="11">
        <f t="shared" si="0"/>
        <v>1</v>
      </c>
      <c r="O14" s="12">
        <f t="shared" si="1"/>
        <v>0</v>
      </c>
      <c r="P14" s="12">
        <f t="shared" si="2"/>
        <v>0</v>
      </c>
      <c r="Q14" s="12">
        <f t="shared" si="3"/>
        <v>0</v>
      </c>
      <c r="R14" s="12">
        <f t="shared" si="4"/>
        <v>0</v>
      </c>
      <c r="S14" s="12">
        <f t="shared" si="5"/>
        <v>1</v>
      </c>
      <c r="T14" s="12">
        <f t="shared" si="6"/>
        <v>0</v>
      </c>
      <c r="U14" s="13">
        <f t="shared" si="7"/>
        <v>0</v>
      </c>
      <c r="V14" s="7">
        <f t="shared" si="8"/>
        <v>0</v>
      </c>
      <c r="X14" s="3">
        <v>7</v>
      </c>
      <c r="Y14" s="7">
        <v>0</v>
      </c>
      <c r="Z14" s="21">
        <v>1</v>
      </c>
      <c r="AA14" s="26">
        <v>0</v>
      </c>
      <c r="AB14" s="12">
        <v>0</v>
      </c>
      <c r="AC14" s="29">
        <v>0</v>
      </c>
      <c r="AD14" s="31">
        <v>0</v>
      </c>
      <c r="AE14" s="20">
        <v>1</v>
      </c>
      <c r="AF14" s="26">
        <v>0</v>
      </c>
      <c r="AG14" s="13">
        <v>0</v>
      </c>
      <c r="AH14" s="7">
        <v>0</v>
      </c>
    </row>
    <row r="15" spans="1:34" ht="48" customHeight="1" x14ac:dyDescent="0.25">
      <c r="A15" s="7">
        <v>2</v>
      </c>
      <c r="B15" s="11">
        <v>2</v>
      </c>
      <c r="C15" s="12">
        <v>0</v>
      </c>
      <c r="D15" s="12">
        <v>0</v>
      </c>
      <c r="E15" s="12">
        <v>0</v>
      </c>
      <c r="F15" s="12">
        <v>4</v>
      </c>
      <c r="G15" s="12">
        <v>0</v>
      </c>
      <c r="H15" s="12">
        <v>0</v>
      </c>
      <c r="I15" s="13">
        <v>0</v>
      </c>
      <c r="J15" s="7">
        <v>1</v>
      </c>
      <c r="M15" s="7">
        <f t="shared" si="9"/>
        <v>0</v>
      </c>
      <c r="N15" s="11">
        <f t="shared" si="0"/>
        <v>0</v>
      </c>
      <c r="O15" s="12">
        <f t="shared" si="1"/>
        <v>0</v>
      </c>
      <c r="P15" s="12">
        <f t="shared" si="2"/>
        <v>0</v>
      </c>
      <c r="Q15" s="12">
        <f t="shared" si="3"/>
        <v>0</v>
      </c>
      <c r="R15" s="12">
        <f t="shared" si="4"/>
        <v>1</v>
      </c>
      <c r="S15" s="12">
        <f t="shared" si="5"/>
        <v>0</v>
      </c>
      <c r="T15" s="12">
        <f t="shared" si="6"/>
        <v>0</v>
      </c>
      <c r="U15" s="13">
        <f t="shared" si="7"/>
        <v>0</v>
      </c>
      <c r="V15" s="7">
        <f t="shared" si="8"/>
        <v>0</v>
      </c>
      <c r="X15" s="3">
        <v>8</v>
      </c>
      <c r="Y15" s="7">
        <v>0</v>
      </c>
      <c r="Z15" s="25">
        <v>0</v>
      </c>
      <c r="AA15" s="26">
        <v>0</v>
      </c>
      <c r="AB15" s="12">
        <v>0</v>
      </c>
      <c r="AC15" s="26">
        <v>0</v>
      </c>
      <c r="AD15" s="20">
        <v>1</v>
      </c>
      <c r="AE15" s="29">
        <v>0</v>
      </c>
      <c r="AF15" s="26">
        <v>0</v>
      </c>
      <c r="AG15" s="13">
        <v>0</v>
      </c>
      <c r="AH15" s="7">
        <v>0</v>
      </c>
    </row>
    <row r="16" spans="1:34" ht="48" customHeight="1" x14ac:dyDescent="0.25">
      <c r="A16" s="7">
        <v>1</v>
      </c>
      <c r="B16" s="14">
        <v>0</v>
      </c>
      <c r="C16" s="15">
        <v>0</v>
      </c>
      <c r="D16" s="15">
        <v>0</v>
      </c>
      <c r="E16" s="15">
        <v>1</v>
      </c>
      <c r="F16" s="15">
        <v>2</v>
      </c>
      <c r="G16" s="15">
        <v>0</v>
      </c>
      <c r="H16" s="15">
        <v>0</v>
      </c>
      <c r="I16" s="16">
        <v>1</v>
      </c>
      <c r="J16" s="7">
        <v>0</v>
      </c>
      <c r="M16" s="7">
        <f t="shared" si="9"/>
        <v>0</v>
      </c>
      <c r="N16" s="14">
        <f t="shared" si="0"/>
        <v>0</v>
      </c>
      <c r="O16" s="15">
        <f t="shared" si="1"/>
        <v>0</v>
      </c>
      <c r="P16" s="15">
        <f t="shared" si="2"/>
        <v>0</v>
      </c>
      <c r="Q16" s="15">
        <f t="shared" si="3"/>
        <v>0</v>
      </c>
      <c r="R16" s="15">
        <f t="shared" si="4"/>
        <v>0</v>
      </c>
      <c r="S16" s="15">
        <f t="shared" si="5"/>
        <v>0</v>
      </c>
      <c r="T16" s="15">
        <f t="shared" si="6"/>
        <v>0</v>
      </c>
      <c r="U16" s="16">
        <f t="shared" si="7"/>
        <v>0</v>
      </c>
      <c r="V16" s="7">
        <f t="shared" si="8"/>
        <v>0</v>
      </c>
      <c r="X16" s="3">
        <v>9</v>
      </c>
      <c r="Y16" s="7">
        <v>0</v>
      </c>
      <c r="Z16" s="14">
        <v>0</v>
      </c>
      <c r="AA16" s="15">
        <v>0</v>
      </c>
      <c r="AB16" s="15">
        <v>0</v>
      </c>
      <c r="AC16" s="30">
        <v>0</v>
      </c>
      <c r="AD16" s="30">
        <v>0</v>
      </c>
      <c r="AE16" s="30">
        <v>0</v>
      </c>
      <c r="AF16" s="15">
        <v>0</v>
      </c>
      <c r="AG16" s="16">
        <v>0</v>
      </c>
      <c r="AH16" s="7">
        <v>0</v>
      </c>
    </row>
    <row r="17" spans="1:34" ht="48" customHeight="1" x14ac:dyDescent="0.25">
      <c r="A17" s="7">
        <v>1</v>
      </c>
      <c r="B17" s="7">
        <v>0</v>
      </c>
      <c r="C17" s="7">
        <v>0</v>
      </c>
      <c r="D17" s="7">
        <v>2</v>
      </c>
      <c r="E17" s="7">
        <v>2</v>
      </c>
      <c r="F17" s="7">
        <v>3</v>
      </c>
      <c r="G17" s="7">
        <v>0</v>
      </c>
      <c r="H17" s="7">
        <v>1</v>
      </c>
      <c r="I17" s="7">
        <v>0</v>
      </c>
      <c r="J17" s="7">
        <v>0</v>
      </c>
      <c r="M17" s="7">
        <f t="shared" si="9"/>
        <v>0</v>
      </c>
      <c r="N17" s="7">
        <f t="shared" si="0"/>
        <v>0</v>
      </c>
      <c r="O17" s="7">
        <f t="shared" si="1"/>
        <v>0</v>
      </c>
      <c r="P17" s="7">
        <f t="shared" si="2"/>
        <v>0</v>
      </c>
      <c r="Q17" s="7">
        <f t="shared" si="3"/>
        <v>0</v>
      </c>
      <c r="R17" s="7">
        <f t="shared" si="4"/>
        <v>1</v>
      </c>
      <c r="S17" s="7">
        <f t="shared" si="5"/>
        <v>0</v>
      </c>
      <c r="T17" s="7">
        <f t="shared" si="6"/>
        <v>0</v>
      </c>
      <c r="U17" s="7">
        <f t="shared" si="7"/>
        <v>0</v>
      </c>
      <c r="V17" s="7">
        <f t="shared" si="8"/>
        <v>0</v>
      </c>
      <c r="X17" s="3">
        <v>10</v>
      </c>
      <c r="Y17" s="7">
        <v>0</v>
      </c>
      <c r="Z17" s="7">
        <v>0</v>
      </c>
      <c r="AA17" s="7">
        <v>0</v>
      </c>
      <c r="AB17" s="7">
        <v>0</v>
      </c>
      <c r="AC17" s="7">
        <v>0</v>
      </c>
      <c r="AD17" s="18">
        <v>1</v>
      </c>
      <c r="AE17" s="7">
        <v>0</v>
      </c>
      <c r="AF17" s="7">
        <v>0</v>
      </c>
      <c r="AG17" s="7">
        <v>0</v>
      </c>
      <c r="AH17" s="7">
        <v>0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1C007-3A2A-4D6A-BD5D-BCE26F271BFB}">
  <sheetPr codeName="Sheet7"/>
  <dimension ref="B3:F79"/>
  <sheetViews>
    <sheetView topLeftCell="A20" workbookViewId="0">
      <selection activeCell="M42" sqref="M42"/>
    </sheetView>
  </sheetViews>
  <sheetFormatPr defaultRowHeight="15" x14ac:dyDescent="0.25"/>
  <sheetData>
    <row r="3" spans="2:5" x14ac:dyDescent="0.25">
      <c r="B3" t="s">
        <v>171</v>
      </c>
    </row>
    <row r="4" spans="2:5" x14ac:dyDescent="0.25">
      <c r="C4" t="s">
        <v>176</v>
      </c>
    </row>
    <row r="5" spans="2:5" x14ac:dyDescent="0.25">
      <c r="D5" t="s">
        <v>172</v>
      </c>
    </row>
    <row r="6" spans="2:5" x14ac:dyDescent="0.25">
      <c r="C6" t="s">
        <v>173</v>
      </c>
    </row>
    <row r="7" spans="2:5" x14ac:dyDescent="0.25">
      <c r="D7" t="s">
        <v>174</v>
      </c>
    </row>
    <row r="8" spans="2:5" x14ac:dyDescent="0.25">
      <c r="C8" t="s">
        <v>175</v>
      </c>
    </row>
    <row r="11" spans="2:5" x14ac:dyDescent="0.25">
      <c r="B11" t="s">
        <v>177</v>
      </c>
    </row>
    <row r="12" spans="2:5" x14ac:dyDescent="0.25">
      <c r="C12" t="s">
        <v>178</v>
      </c>
    </row>
    <row r="13" spans="2:5" x14ac:dyDescent="0.25">
      <c r="D13" t="s">
        <v>179</v>
      </c>
    </row>
    <row r="14" spans="2:5" x14ac:dyDescent="0.25">
      <c r="D14" t="s">
        <v>180</v>
      </c>
    </row>
    <row r="15" spans="2:5" x14ac:dyDescent="0.25">
      <c r="E15" s="32">
        <v>180000</v>
      </c>
    </row>
    <row r="16" spans="2:5" x14ac:dyDescent="0.25">
      <c r="D16" t="s">
        <v>181</v>
      </c>
    </row>
    <row r="18" spans="3:6" x14ac:dyDescent="0.25">
      <c r="C18" t="s">
        <v>182</v>
      </c>
    </row>
    <row r="19" spans="3:6" x14ac:dyDescent="0.25">
      <c r="D19" t="s">
        <v>183</v>
      </c>
    </row>
    <row r="20" spans="3:6" x14ac:dyDescent="0.25">
      <c r="D20" t="s">
        <v>184</v>
      </c>
    </row>
    <row r="21" spans="3:6" x14ac:dyDescent="0.25">
      <c r="E21" s="3" t="s">
        <v>185</v>
      </c>
    </row>
    <row r="23" spans="3:6" x14ac:dyDescent="0.25">
      <c r="C23" t="s">
        <v>186</v>
      </c>
    </row>
    <row r="24" spans="3:6" x14ac:dyDescent="0.25">
      <c r="D24" t="s">
        <v>187</v>
      </c>
    </row>
    <row r="25" spans="3:6" x14ac:dyDescent="0.25">
      <c r="D25" t="s">
        <v>188</v>
      </c>
    </row>
    <row r="26" spans="3:6" x14ac:dyDescent="0.25">
      <c r="E26" t="s">
        <v>189</v>
      </c>
    </row>
    <row r="27" spans="3:6" x14ac:dyDescent="0.25">
      <c r="E27" t="s">
        <v>190</v>
      </c>
    </row>
    <row r="28" spans="3:6" x14ac:dyDescent="0.25">
      <c r="D28" t="s">
        <v>191</v>
      </c>
    </row>
    <row r="29" spans="3:6" x14ac:dyDescent="0.25">
      <c r="E29" t="s">
        <v>192</v>
      </c>
    </row>
    <row r="30" spans="3:6" x14ac:dyDescent="0.25">
      <c r="F30" t="s">
        <v>193</v>
      </c>
    </row>
    <row r="31" spans="3:6" x14ac:dyDescent="0.25">
      <c r="F31" t="s">
        <v>197</v>
      </c>
    </row>
    <row r="32" spans="3:6" x14ac:dyDescent="0.25">
      <c r="E32" t="s">
        <v>194</v>
      </c>
    </row>
    <row r="33" spans="2:6" x14ac:dyDescent="0.25">
      <c r="E33" t="s">
        <v>195</v>
      </c>
    </row>
    <row r="34" spans="2:6" x14ac:dyDescent="0.25">
      <c r="D34" t="s">
        <v>198</v>
      </c>
    </row>
    <row r="35" spans="2:6" x14ac:dyDescent="0.25">
      <c r="E35" s="3" t="s">
        <v>199</v>
      </c>
    </row>
    <row r="36" spans="2:6" x14ac:dyDescent="0.25">
      <c r="F36" t="s">
        <v>200</v>
      </c>
    </row>
    <row r="37" spans="2:6" x14ac:dyDescent="0.25">
      <c r="C37" t="s">
        <v>201</v>
      </c>
    </row>
    <row r="38" spans="2:6" x14ac:dyDescent="0.25">
      <c r="D38" t="s">
        <v>202</v>
      </c>
    </row>
    <row r="39" spans="2:6" x14ac:dyDescent="0.25">
      <c r="E39" t="s">
        <v>203</v>
      </c>
    </row>
    <row r="41" spans="2:6" x14ac:dyDescent="0.25">
      <c r="B41" t="s">
        <v>235</v>
      </c>
    </row>
    <row r="42" spans="2:6" x14ac:dyDescent="0.25">
      <c r="C42" t="s">
        <v>204</v>
      </c>
    </row>
    <row r="43" spans="2:6" x14ac:dyDescent="0.25">
      <c r="C43">
        <v>1</v>
      </c>
    </row>
    <row r="44" spans="2:6" x14ac:dyDescent="0.25">
      <c r="D44" t="s">
        <v>205</v>
      </c>
    </row>
    <row r="45" spans="2:6" x14ac:dyDescent="0.25">
      <c r="D45" t="s">
        <v>206</v>
      </c>
    </row>
    <row r="46" spans="2:6" x14ac:dyDescent="0.25">
      <c r="E46" t="s">
        <v>207</v>
      </c>
    </row>
    <row r="47" spans="2:6" x14ac:dyDescent="0.25">
      <c r="F47" t="s">
        <v>208</v>
      </c>
    </row>
    <row r="48" spans="2:6" x14ac:dyDescent="0.25">
      <c r="C48">
        <v>2</v>
      </c>
    </row>
    <row r="49" spans="3:5" x14ac:dyDescent="0.25">
      <c r="D49" t="s">
        <v>209</v>
      </c>
    </row>
    <row r="50" spans="3:5" x14ac:dyDescent="0.25">
      <c r="E50" s="3" t="s">
        <v>210</v>
      </c>
    </row>
    <row r="51" spans="3:5" x14ac:dyDescent="0.25">
      <c r="E51" t="s">
        <v>211</v>
      </c>
    </row>
    <row r="52" spans="3:5" x14ac:dyDescent="0.25">
      <c r="E52" t="s">
        <v>233</v>
      </c>
    </row>
    <row r="53" spans="3:5" x14ac:dyDescent="0.25">
      <c r="E53" t="s">
        <v>234</v>
      </c>
    </row>
    <row r="54" spans="3:5" x14ac:dyDescent="0.25">
      <c r="C54">
        <v>3</v>
      </c>
    </row>
    <row r="55" spans="3:5" x14ac:dyDescent="0.25">
      <c r="D55" t="s">
        <v>212</v>
      </c>
    </row>
    <row r="56" spans="3:5" x14ac:dyDescent="0.25">
      <c r="C56">
        <v>4</v>
      </c>
    </row>
    <row r="57" spans="3:5" x14ac:dyDescent="0.25">
      <c r="D57" t="s">
        <v>213</v>
      </c>
    </row>
    <row r="58" spans="3:5" x14ac:dyDescent="0.25">
      <c r="D58" t="s">
        <v>214</v>
      </c>
    </row>
    <row r="59" spans="3:5" x14ac:dyDescent="0.25">
      <c r="D59" t="s">
        <v>215</v>
      </c>
    </row>
    <row r="60" spans="3:5" x14ac:dyDescent="0.25">
      <c r="D60" t="s">
        <v>216</v>
      </c>
    </row>
    <row r="61" spans="3:5" x14ac:dyDescent="0.25">
      <c r="D61" t="s">
        <v>217</v>
      </c>
    </row>
    <row r="62" spans="3:5" x14ac:dyDescent="0.25">
      <c r="D62" t="s">
        <v>196</v>
      </c>
    </row>
    <row r="63" spans="3:5" x14ac:dyDescent="0.25">
      <c r="E63" t="s">
        <v>218</v>
      </c>
    </row>
    <row r="64" spans="3:5" x14ac:dyDescent="0.25">
      <c r="D64" t="s">
        <v>219</v>
      </c>
    </row>
    <row r="65" spans="3:5" x14ac:dyDescent="0.25">
      <c r="E65" t="s">
        <v>220</v>
      </c>
    </row>
    <row r="66" spans="3:5" x14ac:dyDescent="0.25">
      <c r="D66" t="s">
        <v>221</v>
      </c>
    </row>
    <row r="67" spans="3:5" x14ac:dyDescent="0.25">
      <c r="E67" t="s">
        <v>222</v>
      </c>
    </row>
    <row r="68" spans="3:5" x14ac:dyDescent="0.25">
      <c r="E68" t="s">
        <v>223</v>
      </c>
    </row>
    <row r="69" spans="3:5" x14ac:dyDescent="0.25">
      <c r="E69" t="s">
        <v>224</v>
      </c>
    </row>
    <row r="70" spans="3:5" x14ac:dyDescent="0.25">
      <c r="D70" t="s">
        <v>225</v>
      </c>
    </row>
    <row r="71" spans="3:5" x14ac:dyDescent="0.25">
      <c r="E71" t="s">
        <v>226</v>
      </c>
    </row>
    <row r="72" spans="3:5" x14ac:dyDescent="0.25">
      <c r="D72" t="s">
        <v>227</v>
      </c>
    </row>
    <row r="73" spans="3:5" x14ac:dyDescent="0.25">
      <c r="E73" t="s">
        <v>228</v>
      </c>
    </row>
    <row r="74" spans="3:5" x14ac:dyDescent="0.25">
      <c r="D74" t="s">
        <v>214</v>
      </c>
    </row>
    <row r="75" spans="3:5" x14ac:dyDescent="0.25">
      <c r="E75" t="s">
        <v>229</v>
      </c>
    </row>
    <row r="76" spans="3:5" x14ac:dyDescent="0.25">
      <c r="C76">
        <v>5</v>
      </c>
    </row>
    <row r="77" spans="3:5" x14ac:dyDescent="0.25">
      <c r="D77" t="s">
        <v>230</v>
      </c>
    </row>
    <row r="78" spans="3:5" x14ac:dyDescent="0.25">
      <c r="D78" t="s">
        <v>231</v>
      </c>
    </row>
    <row r="79" spans="3:5" x14ac:dyDescent="0.25">
      <c r="E79" t="s">
        <v>232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347F8-878F-4879-970C-14DB443C8C61}">
  <dimension ref="B8:BB57"/>
  <sheetViews>
    <sheetView topLeftCell="A35" zoomScale="90" zoomScaleNormal="90" workbookViewId="0">
      <selection activeCell="AJ43" sqref="AJ43"/>
    </sheetView>
  </sheetViews>
  <sheetFormatPr defaultRowHeight="15" x14ac:dyDescent="0.25"/>
  <cols>
    <col min="11" max="20" width="5.5703125" bestFit="1" customWidth="1"/>
    <col min="23" max="32" width="5.5703125" bestFit="1" customWidth="1"/>
    <col min="34" max="43" width="5.5703125" bestFit="1" customWidth="1"/>
    <col min="45" max="54" width="5.5703125" bestFit="1" customWidth="1"/>
  </cols>
  <sheetData>
    <row r="8" spans="11:54" x14ac:dyDescent="0.25">
      <c r="K8" s="3" t="s">
        <v>238</v>
      </c>
      <c r="AH8" s="3" t="s">
        <v>237</v>
      </c>
      <c r="AT8" t="s">
        <v>236</v>
      </c>
    </row>
    <row r="9" spans="11:54" x14ac:dyDescent="0.25">
      <c r="AT9">
        <f>85-18</f>
        <v>67</v>
      </c>
    </row>
    <row r="11" spans="11:54" ht="29.25" customHeight="1" x14ac:dyDescent="0.25">
      <c r="K11" s="33">
        <v>0</v>
      </c>
      <c r="L11" s="33">
        <v>0</v>
      </c>
      <c r="M11" s="33">
        <v>0</v>
      </c>
      <c r="N11" s="33">
        <v>0</v>
      </c>
      <c r="O11" s="33">
        <v>0</v>
      </c>
      <c r="P11" s="33">
        <v>0</v>
      </c>
      <c r="Q11" s="33">
        <v>0</v>
      </c>
      <c r="R11" s="33">
        <v>1</v>
      </c>
      <c r="S11" s="33">
        <v>1</v>
      </c>
      <c r="T11" s="33">
        <v>1</v>
      </c>
      <c r="W11" s="33">
        <f t="shared" ref="W11:AF11" si="0">SUM(B2:K11)</f>
        <v>0</v>
      </c>
      <c r="X11" s="33">
        <f t="shared" si="0"/>
        <v>0</v>
      </c>
      <c r="Y11" s="33">
        <f t="shared" si="0"/>
        <v>0</v>
      </c>
      <c r="Z11" s="33">
        <f t="shared" si="0"/>
        <v>0</v>
      </c>
      <c r="AA11" s="33">
        <f t="shared" si="0"/>
        <v>0</v>
      </c>
      <c r="AB11" s="33">
        <f t="shared" si="0"/>
        <v>0</v>
      </c>
      <c r="AC11" s="33">
        <f t="shared" si="0"/>
        <v>0</v>
      </c>
      <c r="AD11" s="33">
        <f t="shared" si="0"/>
        <v>1</v>
      </c>
      <c r="AE11" s="33">
        <f t="shared" si="0"/>
        <v>2</v>
      </c>
      <c r="AF11" s="33">
        <f t="shared" si="0"/>
        <v>3</v>
      </c>
      <c r="AH11" s="33">
        <v>0</v>
      </c>
      <c r="AI11" s="33">
        <v>0</v>
      </c>
      <c r="AJ11" s="33">
        <v>0</v>
      </c>
      <c r="AK11" s="33">
        <v>0</v>
      </c>
      <c r="AL11" s="33">
        <v>0</v>
      </c>
      <c r="AM11" s="33">
        <v>0</v>
      </c>
      <c r="AN11" s="33">
        <v>0</v>
      </c>
      <c r="AO11" s="33">
        <v>1</v>
      </c>
      <c r="AP11" s="33">
        <v>2</v>
      </c>
      <c r="AQ11" s="33">
        <v>3</v>
      </c>
      <c r="AS11" s="33">
        <v>0</v>
      </c>
      <c r="AT11" s="33">
        <v>0</v>
      </c>
      <c r="AU11" s="33">
        <v>0</v>
      </c>
      <c r="AV11" s="33">
        <v>0</v>
      </c>
      <c r="AW11" s="33">
        <v>0</v>
      </c>
      <c r="AX11" s="33">
        <v>0</v>
      </c>
      <c r="AY11" s="33">
        <v>0</v>
      </c>
      <c r="AZ11" s="33">
        <v>1</v>
      </c>
      <c r="BA11" s="33">
        <v>2</v>
      </c>
      <c r="BB11" s="33">
        <v>3</v>
      </c>
    </row>
    <row r="12" spans="11:54" ht="29.25" customHeight="1" x14ac:dyDescent="0.25">
      <c r="K12" s="33">
        <v>0</v>
      </c>
      <c r="L12" s="33">
        <v>0</v>
      </c>
      <c r="M12" s="33">
        <v>3</v>
      </c>
      <c r="N12" s="33">
        <v>3</v>
      </c>
      <c r="O12" s="33">
        <v>3</v>
      </c>
      <c r="P12" s="33">
        <v>3</v>
      </c>
      <c r="Q12" s="33">
        <v>3</v>
      </c>
      <c r="R12" s="33">
        <v>2</v>
      </c>
      <c r="S12" s="33">
        <v>1</v>
      </c>
      <c r="T12" s="33">
        <v>1</v>
      </c>
      <c r="W12" s="33">
        <f t="shared" ref="W12:AF12" si="1">SUM(B3:K12)</f>
        <v>0</v>
      </c>
      <c r="X12" s="33">
        <f t="shared" si="1"/>
        <v>0</v>
      </c>
      <c r="Y12" s="33">
        <f t="shared" si="1"/>
        <v>3</v>
      </c>
      <c r="Z12" s="33">
        <f t="shared" si="1"/>
        <v>6</v>
      </c>
      <c r="AA12" s="33">
        <f t="shared" si="1"/>
        <v>9</v>
      </c>
      <c r="AB12" s="33">
        <f t="shared" si="1"/>
        <v>12</v>
      </c>
      <c r="AC12" s="33">
        <f t="shared" si="1"/>
        <v>15</v>
      </c>
      <c r="AD12" s="33">
        <f t="shared" si="1"/>
        <v>18</v>
      </c>
      <c r="AE12" s="33">
        <f t="shared" si="1"/>
        <v>20</v>
      </c>
      <c r="AF12" s="33">
        <f t="shared" si="1"/>
        <v>22</v>
      </c>
      <c r="AH12" s="33">
        <v>0</v>
      </c>
      <c r="AI12" s="33">
        <v>0</v>
      </c>
      <c r="AJ12" s="33">
        <v>3</v>
      </c>
      <c r="AK12" s="33">
        <v>6</v>
      </c>
      <c r="AL12" s="33">
        <v>9</v>
      </c>
      <c r="AM12" s="33">
        <v>12</v>
      </c>
      <c r="AN12" s="33">
        <v>15</v>
      </c>
      <c r="AO12" s="33">
        <v>18</v>
      </c>
      <c r="AP12" s="33">
        <v>20</v>
      </c>
      <c r="AQ12" s="33">
        <v>22</v>
      </c>
      <c r="AS12" s="33">
        <v>0</v>
      </c>
      <c r="AT12" s="35">
        <v>0</v>
      </c>
      <c r="AU12" s="33">
        <v>3</v>
      </c>
      <c r="AV12" s="33">
        <v>6</v>
      </c>
      <c r="AW12" s="33">
        <v>9</v>
      </c>
      <c r="AX12" s="33">
        <v>12</v>
      </c>
      <c r="AY12" s="33">
        <v>15</v>
      </c>
      <c r="AZ12" s="36">
        <v>18</v>
      </c>
      <c r="BA12" s="33">
        <v>20</v>
      </c>
      <c r="BB12" s="33">
        <v>22</v>
      </c>
    </row>
    <row r="13" spans="11:54" ht="29.25" customHeight="1" x14ac:dyDescent="0.25">
      <c r="K13" s="33">
        <v>0</v>
      </c>
      <c r="L13" s="33">
        <v>0</v>
      </c>
      <c r="M13" s="33">
        <v>3</v>
      </c>
      <c r="N13" s="33">
        <v>3</v>
      </c>
      <c r="O13" s="33">
        <v>4</v>
      </c>
      <c r="P13" s="33">
        <v>4</v>
      </c>
      <c r="Q13" s="33">
        <v>4</v>
      </c>
      <c r="R13" s="33">
        <v>4</v>
      </c>
      <c r="S13" s="33">
        <v>4</v>
      </c>
      <c r="T13" s="33">
        <v>4</v>
      </c>
      <c r="W13" s="33">
        <f t="shared" ref="W13:AF13" si="2">SUM(B4:K13)</f>
        <v>0</v>
      </c>
      <c r="X13" s="33">
        <f t="shared" si="2"/>
        <v>0</v>
      </c>
      <c r="Y13" s="33">
        <f t="shared" si="2"/>
        <v>6</v>
      </c>
      <c r="Z13" s="33">
        <f t="shared" si="2"/>
        <v>12</v>
      </c>
      <c r="AA13" s="33">
        <f t="shared" si="2"/>
        <v>19</v>
      </c>
      <c r="AB13" s="33">
        <f t="shared" si="2"/>
        <v>26</v>
      </c>
      <c r="AC13" s="33">
        <f t="shared" si="2"/>
        <v>33</v>
      </c>
      <c r="AD13" s="33">
        <f t="shared" si="2"/>
        <v>40</v>
      </c>
      <c r="AE13" s="33">
        <f t="shared" si="2"/>
        <v>46</v>
      </c>
      <c r="AF13" s="33">
        <f t="shared" si="2"/>
        <v>52</v>
      </c>
      <c r="AH13" s="33">
        <v>0</v>
      </c>
      <c r="AI13" s="33">
        <v>0</v>
      </c>
      <c r="AJ13" s="34">
        <v>6</v>
      </c>
      <c r="AK13" s="34">
        <v>12</v>
      </c>
      <c r="AL13" s="34">
        <v>19</v>
      </c>
      <c r="AM13" s="34">
        <v>26</v>
      </c>
      <c r="AN13" s="34">
        <v>33</v>
      </c>
      <c r="AO13" s="34">
        <v>40</v>
      </c>
      <c r="AP13" s="33">
        <v>46</v>
      </c>
      <c r="AQ13" s="33">
        <v>52</v>
      </c>
      <c r="AS13" s="33">
        <v>0</v>
      </c>
      <c r="AT13" s="33">
        <v>0</v>
      </c>
      <c r="AU13" s="34">
        <v>6</v>
      </c>
      <c r="AV13" s="34">
        <v>12</v>
      </c>
      <c r="AW13" s="34">
        <v>19</v>
      </c>
      <c r="AX13" s="34">
        <v>26</v>
      </c>
      <c r="AY13" s="34">
        <v>33</v>
      </c>
      <c r="AZ13" s="34">
        <v>40</v>
      </c>
      <c r="BA13" s="33">
        <v>46</v>
      </c>
      <c r="BB13" s="33">
        <v>52</v>
      </c>
    </row>
    <row r="14" spans="11:54" ht="29.25" customHeight="1" x14ac:dyDescent="0.25">
      <c r="K14" s="33">
        <v>0</v>
      </c>
      <c r="L14" s="33">
        <v>0</v>
      </c>
      <c r="M14" s="33">
        <v>3</v>
      </c>
      <c r="N14" s="33">
        <v>3</v>
      </c>
      <c r="O14" s="33">
        <v>3</v>
      </c>
      <c r="P14" s="33">
        <v>3</v>
      </c>
      <c r="Q14" s="33">
        <v>4</v>
      </c>
      <c r="R14" s="33">
        <v>4</v>
      </c>
      <c r="S14" s="33">
        <v>4</v>
      </c>
      <c r="T14" s="33">
        <v>4</v>
      </c>
      <c r="W14" s="33">
        <f t="shared" ref="W14:AF14" si="3">SUM(B5:K14)</f>
        <v>0</v>
      </c>
      <c r="X14" s="33">
        <f t="shared" si="3"/>
        <v>0</v>
      </c>
      <c r="Y14" s="33">
        <f t="shared" si="3"/>
        <v>9</v>
      </c>
      <c r="Z14" s="33">
        <f t="shared" si="3"/>
        <v>18</v>
      </c>
      <c r="AA14" s="33">
        <f t="shared" si="3"/>
        <v>28</v>
      </c>
      <c r="AB14" s="33">
        <f t="shared" si="3"/>
        <v>38</v>
      </c>
      <c r="AC14" s="33">
        <f t="shared" si="3"/>
        <v>49</v>
      </c>
      <c r="AD14" s="33">
        <f t="shared" si="3"/>
        <v>60</v>
      </c>
      <c r="AE14" s="33">
        <f t="shared" si="3"/>
        <v>70</v>
      </c>
      <c r="AF14" s="33">
        <f t="shared" si="3"/>
        <v>80</v>
      </c>
      <c r="AH14" s="33">
        <v>0</v>
      </c>
      <c r="AI14" s="33">
        <v>0</v>
      </c>
      <c r="AJ14" s="34">
        <v>9</v>
      </c>
      <c r="AK14" s="34">
        <v>18</v>
      </c>
      <c r="AL14" s="34">
        <v>28</v>
      </c>
      <c r="AM14" s="34">
        <v>38</v>
      </c>
      <c r="AN14" s="34">
        <v>49</v>
      </c>
      <c r="AO14" s="34">
        <v>60</v>
      </c>
      <c r="AP14" s="33">
        <v>70</v>
      </c>
      <c r="AQ14" s="33">
        <v>80</v>
      </c>
      <c r="AS14" s="33">
        <v>0</v>
      </c>
      <c r="AT14" s="33">
        <v>0</v>
      </c>
      <c r="AU14" s="34">
        <v>9</v>
      </c>
      <c r="AV14" s="34">
        <v>18</v>
      </c>
      <c r="AW14" s="34">
        <v>28</v>
      </c>
      <c r="AX14" s="34">
        <v>38</v>
      </c>
      <c r="AY14" s="34">
        <v>49</v>
      </c>
      <c r="AZ14" s="34">
        <v>60</v>
      </c>
      <c r="BA14" s="33">
        <v>70</v>
      </c>
      <c r="BB14" s="33">
        <v>80</v>
      </c>
    </row>
    <row r="15" spans="11:54" ht="29.25" customHeight="1" x14ac:dyDescent="0.25">
      <c r="K15" s="33">
        <v>0</v>
      </c>
      <c r="L15" s="33">
        <v>0</v>
      </c>
      <c r="M15" s="33">
        <v>0</v>
      </c>
      <c r="N15" s="33">
        <v>1</v>
      </c>
      <c r="O15" s="33">
        <v>1</v>
      </c>
      <c r="P15" s="33">
        <v>3</v>
      </c>
      <c r="Q15" s="33">
        <v>4</v>
      </c>
      <c r="R15" s="33">
        <v>4</v>
      </c>
      <c r="S15" s="33">
        <v>4</v>
      </c>
      <c r="T15" s="33">
        <v>4</v>
      </c>
      <c r="W15" s="33">
        <f t="shared" ref="W15:AF15" si="4">SUM(B6:K15)</f>
        <v>0</v>
      </c>
      <c r="X15" s="33">
        <f t="shared" si="4"/>
        <v>0</v>
      </c>
      <c r="Y15" s="33">
        <f t="shared" si="4"/>
        <v>9</v>
      </c>
      <c r="Z15" s="33">
        <f t="shared" si="4"/>
        <v>19</v>
      </c>
      <c r="AA15" s="33">
        <f t="shared" si="4"/>
        <v>30</v>
      </c>
      <c r="AB15" s="33">
        <f t="shared" si="4"/>
        <v>43</v>
      </c>
      <c r="AC15" s="33">
        <f t="shared" si="4"/>
        <v>58</v>
      </c>
      <c r="AD15" s="33">
        <f t="shared" si="4"/>
        <v>73</v>
      </c>
      <c r="AE15" s="33">
        <f t="shared" si="4"/>
        <v>87</v>
      </c>
      <c r="AF15" s="33">
        <f t="shared" si="4"/>
        <v>101</v>
      </c>
      <c r="AH15" s="33">
        <v>0</v>
      </c>
      <c r="AI15" s="33">
        <v>0</v>
      </c>
      <c r="AJ15" s="34">
        <v>9</v>
      </c>
      <c r="AK15" s="34">
        <v>19</v>
      </c>
      <c r="AL15" s="34">
        <v>30</v>
      </c>
      <c r="AM15" s="34">
        <v>43</v>
      </c>
      <c r="AN15" s="34">
        <v>58</v>
      </c>
      <c r="AO15" s="34">
        <v>73</v>
      </c>
      <c r="AP15" s="33">
        <v>87</v>
      </c>
      <c r="AQ15" s="33">
        <v>101</v>
      </c>
      <c r="AS15" s="33">
        <v>0</v>
      </c>
      <c r="AT15" s="33">
        <v>0</v>
      </c>
      <c r="AU15" s="34">
        <v>9</v>
      </c>
      <c r="AV15" s="34">
        <v>19</v>
      </c>
      <c r="AW15" s="34">
        <v>30</v>
      </c>
      <c r="AX15" s="34">
        <v>43</v>
      </c>
      <c r="AY15" s="34">
        <v>58</v>
      </c>
      <c r="AZ15" s="34">
        <v>73</v>
      </c>
      <c r="BA15" s="33">
        <v>87</v>
      </c>
      <c r="BB15" s="33">
        <v>101</v>
      </c>
    </row>
    <row r="16" spans="11:54" ht="29.25" customHeight="1" x14ac:dyDescent="0.25">
      <c r="K16" s="33">
        <v>0</v>
      </c>
      <c r="L16" s="33">
        <v>0</v>
      </c>
      <c r="M16" s="33">
        <v>0</v>
      </c>
      <c r="N16" s="33">
        <v>0</v>
      </c>
      <c r="O16" s="33">
        <v>0</v>
      </c>
      <c r="P16" s="33">
        <v>4</v>
      </c>
      <c r="Q16" s="33">
        <v>4</v>
      </c>
      <c r="R16" s="33">
        <v>4</v>
      </c>
      <c r="S16" s="33">
        <v>1</v>
      </c>
      <c r="T16" s="33">
        <v>0</v>
      </c>
      <c r="W16" s="33">
        <f t="shared" ref="W16:AF16" si="5">SUM(B7:K16)</f>
        <v>0</v>
      </c>
      <c r="X16" s="33">
        <f t="shared" si="5"/>
        <v>0</v>
      </c>
      <c r="Y16" s="33">
        <f t="shared" si="5"/>
        <v>9</v>
      </c>
      <c r="Z16" s="33">
        <f t="shared" si="5"/>
        <v>19</v>
      </c>
      <c r="AA16" s="33">
        <f t="shared" si="5"/>
        <v>30</v>
      </c>
      <c r="AB16" s="33">
        <f t="shared" si="5"/>
        <v>47</v>
      </c>
      <c r="AC16" s="33">
        <f t="shared" si="5"/>
        <v>66</v>
      </c>
      <c r="AD16" s="33">
        <f t="shared" si="5"/>
        <v>85</v>
      </c>
      <c r="AE16" s="33">
        <f t="shared" si="5"/>
        <v>100</v>
      </c>
      <c r="AF16" s="33">
        <f t="shared" si="5"/>
        <v>114</v>
      </c>
      <c r="AH16" s="33">
        <v>0</v>
      </c>
      <c r="AI16" s="33">
        <v>0</v>
      </c>
      <c r="AJ16" s="34">
        <v>9</v>
      </c>
      <c r="AK16" s="34">
        <v>19</v>
      </c>
      <c r="AL16" s="34">
        <v>30</v>
      </c>
      <c r="AM16" s="34">
        <v>47</v>
      </c>
      <c r="AN16" s="34">
        <v>66</v>
      </c>
      <c r="AO16" s="34">
        <v>85</v>
      </c>
      <c r="AP16" s="33">
        <v>100</v>
      </c>
      <c r="AQ16" s="33">
        <v>114</v>
      </c>
      <c r="AS16" s="33">
        <v>0</v>
      </c>
      <c r="AT16" s="36">
        <v>0</v>
      </c>
      <c r="AU16" s="34">
        <v>9</v>
      </c>
      <c r="AV16" s="34">
        <v>19</v>
      </c>
      <c r="AW16" s="34">
        <v>30</v>
      </c>
      <c r="AX16" s="34">
        <v>47</v>
      </c>
      <c r="AY16" s="34">
        <v>66</v>
      </c>
      <c r="AZ16" s="35">
        <v>85</v>
      </c>
      <c r="BA16" s="33">
        <v>100</v>
      </c>
      <c r="BB16" s="33">
        <v>114</v>
      </c>
    </row>
    <row r="17" spans="11:54" ht="29.25" customHeight="1" x14ac:dyDescent="0.25">
      <c r="K17" s="33">
        <v>5</v>
      </c>
      <c r="L17" s="33">
        <v>5</v>
      </c>
      <c r="M17" s="33">
        <v>0</v>
      </c>
      <c r="N17" s="33">
        <v>0</v>
      </c>
      <c r="O17" s="33">
        <v>0</v>
      </c>
      <c r="P17" s="33">
        <v>4</v>
      </c>
      <c r="Q17" s="33">
        <v>4</v>
      </c>
      <c r="R17" s="33">
        <v>4</v>
      </c>
      <c r="S17" s="33">
        <v>0</v>
      </c>
      <c r="T17" s="33">
        <v>0</v>
      </c>
      <c r="W17" s="33">
        <f t="shared" ref="W17:AF17" si="6">SUM(B8:K17)</f>
        <v>5</v>
      </c>
      <c r="X17" s="33">
        <f t="shared" si="6"/>
        <v>10</v>
      </c>
      <c r="Y17" s="33">
        <f t="shared" si="6"/>
        <v>19</v>
      </c>
      <c r="Z17" s="33">
        <f t="shared" si="6"/>
        <v>29</v>
      </c>
      <c r="AA17" s="33">
        <f t="shared" si="6"/>
        <v>40</v>
      </c>
      <c r="AB17" s="33">
        <f t="shared" si="6"/>
        <v>61</v>
      </c>
      <c r="AC17" s="33">
        <f t="shared" si="6"/>
        <v>84</v>
      </c>
      <c r="AD17" s="33">
        <f t="shared" si="6"/>
        <v>107</v>
      </c>
      <c r="AE17" s="33">
        <f t="shared" si="6"/>
        <v>122</v>
      </c>
      <c r="AF17" s="33">
        <f t="shared" si="6"/>
        <v>136</v>
      </c>
      <c r="AH17" s="33">
        <v>5</v>
      </c>
      <c r="AI17" s="33">
        <v>10</v>
      </c>
      <c r="AJ17" s="33">
        <v>19</v>
      </c>
      <c r="AK17" s="33">
        <v>29</v>
      </c>
      <c r="AL17" s="33">
        <v>40</v>
      </c>
      <c r="AM17" s="33">
        <v>61</v>
      </c>
      <c r="AN17" s="33">
        <v>84</v>
      </c>
      <c r="AO17" s="33">
        <v>107</v>
      </c>
      <c r="AP17" s="33">
        <v>122</v>
      </c>
      <c r="AQ17" s="33">
        <v>136</v>
      </c>
      <c r="AS17" s="33">
        <v>5</v>
      </c>
      <c r="AT17" s="33">
        <v>10</v>
      </c>
      <c r="AU17" s="33">
        <v>19</v>
      </c>
      <c r="AV17" s="33">
        <v>29</v>
      </c>
      <c r="AW17" s="33">
        <v>40</v>
      </c>
      <c r="AX17" s="33">
        <v>61</v>
      </c>
      <c r="AY17" s="33">
        <v>84</v>
      </c>
      <c r="AZ17" s="33">
        <v>107</v>
      </c>
      <c r="BA17" s="33">
        <v>122</v>
      </c>
      <c r="BB17" s="33">
        <v>136</v>
      </c>
    </row>
    <row r="18" spans="11:54" ht="29.25" customHeight="1" x14ac:dyDescent="0.25">
      <c r="K18" s="33">
        <v>5</v>
      </c>
      <c r="L18" s="33">
        <v>5</v>
      </c>
      <c r="M18" s="33">
        <v>0</v>
      </c>
      <c r="N18" s="33">
        <v>0</v>
      </c>
      <c r="O18" s="33">
        <v>0</v>
      </c>
      <c r="P18" s="33">
        <v>4</v>
      </c>
      <c r="Q18" s="33">
        <v>4</v>
      </c>
      <c r="R18" s="33">
        <v>4</v>
      </c>
      <c r="S18" s="33">
        <v>0</v>
      </c>
      <c r="T18" s="33">
        <v>0</v>
      </c>
      <c r="W18" s="33">
        <f t="shared" ref="W18:AF18" si="7">SUM(B9:K18)</f>
        <v>10</v>
      </c>
      <c r="X18" s="33">
        <f t="shared" si="7"/>
        <v>20</v>
      </c>
      <c r="Y18" s="33">
        <f t="shared" si="7"/>
        <v>29</v>
      </c>
      <c r="Z18" s="33">
        <f t="shared" si="7"/>
        <v>39</v>
      </c>
      <c r="AA18" s="33">
        <f t="shared" si="7"/>
        <v>50</v>
      </c>
      <c r="AB18" s="33">
        <f t="shared" si="7"/>
        <v>75</v>
      </c>
      <c r="AC18" s="33">
        <f t="shared" si="7"/>
        <v>102</v>
      </c>
      <c r="AD18" s="33">
        <f t="shared" si="7"/>
        <v>129</v>
      </c>
      <c r="AE18" s="33">
        <f t="shared" si="7"/>
        <v>144</v>
      </c>
      <c r="AF18" s="33">
        <f t="shared" si="7"/>
        <v>158</v>
      </c>
      <c r="AH18" s="33">
        <v>10</v>
      </c>
      <c r="AI18" s="33">
        <v>20</v>
      </c>
      <c r="AJ18" s="33">
        <v>29</v>
      </c>
      <c r="AK18" s="33">
        <v>39</v>
      </c>
      <c r="AL18" s="33">
        <v>50</v>
      </c>
      <c r="AM18" s="33">
        <v>75</v>
      </c>
      <c r="AN18" s="33">
        <v>102</v>
      </c>
      <c r="AO18" s="33">
        <v>129</v>
      </c>
      <c r="AP18" s="33">
        <v>144</v>
      </c>
      <c r="AQ18" s="33">
        <v>158</v>
      </c>
      <c r="AS18" s="33">
        <v>10</v>
      </c>
      <c r="AT18" s="33">
        <v>20</v>
      </c>
      <c r="AU18" s="33">
        <v>29</v>
      </c>
      <c r="AV18" s="33">
        <v>39</v>
      </c>
      <c r="AW18" s="33">
        <v>50</v>
      </c>
      <c r="AX18" s="33">
        <v>75</v>
      </c>
      <c r="AY18" s="33">
        <v>102</v>
      </c>
      <c r="AZ18" s="33">
        <v>129</v>
      </c>
      <c r="BA18" s="33">
        <v>144</v>
      </c>
      <c r="BB18" s="33">
        <v>158</v>
      </c>
    </row>
    <row r="19" spans="11:54" ht="29.25" customHeight="1" x14ac:dyDescent="0.25">
      <c r="K19" s="33">
        <v>5</v>
      </c>
      <c r="L19" s="33">
        <v>5</v>
      </c>
      <c r="M19" s="33">
        <v>0</v>
      </c>
      <c r="N19" s="33">
        <v>0</v>
      </c>
      <c r="O19" s="33">
        <v>0</v>
      </c>
      <c r="P19" s="33">
        <v>0</v>
      </c>
      <c r="Q19" s="33">
        <v>5</v>
      </c>
      <c r="R19" s="33">
        <v>5</v>
      </c>
      <c r="S19" s="33">
        <v>0</v>
      </c>
      <c r="T19" s="33">
        <v>0</v>
      </c>
      <c r="W19" s="33">
        <f t="shared" ref="W19:AF19" si="8">SUM(B10:K19)</f>
        <v>15</v>
      </c>
      <c r="X19" s="33">
        <f t="shared" si="8"/>
        <v>30</v>
      </c>
      <c r="Y19" s="33">
        <f t="shared" si="8"/>
        <v>39</v>
      </c>
      <c r="Z19" s="33">
        <f t="shared" si="8"/>
        <v>49</v>
      </c>
      <c r="AA19" s="33">
        <f t="shared" si="8"/>
        <v>60</v>
      </c>
      <c r="AB19" s="33">
        <f t="shared" si="8"/>
        <v>85</v>
      </c>
      <c r="AC19" s="33">
        <f t="shared" si="8"/>
        <v>117</v>
      </c>
      <c r="AD19" s="33">
        <f t="shared" si="8"/>
        <v>149</v>
      </c>
      <c r="AE19" s="33">
        <f t="shared" si="8"/>
        <v>164</v>
      </c>
      <c r="AF19" s="33">
        <f t="shared" si="8"/>
        <v>178</v>
      </c>
      <c r="AH19" s="33">
        <v>15</v>
      </c>
      <c r="AI19" s="33">
        <v>30</v>
      </c>
      <c r="AJ19" s="33">
        <v>39</v>
      </c>
      <c r="AK19" s="33">
        <v>49</v>
      </c>
      <c r="AL19" s="33">
        <v>60</v>
      </c>
      <c r="AM19" s="33">
        <v>85</v>
      </c>
      <c r="AN19" s="33">
        <v>117</v>
      </c>
      <c r="AO19" s="33">
        <v>149</v>
      </c>
      <c r="AP19" s="33">
        <v>164</v>
      </c>
      <c r="AQ19" s="33">
        <v>178</v>
      </c>
      <c r="AS19" s="33">
        <v>15</v>
      </c>
      <c r="AT19" s="33">
        <v>30</v>
      </c>
      <c r="AU19" s="33">
        <v>39</v>
      </c>
      <c r="AV19" s="33">
        <v>49</v>
      </c>
      <c r="AW19" s="33">
        <v>60</v>
      </c>
      <c r="AX19" s="33">
        <v>85</v>
      </c>
      <c r="AY19" s="33">
        <v>117</v>
      </c>
      <c r="AZ19" s="33">
        <v>149</v>
      </c>
      <c r="BA19" s="33">
        <v>164</v>
      </c>
      <c r="BB19" s="33">
        <v>178</v>
      </c>
    </row>
    <row r="20" spans="11:54" ht="29.25" customHeight="1" x14ac:dyDescent="0.25">
      <c r="K20" s="33">
        <v>5</v>
      </c>
      <c r="L20" s="33">
        <v>5</v>
      </c>
      <c r="M20" s="33">
        <v>0</v>
      </c>
      <c r="N20" s="33">
        <v>0</v>
      </c>
      <c r="O20" s="33">
        <v>0</v>
      </c>
      <c r="P20" s="33">
        <v>0</v>
      </c>
      <c r="Q20" s="33">
        <v>5</v>
      </c>
      <c r="R20" s="33">
        <v>5</v>
      </c>
      <c r="S20" s="33">
        <v>0</v>
      </c>
      <c r="T20" s="33">
        <v>0</v>
      </c>
      <c r="W20" s="33">
        <f t="shared" ref="W20:AE20" si="9">SUM(B11:K20)</f>
        <v>20</v>
      </c>
      <c r="X20" s="33">
        <f t="shared" si="9"/>
        <v>40</v>
      </c>
      <c r="Y20" s="33">
        <f t="shared" si="9"/>
        <v>49</v>
      </c>
      <c r="Z20" s="33">
        <f t="shared" si="9"/>
        <v>59</v>
      </c>
      <c r="AA20" s="33">
        <f t="shared" si="9"/>
        <v>70</v>
      </c>
      <c r="AB20" s="33">
        <f t="shared" si="9"/>
        <v>95</v>
      </c>
      <c r="AC20" s="33">
        <f t="shared" si="9"/>
        <v>132</v>
      </c>
      <c r="AD20" s="33">
        <f t="shared" si="9"/>
        <v>169</v>
      </c>
      <c r="AE20" s="33">
        <f t="shared" si="9"/>
        <v>184</v>
      </c>
      <c r="AF20" s="33">
        <f>SUM(K11:T20)</f>
        <v>198</v>
      </c>
      <c r="AH20" s="33">
        <v>20</v>
      </c>
      <c r="AI20" s="33">
        <v>40</v>
      </c>
      <c r="AJ20" s="33">
        <v>49</v>
      </c>
      <c r="AK20" s="33">
        <v>59</v>
      </c>
      <c r="AL20" s="33">
        <v>70</v>
      </c>
      <c r="AM20" s="33">
        <v>95</v>
      </c>
      <c r="AN20" s="33">
        <v>132</v>
      </c>
      <c r="AO20" s="33">
        <v>169</v>
      </c>
      <c r="AP20" s="33">
        <v>184</v>
      </c>
      <c r="AQ20" s="33">
        <v>198</v>
      </c>
      <c r="AS20" s="33">
        <v>20</v>
      </c>
      <c r="AT20" s="33">
        <v>40</v>
      </c>
      <c r="AU20" s="33">
        <v>49</v>
      </c>
      <c r="AV20" s="33">
        <v>59</v>
      </c>
      <c r="AW20" s="33">
        <v>70</v>
      </c>
      <c r="AX20" s="33">
        <v>95</v>
      </c>
      <c r="AY20" s="33">
        <v>132</v>
      </c>
      <c r="AZ20" s="33">
        <v>169</v>
      </c>
      <c r="BA20" s="33">
        <v>184</v>
      </c>
      <c r="BB20" s="33">
        <v>198</v>
      </c>
    </row>
    <row r="34" spans="2:32" x14ac:dyDescent="0.25">
      <c r="B34" s="3">
        <v>2</v>
      </c>
    </row>
    <row r="37" spans="2:32" ht="29.45" customHeight="1" x14ac:dyDescent="0.25">
      <c r="B37" s="7">
        <f>ABS(SUM(K37:L42)+SUM(O37:P42)-SUM(M37:N42))</f>
        <v>9</v>
      </c>
      <c r="C37" s="7">
        <f t="shared" ref="C37:F37" si="10">ABS(SUM(L37:M42)+SUM(P37:Q42)-SUM(N37:O42))</f>
        <v>24</v>
      </c>
      <c r="D37" s="7">
        <f t="shared" si="10"/>
        <v>29</v>
      </c>
      <c r="E37" s="7">
        <f t="shared" si="10"/>
        <v>19</v>
      </c>
      <c r="F37" s="7">
        <f t="shared" si="10"/>
        <v>19</v>
      </c>
      <c r="K37" s="37">
        <v>0</v>
      </c>
      <c r="L37" s="37">
        <v>0</v>
      </c>
      <c r="M37" s="38">
        <v>0</v>
      </c>
      <c r="N37" s="38">
        <v>0</v>
      </c>
      <c r="O37" s="37">
        <v>0</v>
      </c>
      <c r="P37" s="37">
        <v>0</v>
      </c>
      <c r="Q37" s="33">
        <v>0</v>
      </c>
      <c r="R37" s="33">
        <v>1</v>
      </c>
      <c r="S37" s="33">
        <v>1</v>
      </c>
      <c r="T37" s="33">
        <v>1</v>
      </c>
      <c r="V37" s="43">
        <v>10</v>
      </c>
      <c r="W37" s="39">
        <v>0</v>
      </c>
      <c r="X37" s="39">
        <v>0</v>
      </c>
      <c r="Y37" s="39">
        <v>0</v>
      </c>
      <c r="Z37" s="39">
        <v>0</v>
      </c>
      <c r="AA37" s="39">
        <v>0</v>
      </c>
      <c r="AB37" s="33">
        <v>0</v>
      </c>
      <c r="AC37" s="33">
        <v>0</v>
      </c>
      <c r="AD37" s="33">
        <v>1</v>
      </c>
      <c r="AE37" s="33">
        <v>1</v>
      </c>
      <c r="AF37" s="33">
        <v>1</v>
      </c>
    </row>
    <row r="38" spans="2:32" ht="29.45" customHeight="1" x14ac:dyDescent="0.25">
      <c r="B38" s="7">
        <f t="shared" ref="B38:B41" si="11">ABS(SUM(K38:L43)+SUM(O38:P43)-SUM(M38:N43))</f>
        <v>23</v>
      </c>
      <c r="C38" s="7">
        <f t="shared" ref="C38:C41" si="12">ABS(SUM(L38:M43)+SUM(P38:Q43)-SUM(N38:O43))</f>
        <v>37</v>
      </c>
      <c r="D38" s="7">
        <f t="shared" ref="D38:D41" si="13">ABS(SUM(M38:N43)+SUM(Q38:R43)-SUM(O38:P43))</f>
        <v>32</v>
      </c>
      <c r="E38" s="7">
        <f t="shared" ref="E38:E41" si="14">ABS(SUM(N38:O43)+SUM(R38:S43)-SUM(P38:Q43))</f>
        <v>13</v>
      </c>
      <c r="F38" s="7">
        <f t="shared" ref="F38:F41" si="15">ABS(SUM(O38:P43)+SUM(S38:T43)-SUM(Q38:R43))</f>
        <v>14</v>
      </c>
      <c r="K38" s="37">
        <v>0</v>
      </c>
      <c r="L38" s="37">
        <v>0</v>
      </c>
      <c r="M38" s="38">
        <v>3</v>
      </c>
      <c r="N38" s="38">
        <v>3</v>
      </c>
      <c r="O38" s="37">
        <v>3</v>
      </c>
      <c r="P38" s="37">
        <v>3</v>
      </c>
      <c r="Q38" s="33">
        <v>3</v>
      </c>
      <c r="R38" s="33">
        <v>2</v>
      </c>
      <c r="S38" s="33">
        <v>1</v>
      </c>
      <c r="T38" s="33">
        <v>1</v>
      </c>
      <c r="V38" s="43">
        <v>9</v>
      </c>
      <c r="W38" s="39">
        <v>0</v>
      </c>
      <c r="X38" s="39">
        <v>0</v>
      </c>
      <c r="Y38" s="39">
        <v>3</v>
      </c>
      <c r="Z38" s="39">
        <v>3</v>
      </c>
      <c r="AA38" s="39">
        <v>3</v>
      </c>
      <c r="AB38" s="33">
        <v>3</v>
      </c>
      <c r="AC38" s="33">
        <v>3</v>
      </c>
      <c r="AD38" s="33">
        <v>2</v>
      </c>
      <c r="AE38" s="33">
        <v>1</v>
      </c>
      <c r="AF38" s="33">
        <v>1</v>
      </c>
    </row>
    <row r="39" spans="2:32" ht="29.45" customHeight="1" x14ac:dyDescent="0.25">
      <c r="B39" s="7">
        <f t="shared" si="11"/>
        <v>37</v>
      </c>
      <c r="C39" s="7">
        <f t="shared" si="12"/>
        <v>47</v>
      </c>
      <c r="D39" s="7">
        <f t="shared" si="13"/>
        <v>31</v>
      </c>
      <c r="E39" s="7">
        <f t="shared" si="14"/>
        <v>6</v>
      </c>
      <c r="F39" s="7">
        <f t="shared" si="15"/>
        <v>7</v>
      </c>
      <c r="K39" s="37">
        <v>0</v>
      </c>
      <c r="L39" s="37">
        <v>0</v>
      </c>
      <c r="M39" s="38">
        <v>3</v>
      </c>
      <c r="N39" s="38">
        <v>3</v>
      </c>
      <c r="O39" s="37">
        <v>4</v>
      </c>
      <c r="P39" s="37">
        <v>4</v>
      </c>
      <c r="Q39" s="33">
        <v>4</v>
      </c>
      <c r="R39" s="33">
        <v>4</v>
      </c>
      <c r="S39" s="33">
        <v>4</v>
      </c>
      <c r="T39" s="33">
        <v>4</v>
      </c>
      <c r="V39" s="43">
        <v>8</v>
      </c>
      <c r="W39" s="39">
        <v>0</v>
      </c>
      <c r="X39" s="39">
        <v>0</v>
      </c>
      <c r="Y39" s="39">
        <v>3</v>
      </c>
      <c r="Z39" s="39">
        <v>3</v>
      </c>
      <c r="AA39" s="39">
        <v>4</v>
      </c>
      <c r="AB39" s="33">
        <v>4</v>
      </c>
      <c r="AC39" s="33">
        <v>4</v>
      </c>
      <c r="AD39" s="33">
        <v>4</v>
      </c>
      <c r="AE39" s="33">
        <v>4</v>
      </c>
      <c r="AF39" s="33">
        <v>4</v>
      </c>
    </row>
    <row r="40" spans="2:32" ht="29.45" customHeight="1" x14ac:dyDescent="0.25">
      <c r="B40" s="7">
        <f t="shared" si="11"/>
        <v>45</v>
      </c>
      <c r="C40" s="7">
        <f t="shared" si="12"/>
        <v>53</v>
      </c>
      <c r="D40" s="7">
        <f t="shared" si="13"/>
        <v>35</v>
      </c>
      <c r="E40" s="7">
        <f t="shared" si="14"/>
        <v>1</v>
      </c>
      <c r="F40" s="7">
        <f t="shared" si="15"/>
        <v>11</v>
      </c>
      <c r="K40" s="37">
        <v>0</v>
      </c>
      <c r="L40" s="37">
        <v>0</v>
      </c>
      <c r="M40" s="38">
        <v>3</v>
      </c>
      <c r="N40" s="38">
        <v>3</v>
      </c>
      <c r="O40" s="37">
        <v>3</v>
      </c>
      <c r="P40" s="37">
        <v>3</v>
      </c>
      <c r="Q40" s="33">
        <v>4</v>
      </c>
      <c r="R40" s="33">
        <v>4</v>
      </c>
      <c r="S40" s="33">
        <v>4</v>
      </c>
      <c r="T40" s="33">
        <v>4</v>
      </c>
      <c r="V40" s="43">
        <v>7</v>
      </c>
      <c r="W40" s="39">
        <v>0</v>
      </c>
      <c r="X40" s="39">
        <v>0</v>
      </c>
      <c r="Y40" s="39">
        <v>3</v>
      </c>
      <c r="Z40" s="39">
        <v>3</v>
      </c>
      <c r="AA40" s="39">
        <v>3</v>
      </c>
      <c r="AB40" s="33">
        <v>3</v>
      </c>
      <c r="AC40" s="33">
        <v>4</v>
      </c>
      <c r="AD40" s="33">
        <v>4</v>
      </c>
      <c r="AE40" s="33">
        <v>4</v>
      </c>
      <c r="AF40" s="33">
        <v>4</v>
      </c>
    </row>
    <row r="41" spans="2:32" ht="29.45" customHeight="1" x14ac:dyDescent="0.25">
      <c r="B41" s="7">
        <f t="shared" si="11"/>
        <v>55</v>
      </c>
      <c r="C41" s="7">
        <f t="shared" si="12"/>
        <v>59</v>
      </c>
      <c r="D41" s="7">
        <f t="shared" si="13"/>
        <v>37</v>
      </c>
      <c r="E41" s="7">
        <f t="shared" si="14"/>
        <v>8</v>
      </c>
      <c r="F41" s="7">
        <f t="shared" si="15"/>
        <v>27</v>
      </c>
      <c r="K41" s="37">
        <v>0</v>
      </c>
      <c r="L41" s="37">
        <v>0</v>
      </c>
      <c r="M41" s="38">
        <v>0</v>
      </c>
      <c r="N41" s="38">
        <v>1</v>
      </c>
      <c r="O41" s="37">
        <v>1</v>
      </c>
      <c r="P41" s="37">
        <v>3</v>
      </c>
      <c r="Q41" s="33">
        <v>4</v>
      </c>
      <c r="R41" s="33">
        <v>4</v>
      </c>
      <c r="S41" s="33">
        <v>4</v>
      </c>
      <c r="T41" s="33">
        <v>4</v>
      </c>
      <c r="V41" s="43">
        <v>6</v>
      </c>
      <c r="W41" s="39">
        <v>0</v>
      </c>
      <c r="X41" s="39">
        <v>0</v>
      </c>
      <c r="Y41" s="39">
        <v>0</v>
      </c>
      <c r="Z41" s="39">
        <v>1</v>
      </c>
      <c r="AA41" s="39">
        <v>1</v>
      </c>
      <c r="AB41" s="33">
        <v>3</v>
      </c>
      <c r="AC41" s="33">
        <v>4</v>
      </c>
      <c r="AD41" s="33">
        <v>4</v>
      </c>
      <c r="AE41" s="33">
        <v>4</v>
      </c>
      <c r="AF41" s="33">
        <v>4</v>
      </c>
    </row>
    <row r="42" spans="2:32" ht="29.45" customHeight="1" x14ac:dyDescent="0.25">
      <c r="K42" s="37">
        <v>0</v>
      </c>
      <c r="L42" s="37">
        <v>0</v>
      </c>
      <c r="M42" s="38">
        <v>0</v>
      </c>
      <c r="N42" s="38">
        <v>0</v>
      </c>
      <c r="O42" s="37">
        <v>0</v>
      </c>
      <c r="P42" s="37">
        <v>4</v>
      </c>
      <c r="Q42" s="33">
        <v>4</v>
      </c>
      <c r="R42" s="33">
        <v>4</v>
      </c>
      <c r="S42" s="33">
        <v>1</v>
      </c>
      <c r="T42" s="33">
        <v>0</v>
      </c>
      <c r="V42" s="43">
        <v>5</v>
      </c>
      <c r="W42" s="33">
        <v>0</v>
      </c>
      <c r="X42" s="33">
        <v>0</v>
      </c>
      <c r="Y42" s="33">
        <v>0</v>
      </c>
      <c r="Z42" s="33">
        <v>0</v>
      </c>
      <c r="AA42" s="33">
        <v>0</v>
      </c>
      <c r="AB42" s="33">
        <v>4</v>
      </c>
      <c r="AC42" s="33">
        <v>4</v>
      </c>
      <c r="AD42" s="33">
        <v>4</v>
      </c>
      <c r="AE42" s="33">
        <v>1</v>
      </c>
      <c r="AF42" s="33">
        <v>0</v>
      </c>
    </row>
    <row r="43" spans="2:32" ht="29.45" customHeight="1" x14ac:dyDescent="0.25">
      <c r="K43" s="33">
        <v>5</v>
      </c>
      <c r="L43" s="33">
        <v>5</v>
      </c>
      <c r="M43" s="33">
        <v>0</v>
      </c>
      <c r="N43" s="33">
        <v>0</v>
      </c>
      <c r="O43" s="33">
        <v>0</v>
      </c>
      <c r="P43" s="33">
        <v>4</v>
      </c>
      <c r="Q43" s="33">
        <v>4</v>
      </c>
      <c r="R43" s="33">
        <v>4</v>
      </c>
      <c r="S43" s="33">
        <v>0</v>
      </c>
      <c r="T43" s="33">
        <v>0</v>
      </c>
      <c r="V43" s="43">
        <v>4</v>
      </c>
      <c r="W43" s="33">
        <v>5</v>
      </c>
      <c r="X43" s="33">
        <v>5</v>
      </c>
      <c r="Y43" s="33">
        <v>0</v>
      </c>
      <c r="Z43" s="33">
        <v>0</v>
      </c>
      <c r="AA43" s="33">
        <v>0</v>
      </c>
      <c r="AB43" s="33">
        <v>4</v>
      </c>
      <c r="AC43" s="33">
        <v>4</v>
      </c>
      <c r="AD43" s="33">
        <v>4</v>
      </c>
      <c r="AE43" s="33">
        <v>0</v>
      </c>
      <c r="AF43" s="33">
        <v>0</v>
      </c>
    </row>
    <row r="44" spans="2:32" ht="29.45" customHeight="1" x14ac:dyDescent="0.25">
      <c r="K44" s="33">
        <v>5</v>
      </c>
      <c r="L44" s="33">
        <v>5</v>
      </c>
      <c r="M44" s="33">
        <v>0</v>
      </c>
      <c r="N44" s="33">
        <v>0</v>
      </c>
      <c r="O44" s="33">
        <v>0</v>
      </c>
      <c r="P44" s="33">
        <v>4</v>
      </c>
      <c r="Q44" s="33">
        <v>4</v>
      </c>
      <c r="R44" s="33">
        <v>4</v>
      </c>
      <c r="S44" s="33">
        <v>0</v>
      </c>
      <c r="T44" s="33">
        <v>0</v>
      </c>
      <c r="V44" s="43">
        <v>3</v>
      </c>
      <c r="W44" s="33">
        <v>5</v>
      </c>
      <c r="X44" s="33">
        <v>5</v>
      </c>
      <c r="Y44" s="33">
        <v>0</v>
      </c>
      <c r="Z44" s="33">
        <v>0</v>
      </c>
      <c r="AA44" s="33">
        <v>0</v>
      </c>
      <c r="AB44" s="33">
        <v>4</v>
      </c>
      <c r="AC44" s="33">
        <v>4</v>
      </c>
      <c r="AD44" s="33">
        <v>4</v>
      </c>
      <c r="AE44" s="33">
        <v>0</v>
      </c>
      <c r="AF44" s="33">
        <v>0</v>
      </c>
    </row>
    <row r="45" spans="2:32" ht="29.45" customHeight="1" x14ac:dyDescent="0.25">
      <c r="K45" s="33">
        <v>5</v>
      </c>
      <c r="L45" s="33">
        <v>5</v>
      </c>
      <c r="M45" s="33">
        <v>0</v>
      </c>
      <c r="N45" s="33">
        <v>0</v>
      </c>
      <c r="O45" s="33">
        <v>0</v>
      </c>
      <c r="P45" s="33">
        <v>0</v>
      </c>
      <c r="Q45" s="33">
        <v>5</v>
      </c>
      <c r="R45" s="33">
        <v>5</v>
      </c>
      <c r="S45" s="33">
        <v>0</v>
      </c>
      <c r="T45" s="33">
        <v>0</v>
      </c>
      <c r="V45" s="43">
        <v>2</v>
      </c>
      <c r="W45" s="33">
        <v>5</v>
      </c>
      <c r="X45" s="33">
        <v>5</v>
      </c>
      <c r="Y45" s="33">
        <v>0</v>
      </c>
      <c r="Z45" s="33">
        <v>0</v>
      </c>
      <c r="AA45" s="33">
        <v>0</v>
      </c>
      <c r="AB45" s="33">
        <v>0</v>
      </c>
      <c r="AC45" s="33">
        <v>5</v>
      </c>
      <c r="AD45" s="33">
        <v>5</v>
      </c>
      <c r="AE45" s="33">
        <v>0</v>
      </c>
      <c r="AF45" s="33">
        <v>0</v>
      </c>
    </row>
    <row r="46" spans="2:32" ht="29.45" customHeight="1" x14ac:dyDescent="0.25">
      <c r="K46" s="33">
        <v>5</v>
      </c>
      <c r="L46" s="33">
        <v>5</v>
      </c>
      <c r="M46" s="33">
        <v>0</v>
      </c>
      <c r="N46" s="33">
        <v>0</v>
      </c>
      <c r="O46" s="33">
        <v>0</v>
      </c>
      <c r="P46" s="33">
        <v>0</v>
      </c>
      <c r="Q46" s="33">
        <v>5</v>
      </c>
      <c r="R46" s="33">
        <v>5</v>
      </c>
      <c r="S46" s="33">
        <v>0</v>
      </c>
      <c r="T46" s="33">
        <v>0</v>
      </c>
      <c r="V46" s="43">
        <v>1</v>
      </c>
      <c r="W46" s="33">
        <v>5</v>
      </c>
      <c r="X46" s="33">
        <v>5</v>
      </c>
      <c r="Y46" s="33">
        <v>0</v>
      </c>
      <c r="Z46" s="33">
        <v>0</v>
      </c>
      <c r="AA46" s="33">
        <v>0</v>
      </c>
      <c r="AB46" s="33">
        <v>0</v>
      </c>
      <c r="AC46" s="33">
        <v>5</v>
      </c>
      <c r="AD46" s="33">
        <v>5</v>
      </c>
      <c r="AE46" s="33">
        <v>0</v>
      </c>
      <c r="AF46" s="33">
        <v>0</v>
      </c>
    </row>
    <row r="47" spans="2:32" ht="15.75" x14ac:dyDescent="0.25">
      <c r="W47" s="41">
        <v>1</v>
      </c>
      <c r="X47" s="41">
        <v>2</v>
      </c>
      <c r="Y47" s="41">
        <v>3</v>
      </c>
      <c r="Z47" s="41">
        <v>4</v>
      </c>
      <c r="AA47" s="41">
        <v>5</v>
      </c>
      <c r="AB47" s="41">
        <v>6</v>
      </c>
      <c r="AC47" s="41">
        <v>7</v>
      </c>
      <c r="AD47" s="41">
        <v>8</v>
      </c>
      <c r="AE47" s="41">
        <v>9</v>
      </c>
      <c r="AF47" s="41">
        <v>10</v>
      </c>
    </row>
    <row r="48" spans="2:32" ht="29.45" customHeight="1" x14ac:dyDescent="0.25">
      <c r="K48" s="33">
        <v>0</v>
      </c>
      <c r="L48" s="33">
        <v>0</v>
      </c>
      <c r="M48" s="33">
        <v>0</v>
      </c>
      <c r="N48" s="33">
        <v>0</v>
      </c>
      <c r="O48" s="33">
        <v>0</v>
      </c>
      <c r="P48" s="33">
        <v>0</v>
      </c>
      <c r="Q48" s="33">
        <v>0</v>
      </c>
      <c r="R48" s="33">
        <v>1</v>
      </c>
      <c r="S48" s="33">
        <v>1</v>
      </c>
      <c r="T48" s="33">
        <v>1</v>
      </c>
      <c r="W48" s="42"/>
      <c r="X48" s="42"/>
      <c r="Y48" s="42"/>
      <c r="Z48" s="42"/>
      <c r="AA48" s="42"/>
      <c r="AB48" s="42"/>
      <c r="AC48" s="42"/>
      <c r="AD48" s="42"/>
      <c r="AE48" s="42"/>
      <c r="AF48" s="42"/>
    </row>
    <row r="49" spans="11:32" ht="29.45" customHeight="1" x14ac:dyDescent="0.25">
      <c r="K49" s="33">
        <v>0</v>
      </c>
      <c r="L49" s="33">
        <v>0</v>
      </c>
      <c r="M49" s="33">
        <v>3</v>
      </c>
      <c r="N49" s="33">
        <v>3</v>
      </c>
      <c r="O49" s="33">
        <v>3</v>
      </c>
      <c r="P49" s="33">
        <v>3</v>
      </c>
      <c r="Q49" s="33">
        <v>3</v>
      </c>
      <c r="R49" s="33">
        <v>2</v>
      </c>
      <c r="S49" s="33">
        <v>1</v>
      </c>
      <c r="T49" s="33">
        <v>1</v>
      </c>
      <c r="W49" s="40"/>
      <c r="X49" s="40"/>
      <c r="Y49" s="40"/>
      <c r="Z49" s="40"/>
      <c r="AA49" s="40"/>
      <c r="AB49" s="40"/>
      <c r="AC49" s="40"/>
      <c r="AD49" s="40"/>
      <c r="AE49" s="40"/>
      <c r="AF49" s="40"/>
    </row>
    <row r="50" spans="11:32" ht="29.45" customHeight="1" x14ac:dyDescent="0.25">
      <c r="K50" s="33">
        <v>0</v>
      </c>
      <c r="L50" s="33">
        <v>0</v>
      </c>
      <c r="M50" s="33">
        <v>3</v>
      </c>
      <c r="N50" s="33">
        <v>3</v>
      </c>
      <c r="O50" s="33">
        <v>4</v>
      </c>
      <c r="P50" s="33">
        <v>4</v>
      </c>
      <c r="Q50" s="33">
        <v>4</v>
      </c>
      <c r="R50" s="33">
        <v>4</v>
      </c>
      <c r="S50" s="33">
        <v>4</v>
      </c>
      <c r="T50" s="33">
        <v>4</v>
      </c>
      <c r="W50" s="33"/>
      <c r="X50" s="33"/>
      <c r="Y50" s="33"/>
      <c r="Z50" s="33"/>
      <c r="AA50" s="33"/>
      <c r="AB50" s="33"/>
      <c r="AC50" s="33"/>
      <c r="AD50" s="33"/>
      <c r="AE50" s="33"/>
      <c r="AF50" s="33"/>
    </row>
    <row r="51" spans="11:32" ht="29.45" customHeight="1" x14ac:dyDescent="0.25">
      <c r="K51" s="33">
        <v>0</v>
      </c>
      <c r="L51" s="33">
        <v>0</v>
      </c>
      <c r="M51" s="33">
        <v>3</v>
      </c>
      <c r="N51" s="33">
        <v>3</v>
      </c>
      <c r="O51" s="33">
        <v>3</v>
      </c>
      <c r="P51" s="33">
        <v>3</v>
      </c>
      <c r="Q51" s="33">
        <v>4</v>
      </c>
      <c r="R51" s="33">
        <v>4</v>
      </c>
      <c r="S51" s="33">
        <v>4</v>
      </c>
      <c r="T51" s="33">
        <v>4</v>
      </c>
      <c r="W51" s="33"/>
      <c r="X51" s="33"/>
      <c r="Y51" s="33"/>
      <c r="Z51" s="33"/>
      <c r="AA51" s="33"/>
      <c r="AB51" s="33"/>
      <c r="AC51" s="33"/>
      <c r="AD51" s="33"/>
      <c r="AE51" s="33"/>
      <c r="AF51" s="33"/>
    </row>
    <row r="52" spans="11:32" ht="29.45" customHeight="1" x14ac:dyDescent="0.25">
      <c r="K52" s="33">
        <v>0</v>
      </c>
      <c r="L52" s="33">
        <v>0</v>
      </c>
      <c r="M52" s="33">
        <v>0</v>
      </c>
      <c r="N52" s="33">
        <v>1</v>
      </c>
      <c r="O52" s="37">
        <v>1</v>
      </c>
      <c r="P52" s="37">
        <v>3</v>
      </c>
      <c r="Q52" s="38">
        <v>4</v>
      </c>
      <c r="R52" s="38">
        <v>4</v>
      </c>
      <c r="S52" s="37">
        <v>4</v>
      </c>
      <c r="T52" s="37">
        <v>4</v>
      </c>
      <c r="W52" s="33"/>
      <c r="X52" s="33"/>
      <c r="Y52" s="33"/>
      <c r="Z52" s="33"/>
      <c r="AA52" s="33"/>
      <c r="AB52" s="33"/>
      <c r="AC52" s="33"/>
      <c r="AD52" s="33"/>
      <c r="AE52" s="33"/>
      <c r="AF52" s="33"/>
    </row>
    <row r="53" spans="11:32" ht="29.45" customHeight="1" x14ac:dyDescent="0.25">
      <c r="K53" s="33">
        <v>0</v>
      </c>
      <c r="L53" s="33">
        <v>0</v>
      </c>
      <c r="M53" s="33">
        <v>0</v>
      </c>
      <c r="N53" s="33">
        <v>0</v>
      </c>
      <c r="O53" s="37">
        <v>0</v>
      </c>
      <c r="P53" s="37">
        <v>4</v>
      </c>
      <c r="Q53" s="38">
        <v>4</v>
      </c>
      <c r="R53" s="38">
        <v>4</v>
      </c>
      <c r="S53" s="37">
        <v>1</v>
      </c>
      <c r="T53" s="37">
        <v>0</v>
      </c>
      <c r="W53" s="33"/>
      <c r="X53" s="33"/>
      <c r="Y53" s="33"/>
      <c r="Z53" s="33"/>
      <c r="AA53" s="33"/>
      <c r="AB53" s="33"/>
      <c r="AC53" s="33"/>
      <c r="AD53" s="33"/>
      <c r="AE53" s="33"/>
      <c r="AF53" s="33"/>
    </row>
    <row r="54" spans="11:32" ht="29.45" customHeight="1" x14ac:dyDescent="0.25">
      <c r="K54" s="33">
        <v>5</v>
      </c>
      <c r="L54" s="33">
        <v>5</v>
      </c>
      <c r="M54" s="33">
        <v>0</v>
      </c>
      <c r="N54" s="33">
        <v>0</v>
      </c>
      <c r="O54" s="37">
        <v>0</v>
      </c>
      <c r="P54" s="37">
        <v>4</v>
      </c>
      <c r="Q54" s="38">
        <v>4</v>
      </c>
      <c r="R54" s="38">
        <v>4</v>
      </c>
      <c r="S54" s="37">
        <v>0</v>
      </c>
      <c r="T54" s="37">
        <v>0</v>
      </c>
      <c r="W54" s="33"/>
      <c r="X54" s="33"/>
      <c r="Y54" s="33"/>
      <c r="Z54" s="33"/>
      <c r="AA54" s="33"/>
      <c r="AB54" s="33"/>
      <c r="AC54" s="33"/>
      <c r="AD54" s="33"/>
      <c r="AE54" s="33"/>
      <c r="AF54" s="33"/>
    </row>
    <row r="55" spans="11:32" ht="29.45" customHeight="1" x14ac:dyDescent="0.25">
      <c r="K55" s="33">
        <v>5</v>
      </c>
      <c r="L55" s="33">
        <v>5</v>
      </c>
      <c r="M55" s="33">
        <v>0</v>
      </c>
      <c r="N55" s="33">
        <v>0</v>
      </c>
      <c r="O55" s="37">
        <v>0</v>
      </c>
      <c r="P55" s="37">
        <v>4</v>
      </c>
      <c r="Q55" s="38">
        <v>4</v>
      </c>
      <c r="R55" s="38">
        <v>4</v>
      </c>
      <c r="S55" s="37">
        <v>0</v>
      </c>
      <c r="T55" s="37">
        <v>0</v>
      </c>
      <c r="W55" s="33"/>
      <c r="X55" s="33"/>
      <c r="Y55" s="33"/>
      <c r="Z55" s="33"/>
      <c r="AA55" s="33"/>
      <c r="AB55" s="33"/>
      <c r="AC55" s="33"/>
      <c r="AD55" s="33"/>
      <c r="AE55" s="33"/>
      <c r="AF55" s="33"/>
    </row>
    <row r="56" spans="11:32" ht="29.45" customHeight="1" x14ac:dyDescent="0.25">
      <c r="K56" s="33">
        <v>5</v>
      </c>
      <c r="L56" s="33">
        <v>5</v>
      </c>
      <c r="M56" s="33">
        <v>0</v>
      </c>
      <c r="N56" s="33">
        <v>0</v>
      </c>
      <c r="O56" s="37">
        <v>0</v>
      </c>
      <c r="P56" s="37">
        <v>0</v>
      </c>
      <c r="Q56" s="38">
        <v>5</v>
      </c>
      <c r="R56" s="38">
        <v>5</v>
      </c>
      <c r="S56" s="37">
        <v>0</v>
      </c>
      <c r="T56" s="37">
        <v>0</v>
      </c>
      <c r="W56" s="33"/>
      <c r="X56" s="33"/>
      <c r="Y56" s="33"/>
      <c r="Z56" s="33"/>
      <c r="AA56" s="33"/>
      <c r="AB56" s="33"/>
      <c r="AC56" s="33"/>
      <c r="AD56" s="33"/>
      <c r="AE56" s="33"/>
      <c r="AF56" s="33"/>
    </row>
    <row r="57" spans="11:32" ht="29.45" customHeight="1" x14ac:dyDescent="0.25">
      <c r="K57" s="33">
        <v>5</v>
      </c>
      <c r="L57" s="33">
        <v>5</v>
      </c>
      <c r="M57" s="33">
        <v>0</v>
      </c>
      <c r="N57" s="33">
        <v>0</v>
      </c>
      <c r="O57" s="37">
        <v>0</v>
      </c>
      <c r="P57" s="37">
        <v>0</v>
      </c>
      <c r="Q57" s="38">
        <v>5</v>
      </c>
      <c r="R57" s="38">
        <v>5</v>
      </c>
      <c r="S57" s="37">
        <v>0</v>
      </c>
      <c r="T57" s="37">
        <v>0</v>
      </c>
      <c r="W57" s="33"/>
      <c r="X57" s="33"/>
      <c r="Y57" s="33"/>
      <c r="Z57" s="33"/>
      <c r="AA57" s="33"/>
      <c r="AB57" s="33"/>
      <c r="AC57" s="33"/>
      <c r="AD57" s="33"/>
      <c r="AE57" s="33"/>
      <c r="AF57" s="33"/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E19F1-97A8-494E-85DF-77DA0AC66337}">
  <dimension ref="B2:N34"/>
  <sheetViews>
    <sheetView workbookViewId="0">
      <selection activeCell="K35" sqref="K35"/>
    </sheetView>
  </sheetViews>
  <sheetFormatPr defaultRowHeight="15" x14ac:dyDescent="0.25"/>
  <sheetData>
    <row r="2" spans="2:4" x14ac:dyDescent="0.25">
      <c r="B2" t="s">
        <v>95</v>
      </c>
    </row>
    <row r="3" spans="2:4" x14ac:dyDescent="0.25">
      <c r="C3" t="s">
        <v>239</v>
      </c>
    </row>
    <row r="4" spans="2:4" x14ac:dyDescent="0.25">
      <c r="C4" t="s">
        <v>240</v>
      </c>
    </row>
    <row r="5" spans="2:4" x14ac:dyDescent="0.25">
      <c r="D5" t="s">
        <v>241</v>
      </c>
    </row>
    <row r="7" spans="2:4" x14ac:dyDescent="0.25">
      <c r="C7" t="s">
        <v>242</v>
      </c>
    </row>
    <row r="8" spans="2:4" x14ac:dyDescent="0.25">
      <c r="C8" t="s">
        <v>243</v>
      </c>
    </row>
    <row r="24" spans="2:13" x14ac:dyDescent="0.25">
      <c r="B24" t="s">
        <v>244</v>
      </c>
    </row>
    <row r="25" spans="2:13" x14ac:dyDescent="0.25">
      <c r="L25">
        <v>0.1</v>
      </c>
    </row>
    <row r="26" spans="2:13" x14ac:dyDescent="0.25">
      <c r="B26" s="3" t="s">
        <v>245</v>
      </c>
      <c r="L26">
        <f>L25/(1-L25)</f>
        <v>0.11111111111111112</v>
      </c>
    </row>
    <row r="27" spans="2:13" x14ac:dyDescent="0.25">
      <c r="C27" t="s">
        <v>246</v>
      </c>
      <c r="L27">
        <f>1/L26</f>
        <v>9</v>
      </c>
    </row>
    <row r="28" spans="2:13" x14ac:dyDescent="0.25">
      <c r="C28" t="s">
        <v>247</v>
      </c>
      <c r="L28">
        <f>LOG(L27)</f>
        <v>0.95424250943932487</v>
      </c>
    </row>
    <row r="30" spans="2:13" x14ac:dyDescent="0.25">
      <c r="B30" t="s">
        <v>248</v>
      </c>
    </row>
    <row r="31" spans="2:13" x14ac:dyDescent="0.25">
      <c r="C31" t="s">
        <v>249</v>
      </c>
    </row>
    <row r="32" spans="2:13" x14ac:dyDescent="0.25">
      <c r="C32" t="s">
        <v>250</v>
      </c>
      <c r="M32">
        <f>0.01*9</f>
        <v>0.09</v>
      </c>
    </row>
    <row r="33" spans="2:14" x14ac:dyDescent="0.25">
      <c r="M33">
        <f>0.01/M32</f>
        <v>0.11111111111111112</v>
      </c>
      <c r="N33">
        <f>M33*9</f>
        <v>1</v>
      </c>
    </row>
    <row r="34" spans="2:14" x14ac:dyDescent="0.25">
      <c r="B34" t="s">
        <v>251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Live 1</vt:lpstr>
      <vt:lpstr>Week 1</vt:lpstr>
      <vt:lpstr>Live 2</vt:lpstr>
      <vt:lpstr>Week 3</vt:lpstr>
      <vt:lpstr>Live 3</vt:lpstr>
      <vt:lpstr>HW1</vt:lpstr>
      <vt:lpstr>Live 4</vt:lpstr>
      <vt:lpstr>HW2</vt:lpstr>
      <vt:lpstr>Live 5</vt:lpstr>
      <vt:lpstr>Live 6</vt:lpstr>
      <vt:lpstr>Live 7</vt:lpstr>
      <vt:lpstr>Sheet2</vt:lpstr>
      <vt:lpstr>Live 8</vt:lpstr>
      <vt:lpstr>Live 9</vt:lpstr>
      <vt:lpstr>Live 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Captain</dc:creator>
  <dc:description/>
  <cp:lastModifiedBy>Captain</cp:lastModifiedBy>
  <cp:revision>15</cp:revision>
  <dcterms:created xsi:type="dcterms:W3CDTF">2020-07-02T01:00:18Z</dcterms:created>
  <dcterms:modified xsi:type="dcterms:W3CDTF">2020-09-10T03:02:41Z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