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KKMDocuments/Documents/Github.Repos/Pcra/Pcra_phylogenetics/IQtree/"/>
    </mc:Choice>
  </mc:AlternateContent>
  <xr:revisionPtr revIDLastSave="0" documentId="8_{8663E89E-BD86-EF4E-A84D-A722812E05A1}" xr6:coauthVersionLast="47" xr6:coauthVersionMax="47" xr10:uidLastSave="{00000000-0000-0000-0000-000000000000}"/>
  <bookViews>
    <workbookView xWindow="21200" yWindow="2580" windowWidth="40200" windowHeight="23720" xr2:uid="{29DBF0D1-B9CE-0545-AE14-72F7616EB82E}"/>
  </bookViews>
  <sheets>
    <sheet name="aln7_Annotation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1" i="1" l="1"/>
  <c r="X45" i="1"/>
  <c r="X44" i="1"/>
  <c r="X43" i="1"/>
  <c r="X42" i="1"/>
  <c r="X41" i="1"/>
  <c r="X40" i="1"/>
  <c r="X39" i="1"/>
  <c r="X38" i="1"/>
  <c r="X37" i="1"/>
  <c r="X36" i="1"/>
  <c r="X35" i="1"/>
  <c r="X34" i="1"/>
  <c r="X30" i="1"/>
  <c r="X29" i="1"/>
  <c r="X28" i="1"/>
  <c r="X27" i="1"/>
  <c r="X26" i="1"/>
  <c r="X25" i="1"/>
  <c r="X24" i="1"/>
  <c r="X23" i="1"/>
  <c r="X22" i="1"/>
  <c r="X21" i="1"/>
  <c r="X20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17" i="1"/>
  <c r="X3" i="1"/>
  <c r="X2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V17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R3" i="1"/>
  <c r="R2" i="1"/>
  <c r="R17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X33" i="1" s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X19" i="1" s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I16" i="1"/>
  <c r="I10" i="1"/>
  <c r="I9" i="1"/>
  <c r="I8" i="1"/>
  <c r="I7" i="1"/>
  <c r="I6" i="1"/>
  <c r="I12" i="1"/>
  <c r="I15" i="1"/>
  <c r="I14" i="1"/>
  <c r="I13" i="1"/>
  <c r="I11" i="1"/>
  <c r="I5" i="1"/>
  <c r="I4" i="1"/>
  <c r="I3" i="1"/>
  <c r="I2" i="1"/>
</calcChain>
</file>

<file path=xl/sharedStrings.xml><?xml version="1.0" encoding="utf-8"?>
<sst xmlns="http://schemas.openxmlformats.org/spreadsheetml/2006/main" count="206" uniqueCount="54">
  <si>
    <t>Name</t>
  </si>
  <si>
    <t>Sequence Name</t>
  </si>
  <si>
    <t>Type</t>
  </si>
  <si>
    <t>Minimum</t>
  </si>
  <si>
    <t>Maximum</t>
  </si>
  <si>
    <t>Length</t>
  </si>
  <si>
    <t>Direction</t>
  </si>
  <si>
    <t>D-loop</t>
  </si>
  <si>
    <t>Pcra.mito.01</t>
  </si>
  <si>
    <t>forward</t>
  </si>
  <si>
    <t>CYTB CDS</t>
  </si>
  <si>
    <t>CDS</t>
  </si>
  <si>
    <t>ND6 CDS</t>
  </si>
  <si>
    <t>reverse</t>
  </si>
  <si>
    <t>ND5 CDS</t>
  </si>
  <si>
    <t>ND4 CDS</t>
  </si>
  <si>
    <t>ND4L CDS</t>
  </si>
  <si>
    <t>ND3 CDS</t>
  </si>
  <si>
    <t>COX3 CDS</t>
  </si>
  <si>
    <t>ATP6 CDS</t>
  </si>
  <si>
    <t>ATP8 CDS</t>
  </si>
  <si>
    <t>COX2 CDS</t>
  </si>
  <si>
    <t>COX1 CDS</t>
  </si>
  <si>
    <t>ND2 CDS</t>
  </si>
  <si>
    <t>ND1 CDS</t>
  </si>
  <si>
    <t>16S rRNA</t>
  </si>
  <si>
    <t>rRNA</t>
  </si>
  <si>
    <t>12S rRNA</t>
  </si>
  <si>
    <t>Corrected version:</t>
  </si>
  <si>
    <t>Dloop</t>
  </si>
  <si>
    <t>12S</t>
  </si>
  <si>
    <t>16S</t>
  </si>
  <si>
    <t>ND1</t>
  </si>
  <si>
    <t>ND2</t>
  </si>
  <si>
    <t>COX1</t>
  </si>
  <si>
    <t>COX2</t>
  </si>
  <si>
    <t>ATP8</t>
  </si>
  <si>
    <t>ATP6</t>
  </si>
  <si>
    <t>COX3</t>
  </si>
  <si>
    <t>ND3</t>
  </si>
  <si>
    <t>ND4L</t>
  </si>
  <si>
    <t>ND4</t>
  </si>
  <si>
    <t>ND5</t>
  </si>
  <si>
    <t>ND6</t>
  </si>
  <si>
    <t>CYTB</t>
  </si>
  <si>
    <t>Partitioned</t>
  </si>
  <si>
    <t>pos1</t>
  </si>
  <si>
    <t>pos2</t>
  </si>
  <si>
    <t>pos3</t>
  </si>
  <si>
    <t>Gene max</t>
  </si>
  <si>
    <t>position max</t>
  </si>
  <si>
    <t>=</t>
  </si>
  <si>
    <t>Gene min</t>
  </si>
  <si>
    <t>position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</si>
</sst>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CF4AE-428E-4C43-A0C0-4847DF72D1FA}">
  <dimension ref="A1:X45"/>
  <sheetViews>
    <sheetView tabSelected="1" workbookViewId="0">
      <selection activeCell="X31" sqref="X31"/>
    </sheetView>
  </sheetViews>
  <sheetFormatPr baseColWidth="10" defaultRowHeight="16" x14ac:dyDescent="0.2"/>
  <cols>
    <col min="22" max="22" width="17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28</v>
      </c>
      <c r="J1" t="s">
        <v>3</v>
      </c>
      <c r="K1" t="s">
        <v>4</v>
      </c>
      <c r="M1" t="s">
        <v>45</v>
      </c>
      <c r="O1" t="s">
        <v>52</v>
      </c>
      <c r="P1" t="s">
        <v>53</v>
      </c>
      <c r="Q1" t="s">
        <v>49</v>
      </c>
      <c r="R1" t="s">
        <v>50</v>
      </c>
      <c r="S1" t="s">
        <v>5</v>
      </c>
    </row>
    <row r="2" spans="1:24" x14ac:dyDescent="0.2">
      <c r="A2" t="s">
        <v>27</v>
      </c>
      <c r="B2" t="s">
        <v>8</v>
      </c>
      <c r="C2" t="s">
        <v>26</v>
      </c>
      <c r="D2">
        <v>73</v>
      </c>
      <c r="E2">
        <v>1046</v>
      </c>
      <c r="F2">
        <v>974</v>
      </c>
      <c r="G2" t="s">
        <v>9</v>
      </c>
      <c r="I2" t="str">
        <f>LEFT(A2,3)</f>
        <v>12S</v>
      </c>
      <c r="J2">
        <v>73</v>
      </c>
      <c r="K2">
        <v>1047</v>
      </c>
      <c r="M2" t="s">
        <v>30</v>
      </c>
      <c r="N2" t="s">
        <v>26</v>
      </c>
      <c r="O2">
        <v>73</v>
      </c>
      <c r="P2">
        <f>O2</f>
        <v>73</v>
      </c>
      <c r="Q2">
        <v>1047</v>
      </c>
      <c r="R2">
        <f>Q2</f>
        <v>1047</v>
      </c>
      <c r="S2">
        <v>974</v>
      </c>
      <c r="T2">
        <f>S2/3</f>
        <v>324.66666666666669</v>
      </c>
      <c r="V2" t="str">
        <f>_xlfn.CONCAT("charset ", M2, "_", N2)</f>
        <v>charset 12S_rRNA</v>
      </c>
      <c r="W2" t="s">
        <v>51</v>
      </c>
      <c r="X2" t="str">
        <f>_xlfn.CONCAT(P2, "-",R2, ";")</f>
        <v>73-1047;</v>
      </c>
    </row>
    <row r="3" spans="1:24" x14ac:dyDescent="0.2">
      <c r="A3" t="s">
        <v>25</v>
      </c>
      <c r="B3" t="s">
        <v>8</v>
      </c>
      <c r="C3" t="s">
        <v>26</v>
      </c>
      <c r="D3">
        <v>1114</v>
      </c>
      <c r="E3">
        <v>2692</v>
      </c>
      <c r="F3">
        <v>1579</v>
      </c>
      <c r="G3" t="s">
        <v>9</v>
      </c>
      <c r="I3" t="str">
        <f t="shared" ref="I3:I5" si="0">LEFT(A3,3)</f>
        <v>16S</v>
      </c>
      <c r="J3">
        <v>1115</v>
      </c>
      <c r="K3">
        <v>2695</v>
      </c>
      <c r="M3" t="s">
        <v>31</v>
      </c>
      <c r="N3" t="s">
        <v>26</v>
      </c>
      <c r="O3">
        <v>1115</v>
      </c>
      <c r="P3">
        <f>O3</f>
        <v>1115</v>
      </c>
      <c r="Q3">
        <v>2695</v>
      </c>
      <c r="R3">
        <f>Q3</f>
        <v>2695</v>
      </c>
      <c r="S3">
        <v>1579</v>
      </c>
      <c r="T3">
        <f t="shared" ref="T3:T17" si="1">S3/3</f>
        <v>526.33333333333337</v>
      </c>
      <c r="V3" t="str">
        <f t="shared" ref="V3:V45" si="2">_xlfn.CONCAT("charset ", M3, "_", N3)</f>
        <v>charset 16S_rRNA</v>
      </c>
      <c r="W3" t="s">
        <v>51</v>
      </c>
      <c r="X3" t="str">
        <f>_xlfn.CONCAT(P3, "-",R3, ";")</f>
        <v>1115-2695;</v>
      </c>
    </row>
    <row r="4" spans="1:24" x14ac:dyDescent="0.2">
      <c r="A4" t="s">
        <v>24</v>
      </c>
      <c r="B4" t="s">
        <v>8</v>
      </c>
      <c r="C4" t="s">
        <v>11</v>
      </c>
      <c r="D4">
        <v>2769</v>
      </c>
      <c r="E4">
        <v>3725</v>
      </c>
      <c r="F4">
        <v>957</v>
      </c>
      <c r="G4" t="s">
        <v>9</v>
      </c>
      <c r="I4" t="str">
        <f t="shared" si="0"/>
        <v>ND1</v>
      </c>
      <c r="J4">
        <v>2772</v>
      </c>
      <c r="K4">
        <v>3728</v>
      </c>
      <c r="M4" t="s">
        <v>32</v>
      </c>
      <c r="N4" t="s">
        <v>46</v>
      </c>
      <c r="O4">
        <v>2772</v>
      </c>
      <c r="P4">
        <f t="shared" ref="P4:P17" si="3">O4</f>
        <v>2772</v>
      </c>
      <c r="Q4">
        <v>3728</v>
      </c>
      <c r="R4">
        <f>Q4-2</f>
        <v>3726</v>
      </c>
      <c r="S4">
        <v>957</v>
      </c>
      <c r="T4">
        <f t="shared" si="1"/>
        <v>319</v>
      </c>
      <c r="V4" t="str">
        <f t="shared" si="2"/>
        <v>charset ND1_pos1</v>
      </c>
      <c r="W4" t="s">
        <v>51</v>
      </c>
      <c r="X4" t="str">
        <f>_xlfn.CONCAT(P4, "-",R4, "\3;")</f>
        <v>2772-3726\3;</v>
      </c>
    </row>
    <row r="5" spans="1:24" x14ac:dyDescent="0.2">
      <c r="A5" t="s">
        <v>23</v>
      </c>
      <c r="B5" t="s">
        <v>8</v>
      </c>
      <c r="C5" t="s">
        <v>11</v>
      </c>
      <c r="D5">
        <v>3939</v>
      </c>
      <c r="E5">
        <v>4982</v>
      </c>
      <c r="F5">
        <v>1044</v>
      </c>
      <c r="G5" t="s">
        <v>9</v>
      </c>
      <c r="I5" t="str">
        <f t="shared" si="0"/>
        <v>ND2</v>
      </c>
      <c r="J5">
        <v>3942</v>
      </c>
      <c r="K5">
        <v>4983</v>
      </c>
      <c r="M5" t="s">
        <v>33</v>
      </c>
      <c r="N5" t="s">
        <v>46</v>
      </c>
      <c r="O5">
        <v>3942</v>
      </c>
      <c r="P5">
        <f t="shared" si="3"/>
        <v>3942</v>
      </c>
      <c r="Q5">
        <v>4983</v>
      </c>
      <c r="R5">
        <f t="shared" ref="R5:R16" si="4">Q5-2</f>
        <v>4981</v>
      </c>
      <c r="S5">
        <v>1044</v>
      </c>
      <c r="T5">
        <f t="shared" si="1"/>
        <v>348</v>
      </c>
      <c r="V5" t="str">
        <f t="shared" si="2"/>
        <v>charset ND2_pos1</v>
      </c>
      <c r="W5" t="s">
        <v>51</v>
      </c>
      <c r="X5" t="str">
        <f t="shared" ref="X5:X16" si="5">_xlfn.CONCAT(P5, "-",R5, "\3;")</f>
        <v>3942-4981\3;</v>
      </c>
    </row>
    <row r="6" spans="1:24" x14ac:dyDescent="0.2">
      <c r="A6" t="s">
        <v>22</v>
      </c>
      <c r="B6" t="s">
        <v>8</v>
      </c>
      <c r="C6" t="s">
        <v>11</v>
      </c>
      <c r="D6">
        <v>5365</v>
      </c>
      <c r="E6">
        <v>6915</v>
      </c>
      <c r="F6">
        <v>1551</v>
      </c>
      <c r="G6" t="s">
        <v>9</v>
      </c>
      <c r="I6" t="str">
        <f t="shared" ref="I6:I10" si="6">LEFT(A6,4)</f>
        <v>COX1</v>
      </c>
      <c r="J6">
        <v>5368</v>
      </c>
      <c r="K6">
        <v>6917</v>
      </c>
      <c r="M6" t="s">
        <v>34</v>
      </c>
      <c r="N6" t="s">
        <v>46</v>
      </c>
      <c r="O6">
        <v>5368</v>
      </c>
      <c r="P6">
        <f t="shared" si="3"/>
        <v>5368</v>
      </c>
      <c r="Q6">
        <v>6917</v>
      </c>
      <c r="R6">
        <f t="shared" si="4"/>
        <v>6915</v>
      </c>
      <c r="S6">
        <v>1551</v>
      </c>
      <c r="T6">
        <f t="shared" si="1"/>
        <v>517</v>
      </c>
      <c r="V6" t="str">
        <f t="shared" si="2"/>
        <v>charset COX1_pos1</v>
      </c>
      <c r="W6" t="s">
        <v>51</v>
      </c>
      <c r="X6" t="str">
        <f t="shared" si="5"/>
        <v>5368-6915\3;</v>
      </c>
    </row>
    <row r="7" spans="1:24" x14ac:dyDescent="0.2">
      <c r="A7" t="s">
        <v>21</v>
      </c>
      <c r="B7" t="s">
        <v>8</v>
      </c>
      <c r="C7" t="s">
        <v>11</v>
      </c>
      <c r="D7">
        <v>7055</v>
      </c>
      <c r="E7">
        <v>7738</v>
      </c>
      <c r="F7">
        <v>684</v>
      </c>
      <c r="G7" t="s">
        <v>9</v>
      </c>
      <c r="I7" t="str">
        <f t="shared" si="6"/>
        <v>COX2</v>
      </c>
      <c r="J7">
        <v>7058</v>
      </c>
      <c r="K7">
        <v>7741</v>
      </c>
      <c r="M7" t="s">
        <v>35</v>
      </c>
      <c r="N7" t="s">
        <v>46</v>
      </c>
      <c r="O7">
        <v>7058</v>
      </c>
      <c r="P7">
        <f t="shared" si="3"/>
        <v>7058</v>
      </c>
      <c r="Q7">
        <v>7741</v>
      </c>
      <c r="R7">
        <f t="shared" si="4"/>
        <v>7739</v>
      </c>
      <c r="S7">
        <v>684</v>
      </c>
      <c r="T7">
        <f t="shared" si="1"/>
        <v>228</v>
      </c>
      <c r="V7" t="str">
        <f t="shared" si="2"/>
        <v>charset COX2_pos1</v>
      </c>
      <c r="W7" t="s">
        <v>51</v>
      </c>
      <c r="X7" t="str">
        <f t="shared" si="5"/>
        <v>7058-7739\3;</v>
      </c>
    </row>
    <row r="8" spans="1:24" x14ac:dyDescent="0.2">
      <c r="A8" t="s">
        <v>20</v>
      </c>
      <c r="B8" t="s">
        <v>8</v>
      </c>
      <c r="C8" t="s">
        <v>11</v>
      </c>
      <c r="D8">
        <v>7811</v>
      </c>
      <c r="E8">
        <v>8002</v>
      </c>
      <c r="F8">
        <v>192</v>
      </c>
      <c r="G8" t="s">
        <v>9</v>
      </c>
      <c r="I8" t="str">
        <f t="shared" si="6"/>
        <v>ATP8</v>
      </c>
      <c r="J8">
        <v>7814</v>
      </c>
      <c r="K8">
        <v>7974</v>
      </c>
      <c r="M8" t="s">
        <v>36</v>
      </c>
      <c r="N8" t="s">
        <v>46</v>
      </c>
      <c r="O8">
        <v>7814</v>
      </c>
      <c r="P8">
        <f t="shared" si="3"/>
        <v>7814</v>
      </c>
      <c r="Q8">
        <v>7974</v>
      </c>
      <c r="R8">
        <f t="shared" si="4"/>
        <v>7972</v>
      </c>
      <c r="S8">
        <v>192</v>
      </c>
      <c r="T8">
        <f t="shared" si="1"/>
        <v>64</v>
      </c>
      <c r="V8" t="str">
        <f t="shared" si="2"/>
        <v>charset ATP8_pos1</v>
      </c>
      <c r="W8" t="s">
        <v>51</v>
      </c>
      <c r="X8" t="str">
        <f t="shared" si="5"/>
        <v>7814-7972\3;</v>
      </c>
    </row>
    <row r="9" spans="1:24" x14ac:dyDescent="0.2">
      <c r="A9" t="s">
        <v>19</v>
      </c>
      <c r="B9" t="s">
        <v>8</v>
      </c>
      <c r="C9" t="s">
        <v>11</v>
      </c>
      <c r="D9">
        <v>7972</v>
      </c>
      <c r="E9">
        <v>8652</v>
      </c>
      <c r="F9">
        <v>681</v>
      </c>
      <c r="G9" t="s">
        <v>9</v>
      </c>
      <c r="I9" t="str">
        <f t="shared" si="6"/>
        <v>ATP6</v>
      </c>
      <c r="J9">
        <v>7975</v>
      </c>
      <c r="K9">
        <v>8654</v>
      </c>
      <c r="M9" t="s">
        <v>37</v>
      </c>
      <c r="N9" t="s">
        <v>46</v>
      </c>
      <c r="O9">
        <v>7975</v>
      </c>
      <c r="P9">
        <f t="shared" si="3"/>
        <v>7975</v>
      </c>
      <c r="Q9">
        <v>8654</v>
      </c>
      <c r="R9">
        <f t="shared" si="4"/>
        <v>8652</v>
      </c>
      <c r="S9">
        <v>681</v>
      </c>
      <c r="T9">
        <f t="shared" si="1"/>
        <v>227</v>
      </c>
      <c r="V9" t="str">
        <f t="shared" si="2"/>
        <v>charset ATP6_pos1</v>
      </c>
      <c r="W9" t="s">
        <v>51</v>
      </c>
      <c r="X9" t="str">
        <f t="shared" si="5"/>
        <v>7975-8652\3;</v>
      </c>
    </row>
    <row r="10" spans="1:24" x14ac:dyDescent="0.2">
      <c r="A10" t="s">
        <v>18</v>
      </c>
      <c r="B10" t="s">
        <v>8</v>
      </c>
      <c r="C10" t="s">
        <v>11</v>
      </c>
      <c r="D10">
        <v>8652</v>
      </c>
      <c r="E10">
        <v>9437</v>
      </c>
      <c r="F10">
        <v>786</v>
      </c>
      <c r="G10" t="s">
        <v>9</v>
      </c>
      <c r="I10" t="str">
        <f t="shared" si="6"/>
        <v>COX3</v>
      </c>
      <c r="J10">
        <v>8655</v>
      </c>
      <c r="K10">
        <v>9440</v>
      </c>
      <c r="M10" t="s">
        <v>38</v>
      </c>
      <c r="N10" t="s">
        <v>46</v>
      </c>
      <c r="O10">
        <v>8655</v>
      </c>
      <c r="P10">
        <f t="shared" si="3"/>
        <v>8655</v>
      </c>
      <c r="Q10">
        <v>9440</v>
      </c>
      <c r="R10">
        <f t="shared" si="4"/>
        <v>9438</v>
      </c>
      <c r="S10">
        <v>786</v>
      </c>
      <c r="T10">
        <f t="shared" si="1"/>
        <v>262</v>
      </c>
      <c r="V10" t="str">
        <f t="shared" si="2"/>
        <v>charset COX3_pos1</v>
      </c>
      <c r="W10" t="s">
        <v>51</v>
      </c>
      <c r="X10" t="str">
        <f t="shared" si="5"/>
        <v>8655-9438\3;</v>
      </c>
    </row>
    <row r="11" spans="1:24" x14ac:dyDescent="0.2">
      <c r="A11" t="s">
        <v>17</v>
      </c>
      <c r="B11" t="s">
        <v>8</v>
      </c>
      <c r="C11" t="s">
        <v>11</v>
      </c>
      <c r="D11">
        <v>9506</v>
      </c>
      <c r="E11">
        <v>9862</v>
      </c>
      <c r="F11">
        <v>357</v>
      </c>
      <c r="G11" t="s">
        <v>9</v>
      </c>
      <c r="I11" t="str">
        <f t="shared" ref="I11:I15" si="7">LEFT(A11,3)</f>
        <v>ND3</v>
      </c>
      <c r="J11">
        <v>9509</v>
      </c>
      <c r="K11">
        <v>9865</v>
      </c>
      <c r="M11" t="s">
        <v>39</v>
      </c>
      <c r="N11" t="s">
        <v>46</v>
      </c>
      <c r="O11">
        <v>9509</v>
      </c>
      <c r="P11">
        <f t="shared" si="3"/>
        <v>9509</v>
      </c>
      <c r="Q11">
        <v>9865</v>
      </c>
      <c r="R11">
        <f t="shared" si="4"/>
        <v>9863</v>
      </c>
      <c r="S11">
        <v>357</v>
      </c>
      <c r="T11">
        <f t="shared" si="1"/>
        <v>119</v>
      </c>
      <c r="V11" t="str">
        <f t="shared" si="2"/>
        <v>charset ND3_pos1</v>
      </c>
      <c r="W11" t="s">
        <v>51</v>
      </c>
      <c r="X11" t="str">
        <f t="shared" si="5"/>
        <v>9509-9863\3;</v>
      </c>
    </row>
    <row r="12" spans="1:24" x14ac:dyDescent="0.2">
      <c r="A12" t="s">
        <v>16</v>
      </c>
      <c r="B12" t="s">
        <v>8</v>
      </c>
      <c r="C12" t="s">
        <v>11</v>
      </c>
      <c r="D12">
        <v>9923</v>
      </c>
      <c r="E12">
        <v>10219</v>
      </c>
      <c r="F12">
        <v>297</v>
      </c>
      <c r="G12" t="s">
        <v>9</v>
      </c>
      <c r="I12" t="str">
        <f>LEFT(A12,4)</f>
        <v>ND4L</v>
      </c>
      <c r="J12">
        <v>9926</v>
      </c>
      <c r="K12">
        <v>10215</v>
      </c>
      <c r="M12" t="s">
        <v>40</v>
      </c>
      <c r="N12" t="s">
        <v>46</v>
      </c>
      <c r="O12">
        <v>9926</v>
      </c>
      <c r="P12">
        <f t="shared" si="3"/>
        <v>9926</v>
      </c>
      <c r="Q12">
        <v>10215</v>
      </c>
      <c r="R12">
        <f t="shared" si="4"/>
        <v>10213</v>
      </c>
      <c r="S12">
        <v>297</v>
      </c>
      <c r="T12">
        <f t="shared" si="1"/>
        <v>99</v>
      </c>
      <c r="V12" t="str">
        <f t="shared" si="2"/>
        <v>charset ND4L_pos1</v>
      </c>
      <c r="W12" t="s">
        <v>51</v>
      </c>
      <c r="X12" t="str">
        <f t="shared" si="5"/>
        <v>9926-10213\3;</v>
      </c>
    </row>
    <row r="13" spans="1:24" x14ac:dyDescent="0.2">
      <c r="A13" t="s">
        <v>15</v>
      </c>
      <c r="B13" t="s">
        <v>8</v>
      </c>
      <c r="C13" t="s">
        <v>11</v>
      </c>
      <c r="D13">
        <v>10213</v>
      </c>
      <c r="E13">
        <v>11637</v>
      </c>
      <c r="F13">
        <v>1425</v>
      </c>
      <c r="G13" t="s">
        <v>9</v>
      </c>
      <c r="I13" t="str">
        <f t="shared" si="7"/>
        <v>ND4</v>
      </c>
      <c r="J13">
        <v>10216</v>
      </c>
      <c r="K13">
        <v>11640</v>
      </c>
      <c r="M13" t="s">
        <v>41</v>
      </c>
      <c r="N13" t="s">
        <v>46</v>
      </c>
      <c r="O13">
        <v>10216</v>
      </c>
      <c r="P13">
        <f t="shared" si="3"/>
        <v>10216</v>
      </c>
      <c r="Q13">
        <v>11640</v>
      </c>
      <c r="R13">
        <f t="shared" si="4"/>
        <v>11638</v>
      </c>
      <c r="S13">
        <v>1425</v>
      </c>
      <c r="T13">
        <f t="shared" si="1"/>
        <v>475</v>
      </c>
      <c r="V13" t="str">
        <f t="shared" si="2"/>
        <v>charset ND4_pos1</v>
      </c>
      <c r="W13" t="s">
        <v>51</v>
      </c>
      <c r="X13" t="str">
        <f t="shared" si="5"/>
        <v>10216-11638\3;</v>
      </c>
    </row>
    <row r="14" spans="1:24" x14ac:dyDescent="0.2">
      <c r="A14" t="s">
        <v>14</v>
      </c>
      <c r="B14" t="s">
        <v>8</v>
      </c>
      <c r="C14" t="s">
        <v>11</v>
      </c>
      <c r="D14">
        <v>11793</v>
      </c>
      <c r="E14">
        <v>13613</v>
      </c>
      <c r="F14">
        <v>1821</v>
      </c>
      <c r="G14" t="s">
        <v>9</v>
      </c>
      <c r="I14" t="str">
        <f t="shared" si="7"/>
        <v>ND5</v>
      </c>
      <c r="J14">
        <v>11796</v>
      </c>
      <c r="K14">
        <v>13616</v>
      </c>
      <c r="M14" t="s">
        <v>42</v>
      </c>
      <c r="N14" t="s">
        <v>46</v>
      </c>
      <c r="O14">
        <v>11796</v>
      </c>
      <c r="P14">
        <f t="shared" si="3"/>
        <v>11796</v>
      </c>
      <c r="Q14">
        <v>13616</v>
      </c>
      <c r="R14">
        <f t="shared" si="4"/>
        <v>13614</v>
      </c>
      <c r="S14">
        <v>1821</v>
      </c>
      <c r="T14">
        <f t="shared" si="1"/>
        <v>607</v>
      </c>
      <c r="V14" t="str">
        <f t="shared" si="2"/>
        <v>charset ND5_pos1</v>
      </c>
      <c r="W14" t="s">
        <v>51</v>
      </c>
      <c r="X14" t="str">
        <f t="shared" si="5"/>
        <v>11796-13614\3;</v>
      </c>
    </row>
    <row r="15" spans="1:24" x14ac:dyDescent="0.2">
      <c r="A15" t="s">
        <v>12</v>
      </c>
      <c r="B15" t="s">
        <v>8</v>
      </c>
      <c r="C15" t="s">
        <v>11</v>
      </c>
      <c r="D15">
        <v>13597</v>
      </c>
      <c r="E15">
        <v>14124</v>
      </c>
      <c r="F15">
        <v>528</v>
      </c>
      <c r="G15" t="s">
        <v>13</v>
      </c>
      <c r="I15" t="str">
        <f t="shared" si="7"/>
        <v>ND6</v>
      </c>
      <c r="J15">
        <v>13617</v>
      </c>
      <c r="K15">
        <v>14127</v>
      </c>
      <c r="M15" t="s">
        <v>43</v>
      </c>
      <c r="N15" t="s">
        <v>48</v>
      </c>
      <c r="O15">
        <v>13617</v>
      </c>
      <c r="P15">
        <f t="shared" si="3"/>
        <v>13617</v>
      </c>
      <c r="Q15">
        <v>14127</v>
      </c>
      <c r="R15">
        <f t="shared" si="4"/>
        <v>14125</v>
      </c>
      <c r="S15">
        <v>528</v>
      </c>
      <c r="T15">
        <f t="shared" si="1"/>
        <v>176</v>
      </c>
      <c r="V15" t="str">
        <f t="shared" si="2"/>
        <v>charset ND6_pos3</v>
      </c>
      <c r="W15" t="s">
        <v>51</v>
      </c>
      <c r="X15" t="str">
        <f t="shared" si="5"/>
        <v>13617-14125\3;</v>
      </c>
    </row>
    <row r="16" spans="1:24" x14ac:dyDescent="0.2">
      <c r="A16" t="s">
        <v>10</v>
      </c>
      <c r="B16" t="s">
        <v>8</v>
      </c>
      <c r="C16" t="s">
        <v>11</v>
      </c>
      <c r="D16">
        <v>14198</v>
      </c>
      <c r="E16">
        <v>15337</v>
      </c>
      <c r="F16">
        <v>1140</v>
      </c>
      <c r="G16" t="s">
        <v>9</v>
      </c>
      <c r="I16" t="str">
        <f>LEFT(A16,4)</f>
        <v>CYTB</v>
      </c>
      <c r="J16">
        <v>14201</v>
      </c>
      <c r="K16">
        <v>15340</v>
      </c>
      <c r="M16" t="s">
        <v>44</v>
      </c>
      <c r="N16" t="s">
        <v>46</v>
      </c>
      <c r="O16">
        <v>14201</v>
      </c>
      <c r="P16">
        <f t="shared" si="3"/>
        <v>14201</v>
      </c>
      <c r="Q16">
        <v>15340</v>
      </c>
      <c r="R16">
        <f t="shared" si="4"/>
        <v>15338</v>
      </c>
      <c r="S16">
        <v>1140</v>
      </c>
      <c r="T16">
        <f t="shared" si="1"/>
        <v>380</v>
      </c>
      <c r="V16" t="str">
        <f t="shared" si="2"/>
        <v>charset CYTB_pos1</v>
      </c>
      <c r="W16" t="s">
        <v>51</v>
      </c>
      <c r="X16" t="str">
        <f t="shared" si="5"/>
        <v>14201-15338\3;</v>
      </c>
    </row>
    <row r="17" spans="1:24" x14ac:dyDescent="0.2">
      <c r="A17" t="s">
        <v>7</v>
      </c>
      <c r="B17" t="s">
        <v>8</v>
      </c>
      <c r="C17" t="s">
        <v>7</v>
      </c>
      <c r="D17">
        <v>15476</v>
      </c>
      <c r="E17">
        <v>16379</v>
      </c>
      <c r="F17">
        <v>904</v>
      </c>
      <c r="G17" t="s">
        <v>9</v>
      </c>
      <c r="I17" t="s">
        <v>29</v>
      </c>
      <c r="J17">
        <v>15477</v>
      </c>
      <c r="K17">
        <v>16397</v>
      </c>
      <c r="M17" t="s">
        <v>29</v>
      </c>
      <c r="O17">
        <v>15477</v>
      </c>
      <c r="P17">
        <f t="shared" si="3"/>
        <v>15477</v>
      </c>
      <c r="Q17">
        <v>16397</v>
      </c>
      <c r="R17">
        <f>Q17</f>
        <v>16397</v>
      </c>
      <c r="S17">
        <v>904</v>
      </c>
      <c r="T17">
        <f t="shared" si="1"/>
        <v>301.33333333333331</v>
      </c>
      <c r="V17" t="str">
        <f>_xlfn.CONCAT("charset ", M17)</f>
        <v>charset Dloop</v>
      </c>
      <c r="W17" t="s">
        <v>51</v>
      </c>
      <c r="X17" t="str">
        <f>_xlfn.CONCAT(P17, "-",R17, ";")</f>
        <v>15477-16397;</v>
      </c>
    </row>
    <row r="19" spans="1:24" x14ac:dyDescent="0.2">
      <c r="M19" t="s">
        <v>32</v>
      </c>
      <c r="N19" t="s">
        <v>47</v>
      </c>
      <c r="O19">
        <v>2772</v>
      </c>
      <c r="P19">
        <f>O19+1</f>
        <v>2773</v>
      </c>
      <c r="Q19">
        <v>3728</v>
      </c>
      <c r="R19">
        <f>Q19-1</f>
        <v>3727</v>
      </c>
      <c r="S19">
        <v>957</v>
      </c>
      <c r="T19">
        <f t="shared" ref="T19:T31" si="8">S19/3</f>
        <v>319</v>
      </c>
      <c r="V19" t="str">
        <f t="shared" si="2"/>
        <v>charset ND1_pos2</v>
      </c>
      <c r="W19" t="s">
        <v>51</v>
      </c>
      <c r="X19" t="str">
        <f t="shared" ref="X5:X45" si="9">_xlfn.CONCAT(O19, "-",R19, "\3;")</f>
        <v>2772-3727\3;</v>
      </c>
    </row>
    <row r="20" spans="1:24" x14ac:dyDescent="0.2">
      <c r="M20" t="s">
        <v>33</v>
      </c>
      <c r="N20" t="s">
        <v>47</v>
      </c>
      <c r="O20">
        <v>3942</v>
      </c>
      <c r="P20">
        <f t="shared" ref="P20:P31" si="10">O20+1</f>
        <v>3943</v>
      </c>
      <c r="Q20">
        <v>4983</v>
      </c>
      <c r="R20">
        <f t="shared" ref="R20:R30" si="11">Q20-1</f>
        <v>4982</v>
      </c>
      <c r="S20">
        <v>1044</v>
      </c>
      <c r="T20">
        <f t="shared" si="8"/>
        <v>348</v>
      </c>
      <c r="V20" t="str">
        <f t="shared" si="2"/>
        <v>charset ND2_pos2</v>
      </c>
      <c r="W20" t="s">
        <v>51</v>
      </c>
      <c r="X20" t="str">
        <f t="shared" ref="X20:X30" si="12">_xlfn.CONCAT(P20, "-",R20, "\3;")</f>
        <v>3943-4982\3;</v>
      </c>
    </row>
    <row r="21" spans="1:24" x14ac:dyDescent="0.2">
      <c r="M21" t="s">
        <v>34</v>
      </c>
      <c r="N21" t="s">
        <v>47</v>
      </c>
      <c r="O21">
        <v>5368</v>
      </c>
      <c r="P21">
        <f t="shared" si="10"/>
        <v>5369</v>
      </c>
      <c r="Q21">
        <v>6917</v>
      </c>
      <c r="R21">
        <f t="shared" si="11"/>
        <v>6916</v>
      </c>
      <c r="S21">
        <v>1551</v>
      </c>
      <c r="T21">
        <f t="shared" si="8"/>
        <v>517</v>
      </c>
      <c r="V21" t="str">
        <f t="shared" si="2"/>
        <v>charset COX1_pos2</v>
      </c>
      <c r="W21" t="s">
        <v>51</v>
      </c>
      <c r="X21" t="str">
        <f t="shared" si="12"/>
        <v>5369-6916\3;</v>
      </c>
    </row>
    <row r="22" spans="1:24" x14ac:dyDescent="0.2">
      <c r="M22" t="s">
        <v>35</v>
      </c>
      <c r="N22" t="s">
        <v>47</v>
      </c>
      <c r="O22">
        <v>7058</v>
      </c>
      <c r="P22">
        <f t="shared" si="10"/>
        <v>7059</v>
      </c>
      <c r="Q22">
        <v>7741</v>
      </c>
      <c r="R22">
        <f t="shared" si="11"/>
        <v>7740</v>
      </c>
      <c r="S22">
        <v>684</v>
      </c>
      <c r="T22">
        <f t="shared" si="8"/>
        <v>228</v>
      </c>
      <c r="V22" t="str">
        <f t="shared" si="2"/>
        <v>charset COX2_pos2</v>
      </c>
      <c r="W22" t="s">
        <v>51</v>
      </c>
      <c r="X22" t="str">
        <f t="shared" si="12"/>
        <v>7059-7740\3;</v>
      </c>
    </row>
    <row r="23" spans="1:24" x14ac:dyDescent="0.2">
      <c r="M23" t="s">
        <v>36</v>
      </c>
      <c r="N23" t="s">
        <v>47</v>
      </c>
      <c r="O23">
        <v>7814</v>
      </c>
      <c r="P23">
        <f t="shared" si="10"/>
        <v>7815</v>
      </c>
      <c r="Q23">
        <v>7974</v>
      </c>
      <c r="R23">
        <f t="shared" si="11"/>
        <v>7973</v>
      </c>
      <c r="S23">
        <v>192</v>
      </c>
      <c r="T23">
        <f t="shared" si="8"/>
        <v>64</v>
      </c>
      <c r="V23" t="str">
        <f t="shared" si="2"/>
        <v>charset ATP8_pos2</v>
      </c>
      <c r="W23" t="s">
        <v>51</v>
      </c>
      <c r="X23" t="str">
        <f t="shared" si="12"/>
        <v>7815-7973\3;</v>
      </c>
    </row>
    <row r="24" spans="1:24" x14ac:dyDescent="0.2">
      <c r="M24" t="s">
        <v>37</v>
      </c>
      <c r="N24" t="s">
        <v>47</v>
      </c>
      <c r="O24">
        <v>7975</v>
      </c>
      <c r="P24">
        <f t="shared" si="10"/>
        <v>7976</v>
      </c>
      <c r="Q24">
        <v>8654</v>
      </c>
      <c r="R24">
        <f t="shared" si="11"/>
        <v>8653</v>
      </c>
      <c r="S24">
        <v>681</v>
      </c>
      <c r="T24">
        <f t="shared" si="8"/>
        <v>227</v>
      </c>
      <c r="V24" t="str">
        <f t="shared" si="2"/>
        <v>charset ATP6_pos2</v>
      </c>
      <c r="W24" t="s">
        <v>51</v>
      </c>
      <c r="X24" t="str">
        <f t="shared" si="12"/>
        <v>7976-8653\3;</v>
      </c>
    </row>
    <row r="25" spans="1:24" x14ac:dyDescent="0.2">
      <c r="M25" t="s">
        <v>38</v>
      </c>
      <c r="N25" t="s">
        <v>47</v>
      </c>
      <c r="O25">
        <v>8655</v>
      </c>
      <c r="P25">
        <f t="shared" si="10"/>
        <v>8656</v>
      </c>
      <c r="Q25">
        <v>9440</v>
      </c>
      <c r="R25">
        <f t="shared" si="11"/>
        <v>9439</v>
      </c>
      <c r="S25">
        <v>786</v>
      </c>
      <c r="T25">
        <f t="shared" si="8"/>
        <v>262</v>
      </c>
      <c r="V25" t="str">
        <f t="shared" si="2"/>
        <v>charset COX3_pos2</v>
      </c>
      <c r="W25" t="s">
        <v>51</v>
      </c>
      <c r="X25" t="str">
        <f t="shared" si="12"/>
        <v>8656-9439\3;</v>
      </c>
    </row>
    <row r="26" spans="1:24" x14ac:dyDescent="0.2">
      <c r="M26" t="s">
        <v>39</v>
      </c>
      <c r="N26" t="s">
        <v>47</v>
      </c>
      <c r="O26">
        <v>9509</v>
      </c>
      <c r="P26">
        <f t="shared" si="10"/>
        <v>9510</v>
      </c>
      <c r="Q26">
        <v>9865</v>
      </c>
      <c r="R26">
        <f t="shared" si="11"/>
        <v>9864</v>
      </c>
      <c r="S26">
        <v>357</v>
      </c>
      <c r="T26">
        <f t="shared" si="8"/>
        <v>119</v>
      </c>
      <c r="V26" t="str">
        <f t="shared" si="2"/>
        <v>charset ND3_pos2</v>
      </c>
      <c r="W26" t="s">
        <v>51</v>
      </c>
      <c r="X26" t="str">
        <f t="shared" si="12"/>
        <v>9510-9864\3;</v>
      </c>
    </row>
    <row r="27" spans="1:24" x14ac:dyDescent="0.2">
      <c r="M27" t="s">
        <v>40</v>
      </c>
      <c r="N27" t="s">
        <v>47</v>
      </c>
      <c r="O27">
        <v>9926</v>
      </c>
      <c r="P27">
        <f t="shared" si="10"/>
        <v>9927</v>
      </c>
      <c r="Q27">
        <v>10215</v>
      </c>
      <c r="R27">
        <f t="shared" si="11"/>
        <v>10214</v>
      </c>
      <c r="S27">
        <v>297</v>
      </c>
      <c r="T27">
        <f t="shared" si="8"/>
        <v>99</v>
      </c>
      <c r="V27" t="str">
        <f t="shared" si="2"/>
        <v>charset ND4L_pos2</v>
      </c>
      <c r="W27" t="s">
        <v>51</v>
      </c>
      <c r="X27" t="str">
        <f t="shared" si="12"/>
        <v>9927-10214\3;</v>
      </c>
    </row>
    <row r="28" spans="1:24" x14ac:dyDescent="0.2">
      <c r="M28" t="s">
        <v>41</v>
      </c>
      <c r="N28" t="s">
        <v>47</v>
      </c>
      <c r="O28">
        <v>10216</v>
      </c>
      <c r="P28">
        <f t="shared" si="10"/>
        <v>10217</v>
      </c>
      <c r="Q28">
        <v>11640</v>
      </c>
      <c r="R28">
        <f t="shared" si="11"/>
        <v>11639</v>
      </c>
      <c r="S28">
        <v>1425</v>
      </c>
      <c r="T28">
        <f t="shared" si="8"/>
        <v>475</v>
      </c>
      <c r="V28" t="str">
        <f t="shared" si="2"/>
        <v>charset ND4_pos2</v>
      </c>
      <c r="W28" t="s">
        <v>51</v>
      </c>
      <c r="X28" t="str">
        <f t="shared" si="12"/>
        <v>10217-11639\3;</v>
      </c>
    </row>
    <row r="29" spans="1:24" x14ac:dyDescent="0.2">
      <c r="M29" t="s">
        <v>42</v>
      </c>
      <c r="N29" t="s">
        <v>47</v>
      </c>
      <c r="O29">
        <v>11796</v>
      </c>
      <c r="P29">
        <f t="shared" si="10"/>
        <v>11797</v>
      </c>
      <c r="Q29">
        <v>13616</v>
      </c>
      <c r="R29">
        <f t="shared" si="11"/>
        <v>13615</v>
      </c>
      <c r="S29">
        <v>1821</v>
      </c>
      <c r="T29">
        <f t="shared" si="8"/>
        <v>607</v>
      </c>
      <c r="V29" t="str">
        <f t="shared" si="2"/>
        <v>charset ND5_pos2</v>
      </c>
      <c r="W29" t="s">
        <v>51</v>
      </c>
      <c r="X29" t="str">
        <f t="shared" si="12"/>
        <v>11797-13615\3;</v>
      </c>
    </row>
    <row r="30" spans="1:24" x14ac:dyDescent="0.2">
      <c r="M30" t="s">
        <v>43</v>
      </c>
      <c r="N30" t="s">
        <v>47</v>
      </c>
      <c r="O30">
        <v>13617</v>
      </c>
      <c r="P30">
        <f t="shared" si="10"/>
        <v>13618</v>
      </c>
      <c r="Q30">
        <v>14127</v>
      </c>
      <c r="R30">
        <f t="shared" si="11"/>
        <v>14126</v>
      </c>
      <c r="S30">
        <v>528</v>
      </c>
      <c r="T30">
        <f t="shared" si="8"/>
        <v>176</v>
      </c>
      <c r="V30" t="str">
        <f t="shared" si="2"/>
        <v>charset ND6_pos2</v>
      </c>
      <c r="W30" t="s">
        <v>51</v>
      </c>
      <c r="X30" t="str">
        <f t="shared" si="12"/>
        <v>13618-14126\3;</v>
      </c>
    </row>
    <row r="31" spans="1:24" x14ac:dyDescent="0.2">
      <c r="M31" t="s">
        <v>44</v>
      </c>
      <c r="N31" t="s">
        <v>47</v>
      </c>
      <c r="O31">
        <v>14201</v>
      </c>
      <c r="P31">
        <f t="shared" si="10"/>
        <v>14202</v>
      </c>
      <c r="Q31">
        <v>15340</v>
      </c>
      <c r="R31">
        <f>Q31-1</f>
        <v>15339</v>
      </c>
      <c r="S31">
        <v>1140</v>
      </c>
      <c r="T31">
        <f t="shared" si="8"/>
        <v>380</v>
      </c>
      <c r="V31" t="str">
        <f t="shared" si="2"/>
        <v>charset CYTB_pos2</v>
      </c>
      <c r="W31" t="s">
        <v>51</v>
      </c>
      <c r="X31" t="str">
        <f>_xlfn.CONCAT(P31, "-",R31, "\3;")</f>
        <v>14202-15339\3;</v>
      </c>
    </row>
    <row r="33" spans="13:24" x14ac:dyDescent="0.2">
      <c r="M33" t="s">
        <v>32</v>
      </c>
      <c r="N33" t="s">
        <v>48</v>
      </c>
      <c r="O33">
        <v>2772</v>
      </c>
      <c r="P33">
        <f>O33+2</f>
        <v>2774</v>
      </c>
      <c r="Q33">
        <v>3728</v>
      </c>
      <c r="R33">
        <f>Q33</f>
        <v>3728</v>
      </c>
      <c r="S33">
        <v>957</v>
      </c>
      <c r="T33">
        <f t="shared" ref="T33:T45" si="13">S33/3</f>
        <v>319</v>
      </c>
      <c r="V33" t="str">
        <f t="shared" si="2"/>
        <v>charset ND1_pos3</v>
      </c>
      <c r="W33" t="s">
        <v>51</v>
      </c>
      <c r="X33" t="str">
        <f t="shared" si="9"/>
        <v>2772-3728\3;</v>
      </c>
    </row>
    <row r="34" spans="13:24" x14ac:dyDescent="0.2">
      <c r="M34" t="s">
        <v>33</v>
      </c>
      <c r="N34" t="s">
        <v>48</v>
      </c>
      <c r="O34">
        <v>3942</v>
      </c>
      <c r="P34">
        <f t="shared" ref="P34:P45" si="14">O34+2</f>
        <v>3944</v>
      </c>
      <c r="Q34">
        <v>4983</v>
      </c>
      <c r="R34">
        <f t="shared" ref="R34:R45" si="15">Q34</f>
        <v>4983</v>
      </c>
      <c r="S34">
        <v>1044</v>
      </c>
      <c r="T34">
        <f t="shared" si="13"/>
        <v>348</v>
      </c>
      <c r="V34" t="str">
        <f t="shared" si="2"/>
        <v>charset ND2_pos3</v>
      </c>
      <c r="W34" t="s">
        <v>51</v>
      </c>
      <c r="X34" t="str">
        <f t="shared" ref="X34:X45" si="16">_xlfn.CONCAT(P34, "-",R34, "\3;")</f>
        <v>3944-4983\3;</v>
      </c>
    </row>
    <row r="35" spans="13:24" x14ac:dyDescent="0.2">
      <c r="M35" t="s">
        <v>34</v>
      </c>
      <c r="N35" t="s">
        <v>48</v>
      </c>
      <c r="O35">
        <v>5368</v>
      </c>
      <c r="P35">
        <f t="shared" si="14"/>
        <v>5370</v>
      </c>
      <c r="Q35">
        <v>6917</v>
      </c>
      <c r="R35">
        <f t="shared" si="15"/>
        <v>6917</v>
      </c>
      <c r="S35">
        <v>1551</v>
      </c>
      <c r="T35">
        <f t="shared" si="13"/>
        <v>517</v>
      </c>
      <c r="V35" t="str">
        <f t="shared" si="2"/>
        <v>charset COX1_pos3</v>
      </c>
      <c r="W35" t="s">
        <v>51</v>
      </c>
      <c r="X35" t="str">
        <f t="shared" si="16"/>
        <v>5370-6917\3;</v>
      </c>
    </row>
    <row r="36" spans="13:24" x14ac:dyDescent="0.2">
      <c r="M36" t="s">
        <v>35</v>
      </c>
      <c r="N36" t="s">
        <v>48</v>
      </c>
      <c r="O36">
        <v>7058</v>
      </c>
      <c r="P36">
        <f t="shared" si="14"/>
        <v>7060</v>
      </c>
      <c r="Q36">
        <v>7741</v>
      </c>
      <c r="R36">
        <f t="shared" si="15"/>
        <v>7741</v>
      </c>
      <c r="S36">
        <v>684</v>
      </c>
      <c r="T36">
        <f t="shared" si="13"/>
        <v>228</v>
      </c>
      <c r="V36" t="str">
        <f t="shared" si="2"/>
        <v>charset COX2_pos3</v>
      </c>
      <c r="W36" t="s">
        <v>51</v>
      </c>
      <c r="X36" t="str">
        <f t="shared" si="16"/>
        <v>7060-7741\3;</v>
      </c>
    </row>
    <row r="37" spans="13:24" x14ac:dyDescent="0.2">
      <c r="M37" t="s">
        <v>36</v>
      </c>
      <c r="N37" t="s">
        <v>48</v>
      </c>
      <c r="O37">
        <v>7814</v>
      </c>
      <c r="P37">
        <f t="shared" si="14"/>
        <v>7816</v>
      </c>
      <c r="Q37">
        <v>7974</v>
      </c>
      <c r="R37">
        <f t="shared" si="15"/>
        <v>7974</v>
      </c>
      <c r="S37">
        <v>192</v>
      </c>
      <c r="T37">
        <f t="shared" si="13"/>
        <v>64</v>
      </c>
      <c r="V37" t="str">
        <f t="shared" si="2"/>
        <v>charset ATP8_pos3</v>
      </c>
      <c r="W37" t="s">
        <v>51</v>
      </c>
      <c r="X37" t="str">
        <f t="shared" si="16"/>
        <v>7816-7974\3;</v>
      </c>
    </row>
    <row r="38" spans="13:24" x14ac:dyDescent="0.2">
      <c r="M38" t="s">
        <v>37</v>
      </c>
      <c r="N38" t="s">
        <v>48</v>
      </c>
      <c r="O38">
        <v>7975</v>
      </c>
      <c r="P38">
        <f t="shared" si="14"/>
        <v>7977</v>
      </c>
      <c r="Q38">
        <v>8654</v>
      </c>
      <c r="R38">
        <f t="shared" si="15"/>
        <v>8654</v>
      </c>
      <c r="S38">
        <v>681</v>
      </c>
      <c r="T38">
        <f t="shared" si="13"/>
        <v>227</v>
      </c>
      <c r="V38" t="str">
        <f t="shared" si="2"/>
        <v>charset ATP6_pos3</v>
      </c>
      <c r="W38" t="s">
        <v>51</v>
      </c>
      <c r="X38" t="str">
        <f t="shared" si="16"/>
        <v>7977-8654\3;</v>
      </c>
    </row>
    <row r="39" spans="13:24" x14ac:dyDescent="0.2">
      <c r="M39" t="s">
        <v>38</v>
      </c>
      <c r="N39" t="s">
        <v>48</v>
      </c>
      <c r="O39">
        <v>8655</v>
      </c>
      <c r="P39">
        <f t="shared" si="14"/>
        <v>8657</v>
      </c>
      <c r="Q39">
        <v>9440</v>
      </c>
      <c r="R39">
        <f t="shared" si="15"/>
        <v>9440</v>
      </c>
      <c r="S39">
        <v>786</v>
      </c>
      <c r="T39">
        <f t="shared" si="13"/>
        <v>262</v>
      </c>
      <c r="V39" t="str">
        <f t="shared" si="2"/>
        <v>charset COX3_pos3</v>
      </c>
      <c r="W39" t="s">
        <v>51</v>
      </c>
      <c r="X39" t="str">
        <f t="shared" si="16"/>
        <v>8657-9440\3;</v>
      </c>
    </row>
    <row r="40" spans="13:24" x14ac:dyDescent="0.2">
      <c r="M40" t="s">
        <v>39</v>
      </c>
      <c r="N40" t="s">
        <v>48</v>
      </c>
      <c r="O40">
        <v>9509</v>
      </c>
      <c r="P40">
        <f t="shared" si="14"/>
        <v>9511</v>
      </c>
      <c r="Q40">
        <v>9865</v>
      </c>
      <c r="R40">
        <f t="shared" si="15"/>
        <v>9865</v>
      </c>
      <c r="S40">
        <v>357</v>
      </c>
      <c r="T40">
        <f t="shared" si="13"/>
        <v>119</v>
      </c>
      <c r="V40" t="str">
        <f t="shared" si="2"/>
        <v>charset ND3_pos3</v>
      </c>
      <c r="W40" t="s">
        <v>51</v>
      </c>
      <c r="X40" t="str">
        <f t="shared" si="16"/>
        <v>9511-9865\3;</v>
      </c>
    </row>
    <row r="41" spans="13:24" x14ac:dyDescent="0.2">
      <c r="M41" t="s">
        <v>40</v>
      </c>
      <c r="N41" t="s">
        <v>48</v>
      </c>
      <c r="O41">
        <v>9926</v>
      </c>
      <c r="P41">
        <f t="shared" si="14"/>
        <v>9928</v>
      </c>
      <c r="Q41">
        <v>10215</v>
      </c>
      <c r="R41">
        <f t="shared" si="15"/>
        <v>10215</v>
      </c>
      <c r="S41">
        <v>297</v>
      </c>
      <c r="T41">
        <f t="shared" si="13"/>
        <v>99</v>
      </c>
      <c r="V41" t="str">
        <f t="shared" si="2"/>
        <v>charset ND4L_pos3</v>
      </c>
      <c r="W41" t="s">
        <v>51</v>
      </c>
      <c r="X41" t="str">
        <f t="shared" si="16"/>
        <v>9928-10215\3;</v>
      </c>
    </row>
    <row r="42" spans="13:24" x14ac:dyDescent="0.2">
      <c r="M42" t="s">
        <v>41</v>
      </c>
      <c r="N42" t="s">
        <v>48</v>
      </c>
      <c r="O42">
        <v>10216</v>
      </c>
      <c r="P42">
        <f t="shared" si="14"/>
        <v>10218</v>
      </c>
      <c r="Q42">
        <v>11640</v>
      </c>
      <c r="R42">
        <f t="shared" si="15"/>
        <v>11640</v>
      </c>
      <c r="S42">
        <v>1425</v>
      </c>
      <c r="T42">
        <f t="shared" si="13"/>
        <v>475</v>
      </c>
      <c r="V42" t="str">
        <f t="shared" si="2"/>
        <v>charset ND4_pos3</v>
      </c>
      <c r="W42" t="s">
        <v>51</v>
      </c>
      <c r="X42" t="str">
        <f t="shared" si="16"/>
        <v>10218-11640\3;</v>
      </c>
    </row>
    <row r="43" spans="13:24" x14ac:dyDescent="0.2">
      <c r="M43" t="s">
        <v>42</v>
      </c>
      <c r="N43" t="s">
        <v>48</v>
      </c>
      <c r="O43">
        <v>11796</v>
      </c>
      <c r="P43">
        <f t="shared" si="14"/>
        <v>11798</v>
      </c>
      <c r="Q43">
        <v>13616</v>
      </c>
      <c r="R43">
        <f t="shared" si="15"/>
        <v>13616</v>
      </c>
      <c r="S43">
        <v>1821</v>
      </c>
      <c r="T43">
        <f t="shared" si="13"/>
        <v>607</v>
      </c>
      <c r="V43" t="str">
        <f t="shared" si="2"/>
        <v>charset ND5_pos3</v>
      </c>
      <c r="W43" t="s">
        <v>51</v>
      </c>
      <c r="X43" t="str">
        <f t="shared" si="16"/>
        <v>11798-13616\3;</v>
      </c>
    </row>
    <row r="44" spans="13:24" x14ac:dyDescent="0.2">
      <c r="M44" t="s">
        <v>43</v>
      </c>
      <c r="N44" t="s">
        <v>46</v>
      </c>
      <c r="O44">
        <v>13617</v>
      </c>
      <c r="P44">
        <f t="shared" si="14"/>
        <v>13619</v>
      </c>
      <c r="Q44">
        <v>14127</v>
      </c>
      <c r="R44">
        <f t="shared" si="15"/>
        <v>14127</v>
      </c>
      <c r="S44">
        <v>528</v>
      </c>
      <c r="T44">
        <f t="shared" si="13"/>
        <v>176</v>
      </c>
      <c r="V44" t="str">
        <f t="shared" si="2"/>
        <v>charset ND6_pos1</v>
      </c>
      <c r="W44" t="s">
        <v>51</v>
      </c>
      <c r="X44" t="str">
        <f t="shared" si="16"/>
        <v>13619-14127\3;</v>
      </c>
    </row>
    <row r="45" spans="13:24" x14ac:dyDescent="0.2">
      <c r="M45" t="s">
        <v>44</v>
      </c>
      <c r="N45" t="s">
        <v>48</v>
      </c>
      <c r="O45">
        <v>14201</v>
      </c>
      <c r="P45">
        <f t="shared" si="14"/>
        <v>14203</v>
      </c>
      <c r="Q45">
        <v>15340</v>
      </c>
      <c r="R45">
        <f t="shared" si="15"/>
        <v>15340</v>
      </c>
      <c r="S45">
        <v>1140</v>
      </c>
      <c r="T45">
        <f t="shared" si="13"/>
        <v>380</v>
      </c>
      <c r="V45" t="str">
        <f t="shared" si="2"/>
        <v>charset CYTB_pos3</v>
      </c>
      <c r="W45" t="s">
        <v>51</v>
      </c>
      <c r="X45" t="str">
        <f t="shared" si="16"/>
        <v>14203-15340\3;</v>
      </c>
    </row>
  </sheetData>
  <sortState xmlns:xlrd2="http://schemas.microsoft.com/office/spreadsheetml/2017/richdata2" ref="A2:G17">
    <sortCondition ref="D2:D1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aln7_Annotations2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kmartien</dc:creator>
  <cp:lastModifiedBy>kmartien</cp:lastModifiedBy>
  <dcterms:created xsi:type="dcterms:W3CDTF">2025-03-26T21:44:56Z</dcterms:created>
  <dcterms:modified xsi:type="dcterms:W3CDTF">2025-03-26T22:21:59Z</dcterms:modified>
</cp:coreProperties>
</file>