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3C6D53C9-527D-44EB-AB78-14891566EC8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4" r:id="rId1"/>
    <sheet name="Daily Hands Allocation Summary" sheetId="25" r:id="rId2"/>
    <sheet name="Trends" sheetId="9" r:id="rId3"/>
    <sheet name="Breakage" sheetId="8" r:id="rId4"/>
    <sheet name="M-min" sheetId="10" state="hidden" r:id="rId5"/>
    <sheet name="Kg" sheetId="7" r:id="rId6"/>
  </sheets>
  <definedNames>
    <definedName name="_xlnm._FilterDatabase" localSheetId="3" hidden="1">Breakage!$B$2:$L$34</definedName>
    <definedName name="_xlnm._FilterDatabase" localSheetId="5" hidden="1">Kg!$B$2:$J$34</definedName>
    <definedName name="_xlnm._FilterDatabase" localSheetId="4" hidden="1">'M-min'!$B$2:$R$34</definedName>
    <definedName name="_xlnm._FilterDatabase" localSheetId="2" hidden="1">Trends!$B$3:$C$36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AA17" i="4" l="1"/>
  <c r="AA16" i="4"/>
  <c r="AA15" i="4"/>
  <c r="I13" i="4"/>
  <c r="C13" i="4"/>
  <c r="I27" i="4"/>
  <c r="F27" i="4"/>
  <c r="C27" i="4"/>
  <c r="Y23" i="25"/>
  <c r="C19" i="4" l="1"/>
  <c r="BD16" i="25"/>
  <c r="BC16" i="25"/>
  <c r="BB16" i="25"/>
  <c r="BA16" i="25"/>
  <c r="BD15" i="25"/>
  <c r="BC15" i="25"/>
  <c r="BB15" i="25"/>
  <c r="BA15" i="25"/>
  <c r="BD14" i="25"/>
  <c r="BD18" i="25" s="1"/>
  <c r="BC14" i="25"/>
  <c r="BC18" i="25" s="1"/>
  <c r="BB14" i="25"/>
  <c r="BB18" i="25" s="1"/>
  <c r="BA14" i="25"/>
  <c r="BA18" i="25" s="1"/>
  <c r="C22" i="25"/>
  <c r="D22" i="25" s="1"/>
  <c r="E22" i="25" s="1"/>
  <c r="F22" i="25" s="1"/>
  <c r="C21" i="25"/>
  <c r="D21" i="25" s="1"/>
  <c r="E21" i="25" s="1"/>
  <c r="F21" i="25" s="1"/>
  <c r="C20" i="25"/>
  <c r="D20" i="25" s="1"/>
  <c r="E20" i="25" s="1"/>
  <c r="F20" i="25" s="1"/>
  <c r="BB17" i="25" l="1"/>
  <c r="BC17" i="25"/>
  <c r="BA17" i="25"/>
  <c r="BD17" i="25"/>
  <c r="AV25" i="25" l="1"/>
  <c r="AB23" i="25"/>
  <c r="AA23" i="25"/>
  <c r="Z23" i="25"/>
  <c r="X23" i="25"/>
  <c r="W23" i="25"/>
  <c r="V23" i="25"/>
  <c r="U23" i="25"/>
  <c r="T23" i="25"/>
  <c r="S23" i="25"/>
  <c r="R23" i="25"/>
  <c r="Q23" i="25"/>
  <c r="P23" i="25"/>
  <c r="E4" i="25" s="1"/>
  <c r="O23" i="25"/>
  <c r="D4" i="25" s="1"/>
  <c r="N23" i="25"/>
  <c r="C4" i="25" s="1"/>
  <c r="B22" i="25"/>
  <c r="AT21" i="25"/>
  <c r="AO21" i="25"/>
  <c r="AJ21" i="25"/>
  <c r="B21" i="25"/>
  <c r="BD20" i="25"/>
  <c r="BC20" i="25"/>
  <c r="BB20" i="25"/>
  <c r="BA20" i="25"/>
  <c r="B20" i="25"/>
  <c r="B19" i="25"/>
  <c r="B18" i="25"/>
  <c r="B17" i="25"/>
  <c r="B16" i="25"/>
  <c r="E14" i="25"/>
  <c r="D14" i="25"/>
  <c r="C14" i="25"/>
  <c r="BD8" i="25"/>
  <c r="BC8" i="25"/>
  <c r="BB8" i="25"/>
  <c r="AV26" i="25" s="1"/>
  <c r="BA8" i="25"/>
  <c r="AZ8" i="25"/>
  <c r="AV24" i="25" s="1"/>
  <c r="AY8" i="25"/>
  <c r="AV23" i="25" s="1"/>
  <c r="AX8" i="25"/>
  <c r="AW8" i="25"/>
  <c r="AV21" i="25" s="1"/>
  <c r="E3" i="25" l="1"/>
  <c r="E5" i="25" s="1"/>
  <c r="D3" i="25"/>
  <c r="D5" i="25" s="1"/>
  <c r="F4" i="25"/>
  <c r="BD13" i="25"/>
  <c r="BA11" i="25"/>
  <c r="BC11" i="25"/>
  <c r="BB11" i="25"/>
  <c r="BB12" i="25"/>
  <c r="BA12" i="25"/>
  <c r="BC12" i="25"/>
  <c r="BD10" i="25"/>
  <c r="BB13" i="25"/>
  <c r="BA13" i="25"/>
  <c r="BC13" i="25"/>
  <c r="BD11" i="25"/>
  <c r="BA10" i="25"/>
  <c r="BA19" i="25" s="1"/>
  <c r="AW25" i="25" s="1"/>
  <c r="BC10" i="25"/>
  <c r="BB10" i="25"/>
  <c r="BD12" i="25"/>
  <c r="C3" i="25"/>
  <c r="C5" i="25" s="1"/>
  <c r="AJ22" i="25"/>
  <c r="AT22" i="25"/>
  <c r="AE19" i="25" s="1"/>
  <c r="AO22" i="25"/>
  <c r="AD22" i="25" s="1"/>
  <c r="F13" i="25"/>
  <c r="F10" i="25" s="1"/>
  <c r="AC22" i="25"/>
  <c r="AC14" i="25"/>
  <c r="AC13" i="25"/>
  <c r="AZ14" i="25" s="1"/>
  <c r="AC21" i="25"/>
  <c r="AC20" i="25"/>
  <c r="AC19" i="25"/>
  <c r="AC18" i="25"/>
  <c r="AC17" i="25"/>
  <c r="AC16" i="25"/>
  <c r="AC15" i="25"/>
  <c r="AC12" i="25"/>
  <c r="AY14" i="25" s="1"/>
  <c r="AC11" i="25"/>
  <c r="AX14" i="25" s="1"/>
  <c r="AC10" i="25"/>
  <c r="AW14" i="25" s="1"/>
  <c r="AE21" i="25"/>
  <c r="AV22" i="25"/>
  <c r="AE20" i="25" l="1"/>
  <c r="AE16" i="25"/>
  <c r="AE10" i="25"/>
  <c r="AW16" i="25" s="1"/>
  <c r="AE11" i="25"/>
  <c r="AX16" i="25" s="1"/>
  <c r="F5" i="25"/>
  <c r="F12" i="25"/>
  <c r="F3" i="25"/>
  <c r="AE15" i="25"/>
  <c r="BB19" i="25"/>
  <c r="AW26" i="25" s="1"/>
  <c r="F11" i="25"/>
  <c r="AE14" i="25"/>
  <c r="AE12" i="25"/>
  <c r="AY16" i="25" s="1"/>
  <c r="AE17" i="25"/>
  <c r="AE22" i="25"/>
  <c r="AE13" i="25"/>
  <c r="AZ16" i="25" s="1"/>
  <c r="AE18" i="25"/>
  <c r="AD11" i="25"/>
  <c r="AX15" i="25" s="1"/>
  <c r="AD16" i="25"/>
  <c r="AD20" i="25"/>
  <c r="AD12" i="25"/>
  <c r="AY15" i="25" s="1"/>
  <c r="AD17" i="25"/>
  <c r="AD21" i="25"/>
  <c r="AD13" i="25"/>
  <c r="AZ15" i="25" s="1"/>
  <c r="AD18" i="25"/>
  <c r="AD14" i="25"/>
  <c r="AD10" i="25"/>
  <c r="AW15" i="25" s="1"/>
  <c r="AD15" i="25"/>
  <c r="AD19" i="25"/>
  <c r="F9" i="25"/>
  <c r="C18" i="25" s="1"/>
  <c r="AX18" i="25"/>
  <c r="AX17" i="25"/>
  <c r="AW17" i="25"/>
  <c r="AW18" i="25"/>
  <c r="AY18" i="25"/>
  <c r="AY17" i="25"/>
  <c r="AZ18" i="25"/>
  <c r="AZ17" i="25"/>
  <c r="BC19" i="25"/>
  <c r="BD19" i="25"/>
  <c r="C16" i="25" l="1"/>
  <c r="AW10" i="25" s="1"/>
  <c r="C19" i="25"/>
  <c r="AZ10" i="25" s="1"/>
  <c r="C17" i="25"/>
  <c r="D17" i="25" s="1"/>
  <c r="D18" i="25"/>
  <c r="AY10" i="25"/>
  <c r="D16" i="25"/>
  <c r="D19" i="25" l="1"/>
  <c r="E19" i="25" s="1"/>
  <c r="AX10" i="25"/>
  <c r="E18" i="25"/>
  <c r="AY11" i="25"/>
  <c r="E16" i="25"/>
  <c r="AW11" i="25"/>
  <c r="E17" i="25"/>
  <c r="AX11" i="25"/>
  <c r="AZ11" i="25" l="1"/>
  <c r="F17" i="25"/>
  <c r="AX13" i="25" s="1"/>
  <c r="AX12" i="25"/>
  <c r="F18" i="25"/>
  <c r="AY13" i="25" s="1"/>
  <c r="AY12" i="25"/>
  <c r="F16" i="25"/>
  <c r="AW13" i="25" s="1"/>
  <c r="AW12" i="25"/>
  <c r="F19" i="25"/>
  <c r="AZ13" i="25" s="1"/>
  <c r="AZ12" i="25"/>
  <c r="AW19" i="25" l="1"/>
  <c r="AW20" i="25" s="1"/>
  <c r="AX19" i="25"/>
  <c r="AW22" i="25" s="1"/>
  <c r="AZ19" i="25"/>
  <c r="AY19" i="25"/>
  <c r="AW21" i="25" l="1"/>
  <c r="AX20" i="25"/>
  <c r="AW24" i="25"/>
  <c r="AZ20" i="25"/>
  <c r="AW23" i="25"/>
  <c r="AY20" i="25"/>
  <c r="J33" i="7" l="1"/>
  <c r="J7" i="7" l="1"/>
  <c r="J29" i="7"/>
  <c r="J30" i="7"/>
  <c r="J31" i="7"/>
  <c r="J32" i="7"/>
  <c r="J34" i="7"/>
  <c r="J28" i="7" l="1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8" i="7"/>
  <c r="J6" i="7"/>
  <c r="J5" i="7"/>
  <c r="J4" i="7"/>
  <c r="J3" i="7"/>
  <c r="J10" i="7" l="1"/>
  <c r="J9" i="7"/>
  <c r="C12" i="4" l="1"/>
  <c r="F29" i="4"/>
  <c r="C10" i="4" l="1"/>
  <c r="C11" i="4" l="1"/>
  <c r="C17" i="4" l="1"/>
  <c r="C29" i="4"/>
  <c r="J28" i="4"/>
  <c r="J30" i="4"/>
  <c r="J32" i="4"/>
  <c r="J33" i="4"/>
  <c r="I29" i="4"/>
  <c r="G30" i="4" l="1"/>
  <c r="C9" i="4"/>
  <c r="C18" i="4"/>
  <c r="C16" i="4"/>
  <c r="C14" i="4"/>
  <c r="G28" i="4"/>
  <c r="G32" i="4"/>
  <c r="G33" i="4"/>
  <c r="D30" i="4"/>
  <c r="D32" i="4"/>
  <c r="D33" i="4"/>
  <c r="D28" i="4"/>
  <c r="C15" i="4" l="1"/>
</calcChain>
</file>

<file path=xl/sharedStrings.xml><?xml version="1.0" encoding="utf-8"?>
<sst xmlns="http://schemas.openxmlformats.org/spreadsheetml/2006/main" count="482" uniqueCount="153">
  <si>
    <t>M/c No.</t>
  </si>
  <si>
    <t>Count and Material</t>
  </si>
  <si>
    <t>AEF %</t>
  </si>
  <si>
    <t>13.0 lbs-13/1 lbs CRT</t>
  </si>
  <si>
    <t>16.0 lbs-16/1 CRT</t>
  </si>
  <si>
    <t>Total Stop Minutes</t>
  </si>
  <si>
    <t>Total Running Frame</t>
  </si>
  <si>
    <t xml:space="preserve">Avg. Count </t>
  </si>
  <si>
    <t>Avg. Efficiency</t>
  </si>
  <si>
    <t>Total Idle Spindle</t>
  </si>
  <si>
    <t>Total End breakage</t>
  </si>
  <si>
    <t>Total Doffing Detected</t>
  </si>
  <si>
    <t>Avg Minutes Per Doffing</t>
  </si>
  <si>
    <t>Mill No. 3, Sadat Jute Industries Ltd.</t>
  </si>
  <si>
    <t>Particulars</t>
  </si>
  <si>
    <t>Total</t>
  </si>
  <si>
    <t>R/A</t>
  </si>
  <si>
    <t>R/B</t>
  </si>
  <si>
    <t>R/C</t>
  </si>
  <si>
    <t xml:space="preserve">  </t>
  </si>
  <si>
    <t>13 lbs/1</t>
  </si>
  <si>
    <t>16 lbs/1</t>
  </si>
  <si>
    <t xml:space="preserve"> </t>
  </si>
  <si>
    <t>Ukg</t>
  </si>
  <si>
    <t>Total M/c Stop time</t>
  </si>
  <si>
    <t>doffs</t>
  </si>
  <si>
    <t>Converted Kg</t>
  </si>
  <si>
    <t>eb/100sh</t>
  </si>
  <si>
    <t>Total Piecings</t>
  </si>
  <si>
    <t>ebI/100sh</t>
  </si>
  <si>
    <t>eb/spndl</t>
  </si>
  <si>
    <t>eb startup</t>
  </si>
  <si>
    <t>eb total</t>
  </si>
  <si>
    <t>stop min</t>
  </si>
  <si>
    <t>eb normal</t>
  </si>
  <si>
    <t>kg</t>
  </si>
  <si>
    <t>10 lbs/1</t>
  </si>
  <si>
    <t>Today at a glance</t>
  </si>
  <si>
    <t>26 lbs/1</t>
  </si>
  <si>
    <t>Min/Doff</t>
  </si>
  <si>
    <t>Date &amp; Shift</t>
  </si>
  <si>
    <t>Avg Min</t>
  </si>
  <si>
    <t>Stop %</t>
  </si>
  <si>
    <t>Idle%</t>
  </si>
  <si>
    <t>Daily Update</t>
  </si>
  <si>
    <t>Eb/100spdle/hour</t>
  </si>
  <si>
    <t>Idle Spindle/100 spindle/hr</t>
  </si>
  <si>
    <t>Trends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</si>
  <si>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</si>
  <si>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</si>
  <si>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</si>
  <si>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</si>
  <si>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</si>
  <si>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</si>
  <si>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</si>
  <si>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eb idle</t>
  </si>
  <si>
    <t>m/min</t>
  </si>
  <si>
    <t>RPM</t>
  </si>
  <si>
    <t>Avg. Count</t>
  </si>
  <si>
    <t>Achieved production (kg)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</si>
  <si>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</si>
  <si>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</si>
  <si>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</si>
  <si>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</si>
  <si>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</si>
  <si>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</si>
  <si>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</si>
  <si>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</si>
  <si>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</si>
  <si>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</si>
  <si>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</si>
  <si>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</si>
  <si>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</si>
  <si>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</si>
  <si>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</si>
  <si>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</si>
  <si>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</si>
  <si>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</si>
  <si>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</si>
  <si>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</si>
  <si>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</si>
  <si>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</si>
  <si>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</si>
  <si>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</si>
  <si>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</si>
  <si>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</si>
  <si>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</si>
  <si>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>Sarder</t>
  </si>
  <si>
    <t>Finisher</t>
  </si>
  <si>
    <t>Finsihing</t>
  </si>
  <si>
    <t>Reliever</t>
  </si>
  <si>
    <t>Drawing</t>
  </si>
  <si>
    <t>Sliver Feeder</t>
  </si>
  <si>
    <t>Spool Carrier</t>
  </si>
  <si>
    <t>Common Hands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</si>
  <si>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</si>
  <si>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</si>
  <si>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</si>
  <si>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</si>
  <si>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</si>
  <si>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</si>
  <si>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</si>
  <si>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</si>
  <si>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</si>
  <si>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</si>
  <si>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Hands per Ton</t>
  </si>
  <si>
    <t>Conversion Factor</t>
  </si>
  <si>
    <t>Quality wise hands per ton as on 30.10.2023</t>
  </si>
  <si>
    <t>8.0 lbs-8/1 lbs CRX</t>
  </si>
  <si>
    <t>02/03/2024 - S2</t>
  </si>
  <si>
    <t>03/03/2024 - S3</t>
  </si>
  <si>
    <t>02/03/2024 - S1</t>
  </si>
  <si>
    <t>02/03/2024 - S3</t>
  </si>
  <si>
    <t>03/03/2024 - S1</t>
  </si>
  <si>
    <t>03/03/2024 - S2</t>
  </si>
  <si>
    <t>04/03/2024 - S1</t>
  </si>
  <si>
    <t>04/03/2024 - S2</t>
  </si>
  <si>
    <t>04/03/2024 - S3</t>
  </si>
  <si>
    <t>05/03/2024 - S1</t>
  </si>
  <si>
    <t xml:space="preserve">      8 lbs/1 CRX</t>
  </si>
  <si>
    <t xml:space="preserve">        16lbs/1CRT</t>
  </si>
  <si>
    <t>29*</t>
  </si>
  <si>
    <t>05/03/2024 - S2</t>
  </si>
  <si>
    <t>05/03/2024 - S3</t>
  </si>
  <si>
    <t>06/03/2024 - S1</t>
  </si>
  <si>
    <t>06/03/2024 - S2</t>
  </si>
  <si>
    <t>06/03/2024 - S3</t>
  </si>
  <si>
    <t>07/03/2024 - S1</t>
  </si>
  <si>
    <t>8.0 lbs-8/1 lbs CRT</t>
  </si>
  <si>
    <t>14.0 lbs-14/1 lbs CRT</t>
  </si>
  <si>
    <t>22.0 lbs-22/1 CRT</t>
  </si>
  <si>
    <t>07/03/2024 - S2</t>
  </si>
  <si>
    <t>07/03/2024 - S3</t>
  </si>
  <si>
    <t>09/03/2024 - S1</t>
  </si>
  <si>
    <t>09/03/2024 - S2</t>
  </si>
  <si>
    <t>09/03/2024 - S3</t>
  </si>
  <si>
    <t>10/03/2024 - S1</t>
  </si>
  <si>
    <t>10/03/2024 - S2</t>
  </si>
  <si>
    <t>10/03/2024 - S3</t>
  </si>
  <si>
    <t>11/03/2024 - S1</t>
  </si>
  <si>
    <t>11/03/2024 - S2</t>
  </si>
  <si>
    <t>11/03/2024 - S3</t>
  </si>
  <si>
    <t>12/03/2024 - S1</t>
  </si>
  <si>
    <t>12/03/2024 - S2</t>
  </si>
  <si>
    <t>12/03/2024 - S3</t>
  </si>
  <si>
    <t>13/03/2024 - S1</t>
  </si>
  <si>
    <t>13/03/2024 - S2</t>
  </si>
  <si>
    <t>13/03/2024 - S3</t>
  </si>
  <si>
    <t>UltimoJJ analysis report as on 13.03.2024</t>
  </si>
  <si>
    <t xml:space="preserve">       14 lbs/1 CRX</t>
  </si>
  <si>
    <t xml:space="preserve">22/1CRT </t>
  </si>
  <si>
    <t>Frame no. 17 not in operation in Shift A</t>
  </si>
  <si>
    <t>Frame no. 17 not in operation in Shift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</si>
</sst>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[$-409]mmmm\ d\,\ yyyy;@"/>
    <numFmt numFmtId="169" formatCode="0.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rgb="FF212529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164" fontId="18" fillId="0" borderId="10" xfId="42" applyNumberFormat="1" applyFont="1" applyBorder="1" applyAlignment="1">
      <alignment horizontal="right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right" vertical="center"/>
    </xf>
    <xf numFmtId="0" fontId="17" fillId="0" borderId="0" xfId="0" applyFont="1"/>
    <xf numFmtId="1" fontId="17" fillId="0" borderId="0" xfId="0" applyNumberFormat="1" applyFont="1" applyAlignment="1">
      <alignment horizontal="center"/>
    </xf>
    <xf numFmtId="1" fontId="17" fillId="0" borderId="0" xfId="0" applyNumberFormat="1" applyFont="1"/>
    <xf numFmtId="166" fontId="18" fillId="0" borderId="10" xfId="43" applyNumberFormat="1" applyFont="1" applyBorder="1" applyAlignment="1">
      <alignment horizontal="center" vertical="center"/>
    </xf>
    <xf numFmtId="165" fontId="18" fillId="0" borderId="10" xfId="43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Border="1" applyAlignment="1">
      <alignment horizontal="right" vertical="center"/>
    </xf>
    <xf numFmtId="0" fontId="22" fillId="0" borderId="10" xfId="0" applyFont="1" applyBorder="1" applyAlignment="1">
      <alignment horizontal="left" vertical="center"/>
    </xf>
    <xf numFmtId="165" fontId="22" fillId="0" borderId="10" xfId="43" applyNumberFormat="1" applyFont="1" applyBorder="1" applyAlignment="1">
      <alignment horizontal="center" vertical="center"/>
    </xf>
    <xf numFmtId="166" fontId="22" fillId="0" borderId="10" xfId="43" applyNumberFormat="1" applyFont="1" applyBorder="1" applyAlignment="1">
      <alignment horizontal="center" vertical="center"/>
    </xf>
    <xf numFmtId="43" fontId="22" fillId="0" borderId="10" xfId="43" applyFont="1" applyBorder="1" applyAlignment="1">
      <alignment horizontal="right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22" fillId="0" borderId="10" xfId="42" applyNumberFormat="1" applyFont="1" applyBorder="1" applyAlignment="1">
      <alignment horizontal="right" vertical="center"/>
    </xf>
    <xf numFmtId="0" fontId="18" fillId="0" borderId="10" xfId="0" applyFont="1" applyBorder="1"/>
    <xf numFmtId="0" fontId="19" fillId="0" borderId="10" xfId="0" applyFont="1" applyBorder="1" applyAlignment="1">
      <alignment horizontal="left"/>
    </xf>
    <xf numFmtId="0" fontId="27" fillId="0" borderId="0" xfId="0" applyFont="1" applyAlignment="1">
      <alignment horizontal="center"/>
    </xf>
    <xf numFmtId="167" fontId="27" fillId="0" borderId="0" xfId="0" applyNumberFormat="1" applyFont="1"/>
    <xf numFmtId="16" fontId="27" fillId="0" borderId="0" xfId="0" applyNumberFormat="1" applyFont="1" applyAlignment="1">
      <alignment horizontal="center"/>
    </xf>
    <xf numFmtId="1" fontId="27" fillId="0" borderId="0" xfId="0" applyNumberFormat="1" applyFont="1"/>
    <xf numFmtId="0" fontId="16" fillId="0" borderId="0" xfId="0" applyFont="1"/>
    <xf numFmtId="43" fontId="28" fillId="0" borderId="10" xfId="43" applyFont="1" applyBorder="1" applyAlignment="1">
      <alignment horizontal="center" vertical="center"/>
    </xf>
    <xf numFmtId="166" fontId="26" fillId="0" borderId="10" xfId="43" applyNumberFormat="1" applyFont="1" applyBorder="1" applyAlignment="1">
      <alignment horizontal="center" vertical="center"/>
    </xf>
    <xf numFmtId="0" fontId="0" fillId="0" borderId="10" xfId="0" applyBorder="1"/>
    <xf numFmtId="169" fontId="0" fillId="0" borderId="0" xfId="0" applyNumberFormat="1"/>
    <xf numFmtId="2" fontId="22" fillId="0" borderId="10" xfId="42" applyNumberFormat="1" applyFont="1" applyBorder="1" applyAlignment="1">
      <alignment horizontal="right" vertical="center"/>
    </xf>
    <xf numFmtId="165" fontId="22" fillId="0" borderId="10" xfId="43" applyNumberFormat="1" applyFont="1" applyBorder="1" applyAlignment="1">
      <alignment horizontal="right" vertical="center"/>
    </xf>
    <xf numFmtId="165" fontId="18" fillId="0" borderId="10" xfId="43" applyNumberFormat="1" applyFont="1" applyBorder="1" applyAlignment="1">
      <alignment horizontal="right" vertical="center"/>
    </xf>
    <xf numFmtId="167" fontId="18" fillId="0" borderId="10" xfId="0" applyNumberFormat="1" applyFont="1" applyBorder="1" applyAlignment="1">
      <alignment horizontal="center" vertical="center" wrapText="1"/>
    </xf>
    <xf numFmtId="2" fontId="18" fillId="0" borderId="10" xfId="42" applyNumberFormat="1" applyFont="1" applyBorder="1" applyAlignment="1">
      <alignment horizontal="right" vertical="center"/>
    </xf>
    <xf numFmtId="1" fontId="18" fillId="0" borderId="10" xfId="0" applyNumberFormat="1" applyFont="1" applyBorder="1" applyAlignment="1">
      <alignment horizontal="center" vertical="center"/>
    </xf>
    <xf numFmtId="43" fontId="26" fillId="0" borderId="10" xfId="43" applyFont="1" applyBorder="1" applyAlignment="1">
      <alignment horizontal="right" vertical="center"/>
    </xf>
    <xf numFmtId="43" fontId="28" fillId="0" borderId="10" xfId="43" applyFont="1" applyBorder="1" applyAlignment="1">
      <alignment horizontal="right" vertical="center"/>
    </xf>
    <xf numFmtId="2" fontId="26" fillId="0" borderId="10" xfId="43" applyNumberFormat="1" applyFont="1" applyBorder="1" applyAlignment="1">
      <alignment horizontal="right" vertical="center"/>
    </xf>
    <xf numFmtId="0" fontId="0" fillId="33" borderId="0" xfId="0" applyFill="1" applyAlignment="1">
      <alignment wrapText="1"/>
    </xf>
    <xf numFmtId="0" fontId="20" fillId="35" borderId="10" xfId="0" applyFont="1" applyFill="1" applyBorder="1" applyAlignment="1">
      <alignment horizontal="left" vertical="center"/>
    </xf>
    <xf numFmtId="0" fontId="20" fillId="35" borderId="10" xfId="0" applyFont="1" applyFill="1" applyBorder="1" applyAlignment="1">
      <alignment horizontal="center" vertical="center"/>
    </xf>
    <xf numFmtId="1" fontId="30" fillId="33" borderId="0" xfId="0" applyNumberFormat="1" applyFont="1" applyFill="1" applyAlignment="1">
      <alignment horizontal="center" vertical="center" wrapText="1"/>
    </xf>
    <xf numFmtId="0" fontId="31" fillId="3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1" fillId="37" borderId="10" xfId="0" applyFont="1" applyFill="1" applyBorder="1" applyAlignment="1">
      <alignment vertical="center" wrapText="1"/>
    </xf>
    <xf numFmtId="1" fontId="21" fillId="38" borderId="10" xfId="0" applyNumberFormat="1" applyFont="1" applyFill="1" applyBorder="1" applyAlignment="1">
      <alignment horizontal="center" vertical="center"/>
    </xf>
    <xf numFmtId="1" fontId="32" fillId="38" borderId="10" xfId="0" applyNumberFormat="1" applyFont="1" applyFill="1" applyBorder="1" applyAlignment="1">
      <alignment horizontal="center" vertical="center"/>
    </xf>
    <xf numFmtId="167" fontId="21" fillId="38" borderId="10" xfId="0" applyNumberFormat="1" applyFont="1" applyFill="1" applyBorder="1" applyAlignment="1">
      <alignment horizontal="center" vertical="center"/>
    </xf>
    <xf numFmtId="167" fontId="32" fillId="38" borderId="10" xfId="0" applyNumberFormat="1" applyFont="1" applyFill="1" applyBorder="1" applyAlignment="1">
      <alignment horizontal="center" vertical="center"/>
    </xf>
    <xf numFmtId="0" fontId="0" fillId="33" borderId="0" xfId="0" applyFill="1"/>
    <xf numFmtId="0" fontId="31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vertical="center"/>
    </xf>
    <xf numFmtId="0" fontId="32" fillId="41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21" fillId="37" borderId="10" xfId="0" applyFont="1" applyFill="1" applyBorder="1" applyAlignment="1">
      <alignment vertical="center"/>
    </xf>
    <xf numFmtId="0" fontId="22" fillId="33" borderId="10" xfId="0" applyFont="1" applyFill="1" applyBorder="1" applyAlignment="1">
      <alignment horizontal="center" vertical="center"/>
    </xf>
    <xf numFmtId="2" fontId="21" fillId="38" borderId="10" xfId="0" applyNumberFormat="1" applyFont="1" applyFill="1" applyBorder="1" applyAlignment="1">
      <alignment horizontal="center" vertical="center"/>
    </xf>
    <xf numFmtId="1" fontId="22" fillId="33" borderId="10" xfId="0" applyNumberFormat="1" applyFont="1" applyFill="1" applyBorder="1" applyAlignment="1">
      <alignment horizontal="center" vertical="center"/>
    </xf>
    <xf numFmtId="167" fontId="21" fillId="35" borderId="10" xfId="0" applyNumberFormat="1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left" vertical="center"/>
    </xf>
    <xf numFmtId="2" fontId="34" fillId="41" borderId="10" xfId="0" applyNumberFormat="1" applyFont="1" applyFill="1" applyBorder="1" applyAlignment="1">
      <alignment horizontal="center" vertical="center"/>
    </xf>
    <xf numFmtId="167" fontId="22" fillId="33" borderId="10" xfId="0" applyNumberFormat="1" applyFont="1" applyFill="1" applyBorder="1" applyAlignment="1">
      <alignment horizontal="center" vertical="center"/>
    </xf>
    <xf numFmtId="2" fontId="22" fillId="33" borderId="10" xfId="0" applyNumberFormat="1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2" borderId="10" xfId="0" applyFont="1" applyFill="1" applyBorder="1" applyAlignment="1">
      <alignment vertical="center"/>
    </xf>
    <xf numFmtId="16" fontId="22" fillId="33" borderId="0" xfId="0" applyNumberFormat="1" applyFont="1" applyFill="1" applyAlignment="1">
      <alignment vertical="center"/>
    </xf>
    <xf numFmtId="0" fontId="21" fillId="33" borderId="0" xfId="0" applyFont="1" applyFill="1" applyAlignment="1">
      <alignment horizontal="center" vertical="center"/>
    </xf>
    <xf numFmtId="167" fontId="34" fillId="41" borderId="10" xfId="0" applyNumberFormat="1" applyFont="1" applyFill="1" applyBorder="1" applyAlignment="1">
      <alignment horizontal="center" vertical="center"/>
    </xf>
    <xf numFmtId="0" fontId="22" fillId="42" borderId="10" xfId="0" applyFont="1" applyFill="1" applyBorder="1" applyAlignment="1">
      <alignment horizontal="left" vertical="center"/>
    </xf>
    <xf numFmtId="0" fontId="34" fillId="41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vertical="center"/>
    </xf>
    <xf numFmtId="0" fontId="20" fillId="35" borderId="10" xfId="0" applyFont="1" applyFill="1" applyBorder="1" applyAlignment="1">
      <alignment vertical="center"/>
    </xf>
    <xf numFmtId="2" fontId="20" fillId="35" borderId="10" xfId="0" applyNumberFormat="1" applyFont="1" applyFill="1" applyBorder="1" applyAlignment="1">
      <alignment horizontal="center" vertical="center"/>
    </xf>
    <xf numFmtId="1" fontId="20" fillId="35" borderId="10" xfId="0" applyNumberFormat="1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2" fontId="21" fillId="44" borderId="10" xfId="0" applyNumberFormat="1" applyFont="1" applyFill="1" applyBorder="1" applyAlignment="1">
      <alignment horizontal="center" vertical="center"/>
    </xf>
    <xf numFmtId="2" fontId="35" fillId="41" borderId="0" xfId="0" applyNumberFormat="1" applyFont="1" applyFill="1" applyAlignment="1">
      <alignment horizontal="center" vertical="center"/>
    </xf>
    <xf numFmtId="1" fontId="19" fillId="33" borderId="0" xfId="0" applyNumberFormat="1" applyFont="1" applyFill="1" applyAlignment="1">
      <alignment horizontal="center" vertical="center"/>
    </xf>
    <xf numFmtId="2" fontId="18" fillId="0" borderId="10" xfId="0" applyNumberFormat="1" applyFont="1" applyBorder="1"/>
    <xf numFmtId="2" fontId="0" fillId="33" borderId="0" xfId="0" applyNumberFormat="1" applyFill="1"/>
    <xf numFmtId="1" fontId="18" fillId="0" borderId="10" xfId="0" applyNumberFormat="1" applyFont="1" applyBorder="1" applyAlignment="1">
      <alignment horizontal="center" vertical="center" wrapText="1"/>
    </xf>
    <xf numFmtId="16" fontId="22" fillId="33" borderId="10" xfId="0" applyNumberFormat="1" applyFont="1" applyFill="1" applyBorder="1" applyAlignment="1">
      <alignment horizontal="left" vertical="center"/>
    </xf>
    <xf numFmtId="1" fontId="0" fillId="33" borderId="0" xfId="0" applyNumberFormat="1" applyFill="1"/>
    <xf numFmtId="166" fontId="28" fillId="0" borderId="10" xfId="43" applyNumberFormat="1" applyFont="1" applyBorder="1" applyAlignment="1">
      <alignment horizontal="right" vertical="center"/>
    </xf>
    <xf numFmtId="2" fontId="22" fillId="43" borderId="10" xfId="0" applyNumberFormat="1" applyFont="1" applyFill="1" applyBorder="1" applyAlignment="1">
      <alignment horizontal="center" vertical="center"/>
    </xf>
    <xf numFmtId="0" fontId="36" fillId="45" borderId="20" xfId="0" applyFont="1" applyFill="1" applyBorder="1" applyAlignment="1">
      <alignment horizontal="left" vertical="center" indent="1"/>
    </xf>
    <xf numFmtId="165" fontId="18" fillId="46" borderId="10" xfId="43" applyNumberFormat="1" applyFont="1" applyFill="1" applyBorder="1" applyAlignment="1">
      <alignment horizontal="center" vertical="center"/>
    </xf>
    <xf numFmtId="165" fontId="18" fillId="34" borderId="10" xfId="43" applyNumberFormat="1" applyFont="1" applyFill="1" applyBorder="1" applyAlignment="1">
      <alignment horizontal="center" vertical="center"/>
    </xf>
    <xf numFmtId="165" fontId="18" fillId="47" borderId="10" xfId="43" applyNumberFormat="1" applyFont="1" applyFill="1" applyBorder="1" applyAlignment="1">
      <alignment horizontal="center" vertical="center"/>
    </xf>
    <xf numFmtId="166" fontId="18" fillId="48" borderId="10" xfId="43" applyNumberFormat="1" applyFont="1" applyFill="1" applyBorder="1" applyAlignment="1">
      <alignment horizontal="center" vertical="center"/>
    </xf>
    <xf numFmtId="165" fontId="18" fillId="49" borderId="10" xfId="43" applyNumberFormat="1" applyFont="1" applyFill="1" applyBorder="1" applyAlignment="1">
      <alignment horizontal="center" vertical="center"/>
    </xf>
    <xf numFmtId="165" fontId="18" fillId="50" borderId="10" xfId="43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168" fontId="21" fillId="36" borderId="11" xfId="0" applyNumberFormat="1" applyFont="1" applyFill="1" applyBorder="1" applyAlignment="1">
      <alignment horizontal="center" vertical="center"/>
    </xf>
    <xf numFmtId="168" fontId="21" fillId="36" borderId="13" xfId="0" applyNumberFormat="1" applyFont="1" applyFill="1" applyBorder="1" applyAlignment="1">
      <alignment horizontal="center" vertical="center"/>
    </xf>
    <xf numFmtId="0" fontId="33" fillId="39" borderId="10" xfId="0" applyFont="1" applyFill="1" applyBorder="1" applyAlignment="1">
      <alignment horizontal="center" vertical="center"/>
    </xf>
    <xf numFmtId="0" fontId="20" fillId="40" borderId="10" xfId="0" applyFont="1" applyFill="1" applyBorder="1" applyAlignment="1">
      <alignment horizontal="center" vertical="center"/>
    </xf>
    <xf numFmtId="0" fontId="20" fillId="35" borderId="14" xfId="0" applyFont="1" applyFill="1" applyBorder="1" applyAlignment="1">
      <alignment horizontal="left" vertical="center"/>
    </xf>
    <xf numFmtId="0" fontId="20" fillId="35" borderId="18" xfId="0" applyFont="1" applyFill="1" applyBorder="1" applyAlignment="1">
      <alignment horizontal="left" vertical="center"/>
    </xf>
    <xf numFmtId="0" fontId="32" fillId="41" borderId="10" xfId="0" applyFont="1" applyFill="1" applyBorder="1" applyAlignment="1">
      <alignment horizontal="center" vertical="center" wrapText="1"/>
    </xf>
    <xf numFmtId="0" fontId="20" fillId="35" borderId="15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0" fillId="35" borderId="18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1" fontId="21" fillId="35" borderId="19" xfId="0" applyNumberFormat="1" applyFont="1" applyFill="1" applyBorder="1" applyAlignment="1">
      <alignment horizontal="center" vertical="center" wrapText="1"/>
    </xf>
    <xf numFmtId="1" fontId="21" fillId="35" borderId="18" xfId="0" applyNumberFormat="1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left" vertical="center"/>
    </xf>
    <xf numFmtId="0" fontId="21" fillId="35" borderId="12" xfId="0" applyFont="1" applyFill="1" applyBorder="1" applyAlignment="1">
      <alignment horizontal="left" vertical="center"/>
    </xf>
    <xf numFmtId="0" fontId="21" fillId="35" borderId="13" xfId="0" applyFont="1" applyFill="1" applyBorder="1" applyAlignment="1">
      <alignment horizontal="left" vertical="center"/>
    </xf>
    <xf numFmtId="0" fontId="21" fillId="35" borderId="19" xfId="0" applyFont="1" applyFill="1" applyBorder="1" applyAlignment="1">
      <alignment horizontal="center" vertical="center" wrapText="1"/>
    </xf>
    <xf numFmtId="0" fontId="21" fillId="35" borderId="1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B0598"/>
      <color rgb="FFF731B5"/>
      <color rgb="FFF842BB"/>
      <color rgb="FFFCAAE1"/>
      <color rgb="FFAA1698"/>
      <color rgb="FFBE02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> number of idle spindle per frame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AFD-4E8E-B4B8-966E63AF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8AFD-4E8E-B4B8-966E63AF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AFD-4E8E-B4B8-966E63AF07FD}"/>
              </c:ext>
            </c:extLst>
          </c:dPt>
          <c:dLbls>
            <c:dLbl>
              <c:idx val="0"/>
              <c:layout>
                <c:manualLayout>
                  <c:x val="1.399825021872266E-2"/>
                  <c:y val="-4.589788551694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FD-4E8E-B4B8-966E63AF07FD}"/>
                </c:ext>
              </c:extLst>
            </c:dLbl>
            <c:dLbl>
              <c:idx val="1"/>
              <c:layout>
                <c:manualLayout>
                  <c:x val="1.7497812773403325E-2"/>
                  <c:y val="-3.67183084135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FD-4E8E-B4B8-966E63AF07FD}"/>
                </c:ext>
              </c:extLst>
            </c:dLbl>
            <c:dLbl>
              <c:idx val="2"/>
              <c:layout>
                <c:manualLayout>
                  <c:x val="1.399825021872266E-2"/>
                  <c:y val="-4.1308096965246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FD-4E8E-B4B8-966E63AF07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(Summary!$B$21,Summary!$E$21,Summary!$H$21)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(Summary!$D$28,Summary!$G$28,Summary!$J$28)</c:f>
              <c:numCache>
                <c:formatCode>0</c:formatCode>
                <c:ptCount val="3"/>
                <c:pt idx="0">
                  <c:v>83.92307692307692</c:v>
                </c:pt>
                <c:pt idx="1">
                  <c:v>77.925925925925924</c:v>
                </c:pt>
                <c:pt idx="2">
                  <c:v>99.34615384615384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E8E-B4B8-966E63AF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979248"/>
        <c:axId val="1632180096"/>
        <c:axId val="0"/>
      </c:bar3DChart>
      <c:catAx>
        <c:axId val="16339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0096"/>
        <c:crosses val="autoZero"/>
        <c:auto val="1"/>
        <c:lblAlgn val="ctr"/>
        <c:lblOffset val="100"/>
        <c:noMultiLvlLbl val="0"/>
      </c:catAx>
      <c:valAx>
        <c:axId val="1632180096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Stop loss%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Trends!$E$4:$E$36</c:f>
              <c:strCache>
                <c:ptCount val="33"/>
                <c:pt idx="0">
                  <c:v>02/03/2024 - S1</c:v>
                </c:pt>
                <c:pt idx="1">
                  <c:v>02/03/2024 - S2</c:v>
                </c:pt>
                <c:pt idx="2">
                  <c:v>02/03/2024 - S3</c:v>
                </c:pt>
                <c:pt idx="3">
                  <c:v>03/03/2024 - S1</c:v>
                </c:pt>
                <c:pt idx="4">
                  <c:v>03/03/2024 - S2</c:v>
                </c:pt>
                <c:pt idx="5">
                  <c:v>03/03/2024 - S3</c:v>
                </c:pt>
                <c:pt idx="6">
                  <c:v>04/03/2024 - S1</c:v>
                </c:pt>
                <c:pt idx="7">
                  <c:v>04/03/2024 - S2</c:v>
                </c:pt>
                <c:pt idx="8">
                  <c:v>04/03/2024 - S3</c:v>
                </c:pt>
                <c:pt idx="9">
                  <c:v>05/03/2024 - S1</c:v>
                </c:pt>
                <c:pt idx="10">
                  <c:v>05/03/2024 - S2</c:v>
                </c:pt>
                <c:pt idx="11">
                  <c:v>05/03/2024 - S3</c:v>
                </c:pt>
                <c:pt idx="12">
                  <c:v>06/03/2024 - S1</c:v>
                </c:pt>
                <c:pt idx="13">
                  <c:v>06/03/2024 - S2</c:v>
                </c:pt>
                <c:pt idx="14">
                  <c:v>06/03/2024 - S3</c:v>
                </c:pt>
                <c:pt idx="15">
                  <c:v>07/03/2024 - S1</c:v>
                </c:pt>
                <c:pt idx="16">
                  <c:v>07/03/2024 - S2</c:v>
                </c:pt>
                <c:pt idx="17">
                  <c:v>07/03/2024 - S3</c:v>
                </c:pt>
                <c:pt idx="18">
                  <c:v>09/03/2024 - S1</c:v>
                </c:pt>
                <c:pt idx="19">
                  <c:v>09/03/2024 - S2</c:v>
                </c:pt>
                <c:pt idx="20">
                  <c:v>09/03/2024 - S3</c:v>
                </c:pt>
                <c:pt idx="21">
                  <c:v>10/03/2024 - S1</c:v>
                </c:pt>
                <c:pt idx="22">
                  <c:v>10/03/2024 - S2</c:v>
                </c:pt>
                <c:pt idx="23">
                  <c:v>10/03/2024 - S3</c:v>
                </c:pt>
                <c:pt idx="24">
                  <c:v>11/03/2024 - S1</c:v>
                </c:pt>
                <c:pt idx="25">
                  <c:v>11/03/2024 - S2</c:v>
                </c:pt>
                <c:pt idx="26">
                  <c:v>11/03/2024 - S3</c:v>
                </c:pt>
                <c:pt idx="27">
                  <c:v>12/03/2024 - S1</c:v>
                </c:pt>
                <c:pt idx="28">
                  <c:v>12/03/2024 - S2</c:v>
                </c:pt>
                <c:pt idx="29">
                  <c:v>12/03/2024 - S3</c:v>
                </c:pt>
                <c:pt idx="30">
                  <c:v>13/03/2024 - S1</c:v>
                </c:pt>
                <c:pt idx="31">
                  <c:v>13/03/2024 - S2</c:v>
                </c:pt>
                <c:pt idx="32">
                  <c:v>13/03/2024 - S3</c:v>
                </c:pt>
              </c:strCache>
            </c:strRef>
          </c:cat>
          <c:val>
            <c:numRef>
              <c:f>Trends!$F$4:$F$36</c:f>
              <c:numCache>
                <c:formatCode>General</c:formatCode>
                <c:ptCount val="33"/>
                <c:pt idx="0">
                  <c:v>32.92</c:v>
                </c:pt>
                <c:pt idx="1">
                  <c:v>37.85</c:v>
                </c:pt>
                <c:pt idx="2">
                  <c:v>30.88</c:v>
                </c:pt>
                <c:pt idx="3">
                  <c:v>29.28</c:v>
                </c:pt>
                <c:pt idx="4">
                  <c:v>23.76</c:v>
                </c:pt>
                <c:pt idx="5" formatCode="0.00">
                  <c:v>23.18</c:v>
                </c:pt>
                <c:pt idx="6">
                  <c:v>22.74</c:v>
                </c:pt>
                <c:pt idx="7">
                  <c:v>24.96</c:v>
                </c:pt>
                <c:pt idx="8">
                  <c:v>23.06</c:v>
                </c:pt>
                <c:pt idx="9">
                  <c:v>22.35</c:v>
                </c:pt>
                <c:pt idx="10">
                  <c:v>22.36</c:v>
                </c:pt>
                <c:pt idx="11">
                  <c:v>27.65</c:v>
                </c:pt>
                <c:pt idx="12">
                  <c:v>21.43</c:v>
                </c:pt>
                <c:pt idx="13">
                  <c:v>24.12</c:v>
                </c:pt>
                <c:pt idx="14">
                  <c:v>23.89</c:v>
                </c:pt>
                <c:pt idx="15">
                  <c:v>22.52</c:v>
                </c:pt>
                <c:pt idx="16">
                  <c:v>24.82</c:v>
                </c:pt>
                <c:pt idx="17">
                  <c:v>27.14</c:v>
                </c:pt>
                <c:pt idx="18">
                  <c:v>27.02</c:v>
                </c:pt>
                <c:pt idx="19">
                  <c:v>22.33</c:v>
                </c:pt>
                <c:pt idx="20">
                  <c:v>32.840000000000003</c:v>
                </c:pt>
                <c:pt idx="21">
                  <c:v>27.33</c:v>
                </c:pt>
                <c:pt idx="22">
                  <c:v>21.9</c:v>
                </c:pt>
                <c:pt idx="23">
                  <c:v>23.18</c:v>
                </c:pt>
                <c:pt idx="24">
                  <c:v>22.04</c:v>
                </c:pt>
                <c:pt idx="25">
                  <c:v>27.48</c:v>
                </c:pt>
                <c:pt idx="26">
                  <c:v>27.27</c:v>
                </c:pt>
                <c:pt idx="27">
                  <c:v>21.38</c:v>
                </c:pt>
                <c:pt idx="28">
                  <c:v>30.08</c:v>
                </c:pt>
                <c:pt idx="29">
                  <c:v>25.44</c:v>
                </c:pt>
                <c:pt idx="30">
                  <c:v>16.87</c:v>
                </c:pt>
                <c:pt idx="31">
                  <c:v>20.440000000000001</c:v>
                </c:pt>
                <c:pt idx="32">
                  <c:v>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4-4D8F-8AB4-2F989C04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35"/>
        <c:axId val="1582925936"/>
        <c:axId val="1468689472"/>
      </c:barChart>
      <c:catAx>
        <c:axId val="15829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9472"/>
        <c:crosses val="autoZero"/>
        <c:auto val="1"/>
        <c:lblAlgn val="ctr"/>
        <c:lblOffset val="100"/>
        <c:noMultiLvlLbl val="0"/>
      </c:catAx>
      <c:valAx>
        <c:axId val="14686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Idle Loss%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Trends!$H$4:$H$36</c:f>
              <c:strCache>
                <c:ptCount val="33"/>
                <c:pt idx="0">
                  <c:v>02/03/2024 - S1</c:v>
                </c:pt>
                <c:pt idx="1">
                  <c:v>02/03/2024 - S2</c:v>
                </c:pt>
                <c:pt idx="2">
                  <c:v>02/03/2024 - S3</c:v>
                </c:pt>
                <c:pt idx="3">
                  <c:v>03/03/2024 - S1</c:v>
                </c:pt>
                <c:pt idx="4">
                  <c:v>03/03/2024 - S2</c:v>
                </c:pt>
                <c:pt idx="5">
                  <c:v>03/03/2024 - S3</c:v>
                </c:pt>
                <c:pt idx="6">
                  <c:v>04/03/2024 - S1</c:v>
                </c:pt>
                <c:pt idx="7">
                  <c:v>04/03/2024 - S2</c:v>
                </c:pt>
                <c:pt idx="8">
                  <c:v>04/03/2024 - S3</c:v>
                </c:pt>
                <c:pt idx="9">
                  <c:v>05/03/2024 - S1</c:v>
                </c:pt>
                <c:pt idx="10">
                  <c:v>05/03/2024 - S2</c:v>
                </c:pt>
                <c:pt idx="11">
                  <c:v>05/03/2024 - S3</c:v>
                </c:pt>
                <c:pt idx="12">
                  <c:v>06/03/2024 - S1</c:v>
                </c:pt>
                <c:pt idx="13">
                  <c:v>06/03/2024 - S2</c:v>
                </c:pt>
                <c:pt idx="14">
                  <c:v>06/03/2024 - S3</c:v>
                </c:pt>
                <c:pt idx="15">
                  <c:v>07/03/2024 - S1</c:v>
                </c:pt>
                <c:pt idx="16">
                  <c:v>07/03/2024 - S2</c:v>
                </c:pt>
                <c:pt idx="17">
                  <c:v>07/03/2024 - S3</c:v>
                </c:pt>
                <c:pt idx="18">
                  <c:v>09/03/2024 - S1</c:v>
                </c:pt>
                <c:pt idx="19">
                  <c:v>09/03/2024 - S2</c:v>
                </c:pt>
                <c:pt idx="20">
                  <c:v>09/03/2024 - S3</c:v>
                </c:pt>
                <c:pt idx="21">
                  <c:v>10/03/2024 - S1</c:v>
                </c:pt>
                <c:pt idx="22">
                  <c:v>10/03/2024 - S2</c:v>
                </c:pt>
                <c:pt idx="23">
                  <c:v>10/03/2024 - S3</c:v>
                </c:pt>
                <c:pt idx="24">
                  <c:v>11/03/2024 - S1</c:v>
                </c:pt>
                <c:pt idx="25">
                  <c:v>11/03/2024 - S2</c:v>
                </c:pt>
                <c:pt idx="26">
                  <c:v>11/03/2024 - S3</c:v>
                </c:pt>
                <c:pt idx="27">
                  <c:v>12/03/2024 - S1</c:v>
                </c:pt>
                <c:pt idx="28">
                  <c:v>12/03/2024 - S2</c:v>
                </c:pt>
                <c:pt idx="29">
                  <c:v>12/03/2024 - S3</c:v>
                </c:pt>
                <c:pt idx="30">
                  <c:v>13/03/2024 - S1</c:v>
                </c:pt>
                <c:pt idx="31">
                  <c:v>13/03/2024 - S2</c:v>
                </c:pt>
                <c:pt idx="32">
                  <c:v>13/03/2024 - S3</c:v>
                </c:pt>
              </c:strCache>
            </c:strRef>
          </c:cat>
          <c:val>
            <c:numRef>
              <c:f>Trends!$I$4:$I$36</c:f>
              <c:numCache>
                <c:formatCode>General</c:formatCode>
                <c:ptCount val="33"/>
                <c:pt idx="0">
                  <c:v>1.38</c:v>
                </c:pt>
                <c:pt idx="1">
                  <c:v>0.76</c:v>
                </c:pt>
                <c:pt idx="2">
                  <c:v>1.23</c:v>
                </c:pt>
                <c:pt idx="3">
                  <c:v>1.89</c:v>
                </c:pt>
                <c:pt idx="4">
                  <c:v>1.43</c:v>
                </c:pt>
                <c:pt idx="5">
                  <c:v>1.72</c:v>
                </c:pt>
                <c:pt idx="6">
                  <c:v>2.54</c:v>
                </c:pt>
                <c:pt idx="7">
                  <c:v>1.68</c:v>
                </c:pt>
                <c:pt idx="8">
                  <c:v>1.59</c:v>
                </c:pt>
                <c:pt idx="9">
                  <c:v>2.91</c:v>
                </c:pt>
                <c:pt idx="10">
                  <c:v>1.89</c:v>
                </c:pt>
                <c:pt idx="11">
                  <c:v>1.59</c:v>
                </c:pt>
                <c:pt idx="12">
                  <c:v>1.77</c:v>
                </c:pt>
                <c:pt idx="13">
                  <c:v>1.59</c:v>
                </c:pt>
                <c:pt idx="14">
                  <c:v>1.98</c:v>
                </c:pt>
                <c:pt idx="15">
                  <c:v>2.95</c:v>
                </c:pt>
                <c:pt idx="16">
                  <c:v>2.46</c:v>
                </c:pt>
                <c:pt idx="17">
                  <c:v>1.87</c:v>
                </c:pt>
                <c:pt idx="18">
                  <c:v>1.91</c:v>
                </c:pt>
                <c:pt idx="19">
                  <c:v>2.19</c:v>
                </c:pt>
                <c:pt idx="20">
                  <c:v>1.86</c:v>
                </c:pt>
                <c:pt idx="21">
                  <c:v>2.14</c:v>
                </c:pt>
                <c:pt idx="22">
                  <c:v>2.02</c:v>
                </c:pt>
                <c:pt idx="23">
                  <c:v>2.33</c:v>
                </c:pt>
                <c:pt idx="24">
                  <c:v>2.37</c:v>
                </c:pt>
                <c:pt idx="25">
                  <c:v>1.75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2.2999999999999998</c:v>
                </c:pt>
                <c:pt idx="29">
                  <c:v>2.0099999999999998</c:v>
                </c:pt>
                <c:pt idx="30">
                  <c:v>2.95</c:v>
                </c:pt>
                <c:pt idx="31">
                  <c:v>2.93</c:v>
                </c:pt>
                <c:pt idx="32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E-4F81-A485-B4ADF1C4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35"/>
        <c:axId val="1582925936"/>
        <c:axId val="1468689472"/>
      </c:barChart>
      <c:catAx>
        <c:axId val="15829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9472"/>
        <c:crosses val="autoZero"/>
        <c:auto val="1"/>
        <c:lblAlgn val="ctr"/>
        <c:lblOffset val="100"/>
        <c:noMultiLvlLbl val="0"/>
      </c:catAx>
      <c:valAx>
        <c:axId val="14686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eb/100spindle/hour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Trends!$K$4:$K$36</c:f>
              <c:strCache>
                <c:ptCount val="33"/>
                <c:pt idx="0">
                  <c:v>02/03/2024 - S1</c:v>
                </c:pt>
                <c:pt idx="1">
                  <c:v>02/03/2024 - S2</c:v>
                </c:pt>
                <c:pt idx="2">
                  <c:v>02/03/2024 - S3</c:v>
                </c:pt>
                <c:pt idx="3">
                  <c:v>03/03/2024 - S1</c:v>
                </c:pt>
                <c:pt idx="4">
                  <c:v>03/03/2024 - S2</c:v>
                </c:pt>
                <c:pt idx="5">
                  <c:v>03/03/2024 - S3</c:v>
                </c:pt>
                <c:pt idx="6">
                  <c:v>04/03/2024 - S1</c:v>
                </c:pt>
                <c:pt idx="7">
                  <c:v>04/03/2024 - S2</c:v>
                </c:pt>
                <c:pt idx="8">
                  <c:v>04/03/2024 - S3</c:v>
                </c:pt>
                <c:pt idx="9">
                  <c:v>05/03/2024 - S1</c:v>
                </c:pt>
                <c:pt idx="10">
                  <c:v>05/03/2024 - S2</c:v>
                </c:pt>
                <c:pt idx="11">
                  <c:v>05/03/2024 - S3</c:v>
                </c:pt>
                <c:pt idx="12">
                  <c:v>06/03/2024 - S1</c:v>
                </c:pt>
                <c:pt idx="13">
                  <c:v>06/03/2024 - S2</c:v>
                </c:pt>
                <c:pt idx="14">
                  <c:v>06/03/2024 - S3</c:v>
                </c:pt>
                <c:pt idx="15">
                  <c:v>07/03/2024 - S1</c:v>
                </c:pt>
                <c:pt idx="16">
                  <c:v>07/03/2024 - S2</c:v>
                </c:pt>
                <c:pt idx="17">
                  <c:v>07/03/2024 - S3</c:v>
                </c:pt>
                <c:pt idx="18">
                  <c:v>09/03/2024 - S1</c:v>
                </c:pt>
                <c:pt idx="19">
                  <c:v>09/03/2024 - S2</c:v>
                </c:pt>
                <c:pt idx="20">
                  <c:v>09/03/2024 - S3</c:v>
                </c:pt>
                <c:pt idx="21">
                  <c:v>10/03/2024 - S1</c:v>
                </c:pt>
                <c:pt idx="22">
                  <c:v>10/03/2024 - S2</c:v>
                </c:pt>
                <c:pt idx="23">
                  <c:v>10/03/2024 - S3</c:v>
                </c:pt>
                <c:pt idx="24">
                  <c:v>11/03/2024 - S1</c:v>
                </c:pt>
                <c:pt idx="25">
                  <c:v>11/03/2024 - S2</c:v>
                </c:pt>
                <c:pt idx="26">
                  <c:v>11/03/2024 - S3</c:v>
                </c:pt>
                <c:pt idx="27">
                  <c:v>12/03/2024 - S1</c:v>
                </c:pt>
                <c:pt idx="28">
                  <c:v>12/03/2024 - S2</c:v>
                </c:pt>
                <c:pt idx="29">
                  <c:v>12/03/2024 - S3</c:v>
                </c:pt>
                <c:pt idx="30">
                  <c:v>13/03/2024 - S1</c:v>
                </c:pt>
                <c:pt idx="31">
                  <c:v>13/03/2024 - S2</c:v>
                </c:pt>
                <c:pt idx="32">
                  <c:v>13/03/2024 - S3</c:v>
                </c:pt>
              </c:strCache>
            </c:strRef>
          </c:cat>
          <c:val>
            <c:numRef>
              <c:f>Trends!$L$4:$L$36</c:f>
              <c:numCache>
                <c:formatCode>General</c:formatCode>
                <c:ptCount val="33"/>
                <c:pt idx="0">
                  <c:v>22.46</c:v>
                </c:pt>
                <c:pt idx="1">
                  <c:v>19.760000000000002</c:v>
                </c:pt>
                <c:pt idx="2">
                  <c:v>20.43</c:v>
                </c:pt>
                <c:pt idx="3">
                  <c:v>21.11</c:v>
                </c:pt>
                <c:pt idx="4">
                  <c:v>20.97</c:v>
                </c:pt>
                <c:pt idx="5">
                  <c:v>21.21</c:v>
                </c:pt>
                <c:pt idx="6">
                  <c:v>22.84</c:v>
                </c:pt>
                <c:pt idx="7">
                  <c:v>23.76</c:v>
                </c:pt>
                <c:pt idx="8">
                  <c:v>20.54</c:v>
                </c:pt>
                <c:pt idx="9">
                  <c:v>22.93</c:v>
                </c:pt>
                <c:pt idx="10">
                  <c:v>21.64</c:v>
                </c:pt>
                <c:pt idx="11">
                  <c:v>22.86</c:v>
                </c:pt>
                <c:pt idx="12">
                  <c:v>23.09</c:v>
                </c:pt>
                <c:pt idx="13">
                  <c:v>22.12</c:v>
                </c:pt>
                <c:pt idx="14">
                  <c:v>22.87</c:v>
                </c:pt>
                <c:pt idx="15">
                  <c:v>23.81</c:v>
                </c:pt>
                <c:pt idx="16">
                  <c:v>23.76</c:v>
                </c:pt>
                <c:pt idx="17">
                  <c:v>20.51</c:v>
                </c:pt>
                <c:pt idx="18">
                  <c:v>20.55</c:v>
                </c:pt>
                <c:pt idx="19">
                  <c:v>23.5</c:v>
                </c:pt>
                <c:pt idx="20">
                  <c:v>21.45</c:v>
                </c:pt>
                <c:pt idx="21">
                  <c:v>22.44</c:v>
                </c:pt>
                <c:pt idx="22">
                  <c:v>19.45</c:v>
                </c:pt>
                <c:pt idx="23">
                  <c:v>19.010000000000002</c:v>
                </c:pt>
                <c:pt idx="24">
                  <c:v>19.97</c:v>
                </c:pt>
                <c:pt idx="25">
                  <c:v>21.13</c:v>
                </c:pt>
                <c:pt idx="26">
                  <c:v>21.19</c:v>
                </c:pt>
                <c:pt idx="27">
                  <c:v>21.39</c:v>
                </c:pt>
                <c:pt idx="28">
                  <c:v>21.23</c:v>
                </c:pt>
                <c:pt idx="29">
                  <c:v>18.600000000000001</c:v>
                </c:pt>
                <c:pt idx="30">
                  <c:v>23.02</c:v>
                </c:pt>
                <c:pt idx="31">
                  <c:v>23.33</c:v>
                </c:pt>
                <c:pt idx="32">
                  <c:v>25.24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2-4F51-B779-C76015650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35"/>
        <c:axId val="1582925936"/>
        <c:axId val="1468689472"/>
      </c:barChart>
      <c:catAx>
        <c:axId val="15829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9472"/>
        <c:crosses val="autoZero"/>
        <c:auto val="1"/>
        <c:lblAlgn val="ctr"/>
        <c:lblOffset val="100"/>
        <c:noMultiLvlLbl val="0"/>
      </c:catAx>
      <c:valAx>
        <c:axId val="14686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Frame wise Surface speed of Drawing roller (M/min)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1A-454E-9715-57A5598FB0F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1A-454E-9715-57A5598FB0F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1A-454E-9715-57A5598FB0F9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1A-454E-9715-57A5598FB0F9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1A-454E-9715-57A5598FB0F9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1A-454E-9715-57A5598FB0F9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1A-454E-9715-57A5598FB0F9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41A-454E-9715-57A5598FB0F9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41A-454E-9715-57A5598FB0F9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41A-454E-9715-57A5598FB0F9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41A-454E-9715-57A5598FB0F9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41A-454E-9715-57A5598FB0F9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41A-454E-9715-57A5598FB0F9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41A-454E-9715-57A5598FB0F9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41A-454E-9715-57A5598FB0F9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41A-454E-9715-57A5598FB0F9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41A-454E-9715-57A5598FB0F9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41A-454E-9715-57A5598FB0F9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41A-454E-9715-57A5598FB0F9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41A-454E-9715-57A5598FB0F9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41A-454E-9715-57A5598FB0F9}"/>
              </c:ext>
            </c:extLst>
          </c:dPt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41A-454E-9715-57A5598FB0F9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41A-454E-9715-57A5598FB0F9}"/>
              </c:ext>
            </c:extLst>
          </c:dPt>
          <c:dPt>
            <c:idx val="2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41A-454E-9715-57A5598FB0F9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41A-454E-9715-57A5598FB0F9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741A-454E-9715-57A5598FB0F9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41A-454E-9715-57A5598FB0F9}"/>
              </c:ext>
            </c:extLst>
          </c:dPt>
          <c:dPt>
            <c:idx val="2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41A-454E-9715-57A5598FB0F9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41A-454E-9715-57A5598FB0F9}"/>
              </c:ext>
            </c:extLst>
          </c:dPt>
          <c:dPt>
            <c:idx val="2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41A-454E-9715-57A5598FB0F9}"/>
              </c:ext>
            </c:extLst>
          </c:dPt>
          <c:dPt>
            <c:idx val="3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41A-454E-9715-57A5598FB0F9}"/>
              </c:ext>
            </c:extLst>
          </c:dPt>
          <c:dPt>
            <c:idx val="3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41A-454E-9715-57A5598FB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'M-min'!$B$3:$C$33</c:f>
              <c:multiLvlStrCache>
                <c:ptCount val="26"/>
                <c:lvl>
                  <c:pt idx="0">
                    <c:v>8.0 lbs-8/1 lbs CRT</c:v>
                  </c:pt>
                  <c:pt idx="1">
                    <c:v>14.0 lbs-14/1 lbs CRT</c:v>
                  </c:pt>
                  <c:pt idx="2">
                    <c:v>14.0 lbs-14/1 lbs CRT</c:v>
                  </c:pt>
                  <c:pt idx="3">
                    <c:v>16.0 lbs-16/1 CRT</c:v>
                  </c:pt>
                  <c:pt idx="4">
                    <c:v>16.0 lbs-16/1 CRT</c:v>
                  </c:pt>
                  <c:pt idx="5">
                    <c:v>16.0 lbs-16/1 CRT</c:v>
                  </c:pt>
                  <c:pt idx="6">
                    <c:v>16.0 lbs-16/1 CRT</c:v>
                  </c:pt>
                  <c:pt idx="7">
                    <c:v>22.0 lbs-22/1 CRT</c:v>
                  </c:pt>
                  <c:pt idx="8">
                    <c:v>22.0 lbs-22/1 CRT</c:v>
                  </c:pt>
                  <c:pt idx="9">
                    <c:v>22.0 lbs-22/1 CRT</c:v>
                  </c:pt>
                  <c:pt idx="10">
                    <c:v>22.0 lbs-22/1 CRT</c:v>
                  </c:pt>
                  <c:pt idx="11">
                    <c:v>22.0 lbs-22/1 CRT</c:v>
                  </c:pt>
                  <c:pt idx="12">
                    <c:v>22.0 lbs-22/1 CRT</c:v>
                  </c:pt>
                  <c:pt idx="13">
                    <c:v>16.0 lbs-16/1 CRT</c:v>
                  </c:pt>
                  <c:pt idx="14">
                    <c:v>16.0 lbs-16/1 CRT</c:v>
                  </c:pt>
                  <c:pt idx="15">
                    <c:v>16.0 lbs-16/1 CRT</c:v>
                  </c:pt>
                  <c:pt idx="16">
                    <c:v>16.0 lbs-16/1 CRT</c:v>
                  </c:pt>
                  <c:pt idx="17">
                    <c:v>16.0 lbs-16/1 CRT</c:v>
                  </c:pt>
                  <c:pt idx="18">
                    <c:v>16.0 lbs-16/1 CRT</c:v>
                  </c:pt>
                  <c:pt idx="19">
                    <c:v>16.0 lbs-16/1 CRT</c:v>
                  </c:pt>
                  <c:pt idx="20">
                    <c:v>16.0 lbs-16/1 CRT</c:v>
                  </c:pt>
                  <c:pt idx="21">
                    <c:v>16.0 lbs-16/1 CRT</c:v>
                  </c:pt>
                  <c:pt idx="22">
                    <c:v>16.0 lbs-16/1 CRT</c:v>
                  </c:pt>
                  <c:pt idx="23">
                    <c:v>16.0 lbs-16/1 CRT</c:v>
                  </c:pt>
                  <c:pt idx="24">
                    <c:v>16.0 lbs-16/1 CRT</c:v>
                  </c:pt>
                  <c:pt idx="25">
                    <c:v>8.0 lbs-8/1 lbs CRX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6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24</c:v>
                  </c:pt>
                  <c:pt idx="19">
                    <c:v>25</c:v>
                  </c:pt>
                  <c:pt idx="20">
                    <c:v>26</c:v>
                  </c:pt>
                  <c:pt idx="21">
                    <c:v>27</c:v>
                  </c:pt>
                  <c:pt idx="22">
                    <c:v>28</c:v>
                  </c:pt>
                  <c:pt idx="23">
                    <c:v>29*</c:v>
                  </c:pt>
                  <c:pt idx="24">
                    <c:v>30</c:v>
                  </c:pt>
                  <c:pt idx="25">
                    <c:v>31</c:v>
                  </c:pt>
                </c:lvl>
              </c:multiLvlStrCache>
            </c:multiLvlStrRef>
          </c:cat>
          <c:val>
            <c:numRef>
              <c:f>'M-min'!$Q$3:$Q$33</c:f>
              <c:numCache>
                <c:formatCode>General</c:formatCode>
                <c:ptCount val="26"/>
                <c:pt idx="0">
                  <c:v>19.739999999999998</c:v>
                </c:pt>
                <c:pt idx="1">
                  <c:v>26.52</c:v>
                </c:pt>
                <c:pt idx="2">
                  <c:v>25.71</c:v>
                </c:pt>
                <c:pt idx="3">
                  <c:v>25.57</c:v>
                </c:pt>
                <c:pt idx="4">
                  <c:v>25.66</c:v>
                </c:pt>
                <c:pt idx="5">
                  <c:v>25.42</c:v>
                </c:pt>
                <c:pt idx="6">
                  <c:v>25.56</c:v>
                </c:pt>
                <c:pt idx="7">
                  <c:v>28.29</c:v>
                </c:pt>
                <c:pt idx="8">
                  <c:v>28.04</c:v>
                </c:pt>
                <c:pt idx="9">
                  <c:v>28.17</c:v>
                </c:pt>
                <c:pt idx="10">
                  <c:v>28.05</c:v>
                </c:pt>
                <c:pt idx="11">
                  <c:v>28.11</c:v>
                </c:pt>
                <c:pt idx="12">
                  <c:v>28.72</c:v>
                </c:pt>
                <c:pt idx="13">
                  <c:v>24.76</c:v>
                </c:pt>
                <c:pt idx="14">
                  <c:v>24.65</c:v>
                </c:pt>
                <c:pt idx="15">
                  <c:v>24.58</c:v>
                </c:pt>
                <c:pt idx="16">
                  <c:v>24.86</c:v>
                </c:pt>
                <c:pt idx="17">
                  <c:v>24.92</c:v>
                </c:pt>
                <c:pt idx="18">
                  <c:v>24.89</c:v>
                </c:pt>
                <c:pt idx="19">
                  <c:v>25.31</c:v>
                </c:pt>
                <c:pt idx="20">
                  <c:v>24.87</c:v>
                </c:pt>
                <c:pt idx="21">
                  <c:v>25.47</c:v>
                </c:pt>
                <c:pt idx="22">
                  <c:v>25.11</c:v>
                </c:pt>
                <c:pt idx="23">
                  <c:v>26.38</c:v>
                </c:pt>
                <c:pt idx="24">
                  <c:v>26.21</c:v>
                </c:pt>
                <c:pt idx="25">
                  <c:v>18.46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41A-454E-9715-57A5598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891584"/>
        <c:axId val="142258368"/>
      </c:barChart>
      <c:catAx>
        <c:axId val="478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68"/>
        <c:crosses val="autoZero"/>
        <c:auto val="1"/>
        <c:lblAlgn val="ctr"/>
        <c:lblOffset val="100"/>
        <c:noMultiLvlLbl val="0"/>
      </c:catAx>
      <c:valAx>
        <c:axId val="14225836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Frame wise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4B-495C-B669-B71C1D82073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4B-495C-B669-B71C1D820737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4B-495C-B669-B71C1D820737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4B-495C-B669-B71C1D820737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4B-495C-B669-B71C1D820737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4B-495C-B669-B71C1D820737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4B-495C-B669-B71C1D820737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4B-495C-B669-B71C1D820737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4B-495C-B669-B71C1D820737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4B-495C-B669-B71C1D820737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24B-495C-B669-B71C1D820737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24B-495C-B669-B71C1D820737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24B-495C-B669-B71C1D820737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24B-495C-B669-B71C1D820737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24B-495C-B669-B71C1D820737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24B-495C-B669-B71C1D820737}"/>
              </c:ext>
            </c:extLst>
          </c:dPt>
          <c:dPt>
            <c:idx val="1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24B-495C-B669-B71C1D820737}"/>
              </c:ext>
            </c:extLst>
          </c:dPt>
          <c:dPt>
            <c:idx val="1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24B-495C-B669-B71C1D820737}"/>
              </c:ext>
            </c:extLst>
          </c:dPt>
          <c:dPt>
            <c:idx val="1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24B-495C-B669-B71C1D820737}"/>
              </c:ext>
            </c:extLst>
          </c:dPt>
          <c:dPt>
            <c:idx val="1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24B-495C-B669-B71C1D820737}"/>
              </c:ext>
            </c:extLst>
          </c:dPt>
          <c:dPt>
            <c:idx val="2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24B-495C-B669-B71C1D820737}"/>
              </c:ext>
            </c:extLst>
          </c:dPt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24B-495C-B669-B71C1D820737}"/>
              </c:ext>
            </c:extLst>
          </c:dPt>
          <c:dPt>
            <c:idx val="2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24B-495C-B669-B71C1D820737}"/>
              </c:ext>
            </c:extLst>
          </c:dPt>
          <c:dPt>
            <c:idx val="2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24B-495C-B669-B71C1D820737}"/>
              </c:ext>
            </c:extLst>
          </c:dPt>
          <c:dPt>
            <c:idx val="2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24B-495C-B669-B71C1D820737}"/>
              </c:ext>
            </c:extLst>
          </c:dPt>
          <c:dPt>
            <c:idx val="2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D24B-495C-B669-B71C1D820737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D24B-495C-B669-B71C1D820737}"/>
              </c:ext>
            </c:extLst>
          </c:dPt>
          <c:dPt>
            <c:idx val="2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D24B-495C-B669-B71C1D820737}"/>
              </c:ext>
            </c:extLst>
          </c:dPt>
          <c:dPt>
            <c:idx val="2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D24B-495C-B669-B71C1D820737}"/>
              </c:ext>
            </c:extLst>
          </c:dPt>
          <c:dPt>
            <c:idx val="2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D24B-495C-B669-B71C1D820737}"/>
              </c:ext>
            </c:extLst>
          </c:dPt>
          <c:dPt>
            <c:idx val="3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D24B-495C-B669-B71C1D820737}"/>
              </c:ext>
            </c:extLst>
          </c:dPt>
          <c:dPt>
            <c:idx val="3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D24B-495C-B669-B71C1D8207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'M-min'!$B$3:$C$33</c:f>
              <c:multiLvlStrCache>
                <c:ptCount val="26"/>
                <c:lvl>
                  <c:pt idx="0">
                    <c:v>8.0 lbs-8/1 lbs CRT</c:v>
                  </c:pt>
                  <c:pt idx="1">
                    <c:v>14.0 lbs-14/1 lbs CRT</c:v>
                  </c:pt>
                  <c:pt idx="2">
                    <c:v>14.0 lbs-14/1 lbs CRT</c:v>
                  </c:pt>
                  <c:pt idx="3">
                    <c:v>16.0 lbs-16/1 CRT</c:v>
                  </c:pt>
                  <c:pt idx="4">
                    <c:v>16.0 lbs-16/1 CRT</c:v>
                  </c:pt>
                  <c:pt idx="5">
                    <c:v>16.0 lbs-16/1 CRT</c:v>
                  </c:pt>
                  <c:pt idx="6">
                    <c:v>16.0 lbs-16/1 CRT</c:v>
                  </c:pt>
                  <c:pt idx="7">
                    <c:v>22.0 lbs-22/1 CRT</c:v>
                  </c:pt>
                  <c:pt idx="8">
                    <c:v>22.0 lbs-22/1 CRT</c:v>
                  </c:pt>
                  <c:pt idx="9">
                    <c:v>22.0 lbs-22/1 CRT</c:v>
                  </c:pt>
                  <c:pt idx="10">
                    <c:v>22.0 lbs-22/1 CRT</c:v>
                  </c:pt>
                  <c:pt idx="11">
                    <c:v>22.0 lbs-22/1 CRT</c:v>
                  </c:pt>
                  <c:pt idx="12">
                    <c:v>22.0 lbs-22/1 CRT</c:v>
                  </c:pt>
                  <c:pt idx="13">
                    <c:v>16.0 lbs-16/1 CRT</c:v>
                  </c:pt>
                  <c:pt idx="14">
                    <c:v>16.0 lbs-16/1 CRT</c:v>
                  </c:pt>
                  <c:pt idx="15">
                    <c:v>16.0 lbs-16/1 CRT</c:v>
                  </c:pt>
                  <c:pt idx="16">
                    <c:v>16.0 lbs-16/1 CRT</c:v>
                  </c:pt>
                  <c:pt idx="17">
                    <c:v>16.0 lbs-16/1 CRT</c:v>
                  </c:pt>
                  <c:pt idx="18">
                    <c:v>16.0 lbs-16/1 CRT</c:v>
                  </c:pt>
                  <c:pt idx="19">
                    <c:v>16.0 lbs-16/1 CRT</c:v>
                  </c:pt>
                  <c:pt idx="20">
                    <c:v>16.0 lbs-16/1 CRT</c:v>
                  </c:pt>
                  <c:pt idx="21">
                    <c:v>16.0 lbs-16/1 CRT</c:v>
                  </c:pt>
                  <c:pt idx="22">
                    <c:v>16.0 lbs-16/1 CRT</c:v>
                  </c:pt>
                  <c:pt idx="23">
                    <c:v>16.0 lbs-16/1 CRT</c:v>
                  </c:pt>
                  <c:pt idx="24">
                    <c:v>16.0 lbs-16/1 CRT</c:v>
                  </c:pt>
                  <c:pt idx="25">
                    <c:v>8.0 lbs-8/1 lbs CRX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6</c:v>
                  </c:pt>
                  <c:pt idx="3">
                    <c:v>9</c:v>
                  </c:pt>
                  <c:pt idx="4">
                    <c:v>10</c:v>
                  </c:pt>
                  <c:pt idx="5">
                    <c:v>11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19</c:v>
                  </c:pt>
                  <c:pt idx="14">
                    <c:v>20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24</c:v>
                  </c:pt>
                  <c:pt idx="19">
                    <c:v>25</c:v>
                  </c:pt>
                  <c:pt idx="20">
                    <c:v>26</c:v>
                  </c:pt>
                  <c:pt idx="21">
                    <c:v>27</c:v>
                  </c:pt>
                  <c:pt idx="22">
                    <c:v>28</c:v>
                  </c:pt>
                  <c:pt idx="23">
                    <c:v>29*</c:v>
                  </c:pt>
                  <c:pt idx="24">
                    <c:v>30</c:v>
                  </c:pt>
                  <c:pt idx="25">
                    <c:v>31</c:v>
                  </c:pt>
                </c:lvl>
              </c:multiLvlStrCache>
            </c:multiLvlStrRef>
          </c:cat>
          <c:val>
            <c:numRef>
              <c:f>'M-min'!$R$3:$R$33</c:f>
              <c:numCache>
                <c:formatCode>0</c:formatCode>
                <c:ptCount val="26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3700</c:v>
                </c:pt>
                <c:pt idx="4">
                  <c:v>3700</c:v>
                </c:pt>
                <c:pt idx="5">
                  <c:v>3700</c:v>
                </c:pt>
                <c:pt idx="6">
                  <c:v>3700</c:v>
                </c:pt>
                <c:pt idx="7">
                  <c:v>3500</c:v>
                </c:pt>
                <c:pt idx="8">
                  <c:v>3500</c:v>
                </c:pt>
                <c:pt idx="9">
                  <c:v>3500</c:v>
                </c:pt>
                <c:pt idx="10">
                  <c:v>3500</c:v>
                </c:pt>
                <c:pt idx="11">
                  <c:v>3500</c:v>
                </c:pt>
                <c:pt idx="12">
                  <c:v>3500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3600</c:v>
                </c:pt>
                <c:pt idx="21">
                  <c:v>3650</c:v>
                </c:pt>
                <c:pt idx="22">
                  <c:v>3600</c:v>
                </c:pt>
                <c:pt idx="23">
                  <c:v>3800</c:v>
                </c:pt>
                <c:pt idx="24">
                  <c:v>3800</c:v>
                </c:pt>
                <c:pt idx="2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24B-495C-B669-B71C1D82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891584"/>
        <c:axId val="142258368"/>
      </c:barChart>
      <c:catAx>
        <c:axId val="478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68"/>
        <c:crosses val="autoZero"/>
        <c:auto val="1"/>
        <c:lblAlgn val="ctr"/>
        <c:lblOffset val="100"/>
        <c:noMultiLvlLbl val="0"/>
      </c:catAx>
      <c:valAx>
        <c:axId val="142258368"/>
        <c:scaling>
          <c:orientation val="minMax"/>
          <c:min val="2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wise hands per 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4B-4B9E-9D97-575EC65FF19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54B-4B9E-9D97-575EC65FF1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54B-4B9E-9D97-575EC65FF19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54B-4B9E-9D97-575EC65FF193}"/>
              </c:ext>
            </c:extLst>
          </c:dPt>
          <c:dPt>
            <c:idx val="4"/>
            <c:invertIfNegative val="0"/>
            <c:bubble3D val="0"/>
            <c:spPr>
              <a:solidFill>
                <a:srgbClr val="BB0598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54B-4B9E-9D97-575EC65FF1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77F-45D4-83F2-85DD0F5A6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Hands Allocation Summary'!$AV$21:$AV$24</c:f>
              <c:strCache>
                <c:ptCount val="4"/>
                <c:pt idx="0">
                  <c:v>      8 lbs/1 CRX</c:v>
                </c:pt>
                <c:pt idx="1">
                  <c:v>       14 lbs/1 CRX</c:v>
                </c:pt>
                <c:pt idx="2">
                  <c:v>        16lbs/1CRT</c:v>
                </c:pt>
                <c:pt idx="3">
                  <c:v>22/1CRT </c:v>
                </c:pt>
              </c:strCache>
            </c:strRef>
          </c:cat>
          <c:val>
            <c:numRef>
              <c:f>'Daily Hands Allocation Summary'!$AW$21:$AW$24</c:f>
              <c:numCache>
                <c:formatCode>0.00</c:formatCode>
                <c:ptCount val="4"/>
                <c:pt idx="0">
                  <c:v>28.345910337939472</c:v>
                </c:pt>
                <c:pt idx="1">
                  <c:v>19.55438961277688</c:v>
                </c:pt>
                <c:pt idx="2">
                  <c:v>17.609207151898893</c:v>
                </c:pt>
                <c:pt idx="3">
                  <c:v>15.920237550134761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9B-4364-BDFB-4FDACF5804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6469488"/>
        <c:axId val="937829136"/>
      </c:barChart>
      <c:catAx>
        <c:axId val="9464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29136"/>
        <c:crosses val="autoZero"/>
        <c:auto val="1"/>
        <c:lblAlgn val="ctr"/>
        <c:lblOffset val="100"/>
        <c:noMultiLvlLbl val="0"/>
      </c:catAx>
      <c:valAx>
        <c:axId val="93782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9464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> number of doffs per frame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68E-4AA7-BB76-9914D5DF31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68E-4AA7-BB76-9914D5DF31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68E-4AA7-BB76-9914D5DF3161}"/>
              </c:ext>
            </c:extLst>
          </c:dPt>
          <c:dLbls>
            <c:dLbl>
              <c:idx val="0"/>
              <c:layout>
                <c:manualLayout>
                  <c:x val="1.399825021872266E-2"/>
                  <c:y val="-4.589788551694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8E-4AA7-BB76-9914D5DF3161}"/>
                </c:ext>
              </c:extLst>
            </c:dLbl>
            <c:dLbl>
              <c:idx val="1"/>
              <c:layout>
                <c:manualLayout>
                  <c:x val="1.7497812773403325E-2"/>
                  <c:y val="-3.67183084135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8E-4AA7-BB76-9914D5DF3161}"/>
                </c:ext>
              </c:extLst>
            </c:dLbl>
            <c:dLbl>
              <c:idx val="2"/>
              <c:layout>
                <c:manualLayout>
                  <c:x val="1.399825021872266E-2"/>
                  <c:y val="-4.1308096965246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8E-4AA7-BB76-9914D5DF31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(Summary!$B$21,Summary!$E$21,Summary!$H$21)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(Summary!$D$30,Summary!$G$30,Summary!$J$30)</c:f>
              <c:numCache>
                <c:formatCode>0</c:formatCode>
                <c:ptCount val="3"/>
                <c:pt idx="0">
                  <c:v>11.653846153846153</c:v>
                </c:pt>
                <c:pt idx="1">
                  <c:v>11.703703703703704</c:v>
                </c:pt>
                <c:pt idx="2">
                  <c:v>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8E-4AA7-BB76-9914D5DF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979248"/>
        <c:axId val="1632180096"/>
        <c:axId val="0"/>
      </c:bar3DChart>
      <c:catAx>
        <c:axId val="16339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0096"/>
        <c:crosses val="autoZero"/>
        <c:auto val="1"/>
        <c:lblAlgn val="ctr"/>
        <c:lblOffset val="100"/>
        <c:noMultiLvlLbl val="0"/>
      </c:catAx>
      <c:valAx>
        <c:axId val="1632180096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> stop minutes per frame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BC3-45E8-B30D-F6C7724F2D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BC3-45E8-B30D-F6C7724F2DF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FBC3-45E8-B30D-F6C7724F2DFB}"/>
              </c:ext>
            </c:extLst>
          </c:dPt>
          <c:dLbls>
            <c:dLbl>
              <c:idx val="0"/>
              <c:layout>
                <c:manualLayout>
                  <c:x val="1.399825021872266E-2"/>
                  <c:y val="-4.589788551694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C3-45E8-B30D-F6C7724F2DFB}"/>
                </c:ext>
              </c:extLst>
            </c:dLbl>
            <c:dLbl>
              <c:idx val="1"/>
              <c:layout>
                <c:manualLayout>
                  <c:x val="1.7497812773403325E-2"/>
                  <c:y val="-3.67183084135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C3-45E8-B30D-F6C7724F2DFB}"/>
                </c:ext>
              </c:extLst>
            </c:dLbl>
            <c:dLbl>
              <c:idx val="2"/>
              <c:layout>
                <c:manualLayout>
                  <c:x val="1.399825021872266E-2"/>
                  <c:y val="-4.1308096965246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C3-45E8-B30D-F6C7724F2D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(Summary!$B$21,Summary!$E$21,Summary!$H$21)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(Summary!$D$32,Summary!$G$32,Summary!$J$32)</c:f>
              <c:numCache>
                <c:formatCode>0</c:formatCode>
                <c:ptCount val="3"/>
                <c:pt idx="0">
                  <c:v>76.884615384615387</c:v>
                </c:pt>
                <c:pt idx="1">
                  <c:v>101.4074074074074</c:v>
                </c:pt>
                <c:pt idx="2">
                  <c:v>48.269230769230766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C3-45E8-B30D-F6C7724F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979248"/>
        <c:axId val="1632180096"/>
        <c:axId val="0"/>
      </c:bar3DChart>
      <c:catAx>
        <c:axId val="16339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0096"/>
        <c:crosses val="autoZero"/>
        <c:auto val="1"/>
        <c:lblAlgn val="ctr"/>
        <c:lblOffset val="100"/>
        <c:noMultiLvlLbl val="0"/>
      </c:catAx>
      <c:valAx>
        <c:axId val="1632180096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92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> number of breakage per frame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3D7-4D31-8CF2-CC53CF37D6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3D7-4D31-8CF2-CC53CF37D6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3D7-4D31-8CF2-CC53CF37D6B1}"/>
              </c:ext>
            </c:extLst>
          </c:dPt>
          <c:dLbls>
            <c:dLbl>
              <c:idx val="0"/>
              <c:layout>
                <c:manualLayout>
                  <c:x val="1.399825021872266E-2"/>
                  <c:y val="-4.589788551694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D7-4D31-8CF2-CC53CF37D6B1}"/>
                </c:ext>
              </c:extLst>
            </c:dLbl>
            <c:dLbl>
              <c:idx val="1"/>
              <c:layout>
                <c:manualLayout>
                  <c:x val="1.7497812773403325E-2"/>
                  <c:y val="-3.67183084135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D7-4D31-8CF2-CC53CF37D6B1}"/>
                </c:ext>
              </c:extLst>
            </c:dLbl>
            <c:dLbl>
              <c:idx val="2"/>
              <c:layout>
                <c:manualLayout>
                  <c:x val="1.399825021872266E-2"/>
                  <c:y val="-4.1308096965246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D7-4D31-8CF2-CC53CF37D6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(Summary!$B$21,Summary!$E$21,Summary!$H$21)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(Summary!$D$33,Summary!$G$33,Summary!$J$33)</c:f>
              <c:numCache>
                <c:formatCode>0</c:formatCode>
                <c:ptCount val="3"/>
                <c:pt idx="0">
                  <c:v>206.53846153846155</c:v>
                </c:pt>
                <c:pt idx="1">
                  <c:v>195.88888888888889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D7-4D31-8CF2-CC53CF37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979248"/>
        <c:axId val="1632180096"/>
        <c:axId val="0"/>
      </c:bar3DChart>
      <c:catAx>
        <c:axId val="16339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0096"/>
        <c:crosses val="autoZero"/>
        <c:auto val="1"/>
        <c:lblAlgn val="ctr"/>
        <c:lblOffset val="100"/>
        <c:noMultiLvlLbl val="0"/>
      </c:catAx>
      <c:valAx>
        <c:axId val="1632180096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92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Avg</a:t>
            </a:r>
            <a:r>
              <a:rPr lang="en-US" sz="1400" b="1" baseline="0"/>
              <a:t> doff changeover minutes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A18-499E-B26D-016D5749D7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A18-499E-B26D-016D5749D7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A18-499E-B26D-016D5749D78A}"/>
              </c:ext>
            </c:extLst>
          </c:dPt>
          <c:dLbls>
            <c:dLbl>
              <c:idx val="0"/>
              <c:layout>
                <c:manualLayout>
                  <c:x val="1.399825021872266E-2"/>
                  <c:y val="-4.5897885516940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8-499E-B26D-016D5749D78A}"/>
                </c:ext>
              </c:extLst>
            </c:dLbl>
            <c:dLbl>
              <c:idx val="1"/>
              <c:layout>
                <c:manualLayout>
                  <c:x val="1.7497812773403325E-2"/>
                  <c:y val="-3.671830841355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8-499E-B26D-016D5749D78A}"/>
                </c:ext>
              </c:extLst>
            </c:dLbl>
            <c:dLbl>
              <c:idx val="2"/>
              <c:layout>
                <c:manualLayout>
                  <c:x val="1.399825021872266E-2"/>
                  <c:y val="-4.1308096965246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18-499E-B26D-016D5749D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(Summary!$B$21,Summary!$E$21,Summary!$H$21)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(Summary!$C$31,Summary!$F$31,Summary!$I$31)</c:f>
              <c:numCache>
                <c:formatCode>_(* #,##0.0_);_(* \(#,##0.0\);_(* "-"??_);_(@_)</c:formatCode>
                <c:ptCount val="3"/>
                <c:pt idx="0">
                  <c:v>4.05</c:v>
                </c:pt>
                <c:pt idx="1">
                  <c:v>3.7</c:v>
                </c:pt>
                <c:pt idx="2">
                  <c:v>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8-499E-B26D-016D5749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3979248"/>
        <c:axId val="1632180096"/>
        <c:axId val="0"/>
      </c:bar3DChart>
      <c:catAx>
        <c:axId val="16339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0096"/>
        <c:crosses val="autoZero"/>
        <c:auto val="1"/>
        <c:lblAlgn val="ctr"/>
        <c:lblOffset val="100"/>
        <c:noMultiLvlLbl val="0"/>
      </c:catAx>
      <c:valAx>
        <c:axId val="163218009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9792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 wise efficiency as on 13.03.2024</a:t>
            </a:r>
          </a:p>
        </c:rich>
      </c:tx>
      <c:layout>
        <c:manualLayout>
          <c:xMode val="edge"/>
          <c:yMode val="edge"/>
          <c:x val="0.292727964954685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04-4A1C-B68A-4991A0158AE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04-4A1C-B68A-4991A0158AE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E72-4199-A0F7-60044273DAA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C-7E72-4199-A0F7-60044273DAA0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E-9BB7-4FE8-B473-B891B40D0C6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04-4A1C-B68A-4991A0158AE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7-E1A5-4DC3-908D-536A9C0D403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D04-4A1C-B68A-4991A0158AE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E-1BC1-442A-9FF8-A3C1E0D4BA2B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C1-442A-9FF8-A3C1E0D4BA2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0-1BC1-442A-9FF8-A3C1E0D4BA2B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04-4A1C-B68A-4991A0158AE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A-8DCA-420D-B5C1-9DD2D06679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0-C27E-42A8-ABAC-53628A2EEA0F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0D04-4A1C-B68A-4991A0158AEF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A-BC09-47F1-B427-1F36B0AD404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4-3A15-4300-B3D0-CA72C56C8DB2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DBE-4E74-B4CD-61E898948AC4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04-4A1C-B68A-4991A0158AE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5-3A15-4300-B3D0-CA72C56C8DB2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D-8DCA-420D-B5C1-9DD2D0667912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A-0D04-4A1C-B68A-4991A0158AEF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7E-42A8-ABAC-53628A2EEA0F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C-8DCA-420D-B5C1-9DD2D0667912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2-C27E-42A8-ABAC-53628A2EEA0F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2-F5D6-44F6-8660-4C490D30F3A7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B-BC09-47F1-B427-1F36B0AD404F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D-7E72-4199-A0F7-60044273DAA0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6-3A15-4300-B3D0-CA72C56C8DB2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3-F5D6-44F6-8660-4C490D30F3A7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36-E1A5-4DC3-908D-536A9C0D403B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/>
              </a:solidFill>
              <a:ln w="254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2A-7E72-4199-A0F7-60044273D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Kg!$B$3:$B$33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29*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Kg!$D$3:$D$33</c:f>
              <c:numCache>
                <c:formatCode>0.0</c:formatCode>
                <c:ptCount val="31"/>
                <c:pt idx="0">
                  <c:v>79.900000000000006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80.92</c:v>
                </c:pt>
                <c:pt idx="5">
                  <c:v>84.62</c:v>
                </c:pt>
                <c:pt idx="6">
                  <c:v>1.43</c:v>
                </c:pt>
                <c:pt idx="7">
                  <c:v>30.16</c:v>
                </c:pt>
                <c:pt idx="8">
                  <c:v>80.430000000000007</c:v>
                </c:pt>
                <c:pt idx="9">
                  <c:v>83.62</c:v>
                </c:pt>
                <c:pt idx="10">
                  <c:v>81.84</c:v>
                </c:pt>
                <c:pt idx="11">
                  <c:v>79.97</c:v>
                </c:pt>
                <c:pt idx="12">
                  <c:v>76.28</c:v>
                </c:pt>
                <c:pt idx="13">
                  <c:v>78.94</c:v>
                </c:pt>
                <c:pt idx="14">
                  <c:v>81.45</c:v>
                </c:pt>
                <c:pt idx="15" formatCode="General">
                  <c:v>79.88</c:v>
                </c:pt>
                <c:pt idx="16">
                  <c:v>59.33</c:v>
                </c:pt>
                <c:pt idx="17">
                  <c:v>76.290000000000006</c:v>
                </c:pt>
                <c:pt idx="18">
                  <c:v>85.18</c:v>
                </c:pt>
                <c:pt idx="19">
                  <c:v>85.87</c:v>
                </c:pt>
                <c:pt idx="20">
                  <c:v>80.569999999999993</c:v>
                </c:pt>
                <c:pt idx="21">
                  <c:v>86.05</c:v>
                </c:pt>
                <c:pt idx="22">
                  <c:v>84.24</c:v>
                </c:pt>
                <c:pt idx="23">
                  <c:v>87.2</c:v>
                </c:pt>
                <c:pt idx="24">
                  <c:v>85.23</c:v>
                </c:pt>
                <c:pt idx="25">
                  <c:v>43.48</c:v>
                </c:pt>
                <c:pt idx="26">
                  <c:v>80.38</c:v>
                </c:pt>
                <c:pt idx="27">
                  <c:v>81.650000000000006</c:v>
                </c:pt>
                <c:pt idx="28">
                  <c:v>75.69</c:v>
                </c:pt>
                <c:pt idx="29" formatCode="General">
                  <c:v>80.28</c:v>
                </c:pt>
                <c:pt idx="30">
                  <c:v>76.959999999999994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1-400A-9145-7A04A182E2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47891584"/>
        <c:axId val="142258368"/>
      </c:barChart>
      <c:catAx>
        <c:axId val="478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68"/>
        <c:crosses val="autoZero"/>
        <c:auto val="1"/>
        <c:lblAlgn val="ctr"/>
        <c:lblOffset val="100"/>
        <c:noMultiLvlLbl val="0"/>
      </c:catAx>
      <c:valAx>
        <c:axId val="142258368"/>
        <c:scaling>
          <c:orientation val="minMax"/>
          <c:max val="100"/>
          <c:min val="2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</a:t>
            </a:r>
            <a:r>
              <a:rPr lang="en-US" b="1" baseline="0"/>
              <a:t> wise ends breakage as on 13.03.2024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Breakage!$B$3:$B$33</c:f>
              <c:strCache>
                <c:ptCount val="2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29*</c:v>
                </c:pt>
                <c:pt idx="24">
                  <c:v>30</c:v>
                </c:pt>
                <c:pt idx="25">
                  <c:v>31</c:v>
                </c:pt>
              </c:strCache>
            </c:strRef>
          </c:cat>
          <c:val>
            <c:numRef>
              <c:f>Breakage!$J$3:$J$33</c:f>
              <c:numCache>
                <c:formatCode>General</c:formatCode>
                <c:ptCount val="26"/>
                <c:pt idx="0">
                  <c:v>705</c:v>
                </c:pt>
                <c:pt idx="1">
                  <c:v>596</c:v>
                </c:pt>
                <c:pt idx="2">
                  <c:v>512</c:v>
                </c:pt>
                <c:pt idx="3">
                  <c:v>588</c:v>
                </c:pt>
                <c:pt idx="4">
                  <c:v>643</c:v>
                </c:pt>
                <c:pt idx="5">
                  <c:v>498</c:v>
                </c:pt>
                <c:pt idx="6">
                  <c:v>713</c:v>
                </c:pt>
                <c:pt idx="7">
                  <c:v>850</c:v>
                </c:pt>
                <c:pt idx="8">
                  <c:v>669</c:v>
                </c:pt>
                <c:pt idx="9">
                  <c:v>834</c:v>
                </c:pt>
                <c:pt idx="10">
                  <c:v>919</c:v>
                </c:pt>
                <c:pt idx="11">
                  <c:v>700</c:v>
                </c:pt>
                <c:pt idx="12">
                  <c:v>1135</c:v>
                </c:pt>
                <c:pt idx="13">
                  <c:v>479</c:v>
                </c:pt>
                <c:pt idx="14">
                  <c:v>767</c:v>
                </c:pt>
                <c:pt idx="15">
                  <c:v>726</c:v>
                </c:pt>
                <c:pt idx="16">
                  <c:v>607</c:v>
                </c:pt>
                <c:pt idx="17">
                  <c:v>667</c:v>
                </c:pt>
                <c:pt idx="18">
                  <c:v>459</c:v>
                </c:pt>
                <c:pt idx="19">
                  <c:v>524</c:v>
                </c:pt>
                <c:pt idx="20">
                  <c:v>141</c:v>
                </c:pt>
                <c:pt idx="21">
                  <c:v>706</c:v>
                </c:pt>
                <c:pt idx="22">
                  <c:v>587</c:v>
                </c:pt>
                <c:pt idx="23">
                  <c:v>787</c:v>
                </c:pt>
                <c:pt idx="24">
                  <c:v>577</c:v>
                </c:pt>
                <c:pt idx="25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0-46A0-A2A5-96E7FD7EC7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869752799"/>
        <c:axId val="1872488463"/>
      </c:barChart>
      <c:catAx>
        <c:axId val="18697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8463"/>
        <c:crosses val="autoZero"/>
        <c:auto val="1"/>
        <c:lblAlgn val="ctr"/>
        <c:lblOffset val="100"/>
        <c:noMultiLvlLbl val="0"/>
      </c:catAx>
      <c:valAx>
        <c:axId val="187248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Frame wise converted production as on 13.03.2024</a:t>
            </a:r>
          </a:p>
        </c:rich>
      </c:tx>
      <c:layout>
        <c:manualLayout>
          <c:xMode val="edge"/>
          <c:yMode val="edge"/>
          <c:x val="0.297365628771296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Kg!$B$3:$B$33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29*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Kg!$J$3:$J$33</c:f>
              <c:numCache>
                <c:formatCode>0</c:formatCode>
                <c:ptCount val="31"/>
                <c:pt idx="0">
                  <c:v>1865.1137799999999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1965.6624399999998</c:v>
                </c:pt>
                <c:pt idx="5">
                  <c:v>1985.8173999999999</c:v>
                </c:pt>
                <c:pt idx="6">
                  <c:v>38.76699</c:v>
                </c:pt>
                <c:pt idx="7">
                  <c:v>803.05034999999998</c:v>
                </c:pt>
                <c:pt idx="8">
                  <c:v>1785.11</c:v>
                </c:pt>
                <c:pt idx="9">
                  <c:v>1859.25</c:v>
                </c:pt>
                <c:pt idx="10">
                  <c:v>1803.9</c:v>
                </c:pt>
                <c:pt idx="11">
                  <c:v>1768.92</c:v>
                </c:pt>
                <c:pt idx="12">
                  <c:v>1816.4802</c:v>
                </c:pt>
                <c:pt idx="13">
                  <c:v>1832.5517999999997</c:v>
                </c:pt>
                <c:pt idx="14">
                  <c:v>1942.2280800000001</c:v>
                </c:pt>
                <c:pt idx="15">
                  <c:v>1893.90708</c:v>
                </c:pt>
                <c:pt idx="16">
                  <c:v>1406.4278399999998</c:v>
                </c:pt>
                <c:pt idx="17">
                  <c:v>1849.5296399999997</c:v>
                </c:pt>
                <c:pt idx="18">
                  <c:v>1825.12</c:v>
                </c:pt>
                <c:pt idx="19">
                  <c:v>1844.1</c:v>
                </c:pt>
                <c:pt idx="20">
                  <c:v>1691.65</c:v>
                </c:pt>
                <c:pt idx="21">
                  <c:v>1864.17</c:v>
                </c:pt>
                <c:pt idx="22">
                  <c:v>1819.1</c:v>
                </c:pt>
                <c:pt idx="23">
                  <c:v>1889.35</c:v>
                </c:pt>
                <c:pt idx="24">
                  <c:v>1868.48</c:v>
                </c:pt>
                <c:pt idx="25">
                  <c:v>943.28</c:v>
                </c:pt>
                <c:pt idx="26">
                  <c:v>1785.34</c:v>
                </c:pt>
                <c:pt idx="27">
                  <c:v>1780.29</c:v>
                </c:pt>
                <c:pt idx="28">
                  <c:v>1740.4</c:v>
                </c:pt>
                <c:pt idx="29">
                  <c:v>1825.07</c:v>
                </c:pt>
                <c:pt idx="30">
                  <c:v>1678.1632199999999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1A-4F4E-8136-B8EEED4113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869752799"/>
        <c:axId val="1872488463"/>
      </c:barChart>
      <c:catAx>
        <c:axId val="18697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8463"/>
        <c:crosses val="autoZero"/>
        <c:auto val="1"/>
        <c:lblAlgn val="ctr"/>
        <c:lblOffset val="100"/>
        <c:noMultiLvlLbl val="0"/>
      </c:catAx>
      <c:valAx>
        <c:axId val="18724884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 min/doff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Trends!$B$4:$B$36</c:f>
              <c:strCache>
                <c:ptCount val="33"/>
                <c:pt idx="0">
                  <c:v>02/03/2024 - S1</c:v>
                </c:pt>
                <c:pt idx="1">
                  <c:v>02/03/2024 - S2</c:v>
                </c:pt>
                <c:pt idx="2">
                  <c:v>02/03/2024 - S3</c:v>
                </c:pt>
                <c:pt idx="3">
                  <c:v>03/03/2024 - S1</c:v>
                </c:pt>
                <c:pt idx="4">
                  <c:v>03/03/2024 - S2</c:v>
                </c:pt>
                <c:pt idx="5">
                  <c:v>03/03/2024 - S3</c:v>
                </c:pt>
                <c:pt idx="6">
                  <c:v>04/03/2024 - S1</c:v>
                </c:pt>
                <c:pt idx="7">
                  <c:v>04/03/2024 - S2</c:v>
                </c:pt>
                <c:pt idx="8">
                  <c:v>04/03/2024 - S3</c:v>
                </c:pt>
                <c:pt idx="9">
                  <c:v>05/03/2024 - S1</c:v>
                </c:pt>
                <c:pt idx="10">
                  <c:v>05/03/2024 - S2</c:v>
                </c:pt>
                <c:pt idx="11">
                  <c:v>05/03/2024 - S3</c:v>
                </c:pt>
                <c:pt idx="12">
                  <c:v>06/03/2024 - S1</c:v>
                </c:pt>
                <c:pt idx="13">
                  <c:v>06/03/2024 - S2</c:v>
                </c:pt>
                <c:pt idx="14">
                  <c:v>06/03/2024 - S3</c:v>
                </c:pt>
                <c:pt idx="15">
                  <c:v>07/03/2024 - S1</c:v>
                </c:pt>
                <c:pt idx="16">
                  <c:v>07/03/2024 - S2</c:v>
                </c:pt>
                <c:pt idx="17">
                  <c:v>07/03/2024 - S3</c:v>
                </c:pt>
                <c:pt idx="18">
                  <c:v>09/03/2024 - S1</c:v>
                </c:pt>
                <c:pt idx="19">
                  <c:v>09/03/2024 - S2</c:v>
                </c:pt>
                <c:pt idx="20">
                  <c:v>09/03/2024 - S3</c:v>
                </c:pt>
                <c:pt idx="21">
                  <c:v>10/03/2024 - S1</c:v>
                </c:pt>
                <c:pt idx="22">
                  <c:v>10/03/2024 - S2</c:v>
                </c:pt>
                <c:pt idx="23">
                  <c:v>10/03/2024 - S3</c:v>
                </c:pt>
                <c:pt idx="24">
                  <c:v>11/03/2024 - S1</c:v>
                </c:pt>
                <c:pt idx="25">
                  <c:v>11/03/2024 - S2</c:v>
                </c:pt>
                <c:pt idx="26">
                  <c:v>11/03/2024 - S3</c:v>
                </c:pt>
                <c:pt idx="27">
                  <c:v>12/03/2024 - S1</c:v>
                </c:pt>
                <c:pt idx="28">
                  <c:v>12/03/2024 - S2</c:v>
                </c:pt>
                <c:pt idx="29">
                  <c:v>12/03/2024 - S3</c:v>
                </c:pt>
                <c:pt idx="30">
                  <c:v>13/03/2024 - S1</c:v>
                </c:pt>
                <c:pt idx="31">
                  <c:v>13/03/2024 - S2</c:v>
                </c:pt>
                <c:pt idx="32">
                  <c:v>13/03/2024 - S3</c:v>
                </c:pt>
              </c:strCache>
            </c:strRef>
          </c:cat>
          <c:val>
            <c:numRef>
              <c:f>Trends!$C$4:$C$36</c:f>
              <c:numCache>
                <c:formatCode>General</c:formatCode>
                <c:ptCount val="33"/>
                <c:pt idx="0">
                  <c:v>3.9</c:v>
                </c:pt>
                <c:pt idx="1">
                  <c:v>2.9</c:v>
                </c:pt>
                <c:pt idx="2">
                  <c:v>4.0999999999999996</c:v>
                </c:pt>
                <c:pt idx="3">
                  <c:v>3.8</c:v>
                </c:pt>
                <c:pt idx="4">
                  <c:v>2.8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2.9</c:v>
                </c:pt>
                <c:pt idx="8">
                  <c:v>4.0999999999999996</c:v>
                </c:pt>
                <c:pt idx="9">
                  <c:v>4.4000000000000004</c:v>
                </c:pt>
                <c:pt idx="10">
                  <c:v>3.2</c:v>
                </c:pt>
                <c:pt idx="11">
                  <c:v>3.1</c:v>
                </c:pt>
                <c:pt idx="12">
                  <c:v>4.2</c:v>
                </c:pt>
                <c:pt idx="13">
                  <c:v>2.7</c:v>
                </c:pt>
                <c:pt idx="14">
                  <c:v>4</c:v>
                </c:pt>
                <c:pt idx="15">
                  <c:v>4.8</c:v>
                </c:pt>
                <c:pt idx="16">
                  <c:v>3.7</c:v>
                </c:pt>
                <c:pt idx="17">
                  <c:v>2.7</c:v>
                </c:pt>
                <c:pt idx="18">
                  <c:v>3.6</c:v>
                </c:pt>
                <c:pt idx="19">
                  <c:v>4.2</c:v>
                </c:pt>
                <c:pt idx="20">
                  <c:v>3.3</c:v>
                </c:pt>
                <c:pt idx="21">
                  <c:v>4.5</c:v>
                </c:pt>
                <c:pt idx="22">
                  <c:v>4.2</c:v>
                </c:pt>
                <c:pt idx="23">
                  <c:v>5.7</c:v>
                </c:pt>
                <c:pt idx="24">
                  <c:v>4.0999999999999996</c:v>
                </c:pt>
                <c:pt idx="25">
                  <c:v>2.7</c:v>
                </c:pt>
                <c:pt idx="26">
                  <c:v>2.8</c:v>
                </c:pt>
                <c:pt idx="27">
                  <c:v>4.7</c:v>
                </c:pt>
                <c:pt idx="28">
                  <c:v>3.1</c:v>
                </c:pt>
                <c:pt idx="29">
                  <c:v>2.6</c:v>
                </c:pt>
                <c:pt idx="30">
                  <c:v>5.8</c:v>
                </c:pt>
                <c:pt idx="31">
                  <c:v>5.3</c:v>
                </c:pt>
                <c:pt idx="3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A-4E06-A598-CB589300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35"/>
        <c:axId val="1582925936"/>
        <c:axId val="1468689472"/>
      </c:barChart>
      <c:catAx>
        <c:axId val="15829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89472"/>
        <c:crosses val="autoZero"/>
        <c:auto val="1"/>
        <c:lblAlgn val="ctr"/>
        <c:lblOffset val="100"/>
        <c:noMultiLvlLbl val="0"/>
      </c:catAx>
      <c:valAx>
        <c:axId val="14686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9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34</xdr:row>
      <xdr:rowOff>28574</xdr:rowOff>
    </xdr:from>
    <xdr:to>
      <xdr:col>3</xdr:col>
      <xdr:colOff>47625</xdr:colOff>
      <xdr:row>48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40E0F-0324-F71A-F669-4B86D7953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34</xdr:row>
      <xdr:rowOff>28574</xdr:rowOff>
    </xdr:from>
    <xdr:to>
      <xdr:col>6</xdr:col>
      <xdr:colOff>1</xdr:colOff>
      <xdr:row>48</xdr:row>
      <xdr:rowOff>100011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D7C28-12B1-4171-9BE4-AD1F68909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50</xdr:row>
      <xdr:rowOff>47625</xdr:rowOff>
    </xdr:from>
    <xdr:to>
      <xdr:col>6</xdr:col>
      <xdr:colOff>9524</xdr:colOff>
      <xdr:row>64</xdr:row>
      <xdr:rowOff>109536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82E424-5A5C-457F-8B37-0E301F1E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50</xdr:row>
      <xdr:rowOff>0</xdr:rowOff>
    </xdr:from>
    <xdr:to>
      <xdr:col>3</xdr:col>
      <xdr:colOff>28575</xdr:colOff>
      <xdr:row>64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6CD920-9C42-4099-9E4B-184E31D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34</xdr:row>
      <xdr:rowOff>19050</xdr:rowOff>
    </xdr:from>
    <xdr:to>
      <xdr:col>9</xdr:col>
      <xdr:colOff>28575</xdr:colOff>
      <xdr:row>48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80705-8BF2-4969-BD6B-999299C15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9</xdr:col>
      <xdr:colOff>79375</xdr:colOff>
      <xdr:row>110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EB920A-B02D-4CCD-9DB6-485BB589C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238126</xdr:colOff>
      <xdr:row>65</xdr:row>
      <xdr:rowOff>61912</xdr:rowOff>
    </xdr:from>
    <xdr:to>
      <xdr:col>9</xdr:col>
      <xdr:colOff>63501</xdr:colOff>
      <xdr:row>79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8E2032-B617-2821-0B22-ADAC514B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238126</xdr:colOff>
      <xdr:row>80</xdr:row>
      <xdr:rowOff>104775</xdr:rowOff>
    </xdr:from>
    <xdr:to>
      <xdr:col>9</xdr:col>
      <xdr:colOff>63501</xdr:colOff>
      <xdr:row>94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323F4F-45A8-4976-89D3-9B45BE028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31750</xdr:colOff>
      <xdr:row>6</xdr:row>
      <xdr:rowOff>0</xdr:rowOff>
    </xdr:from>
    <xdr:to>
      <xdr:col>24</xdr:col>
      <xdr:colOff>0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67191-7B69-FFE8-31E9-551F526F3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47624</xdr:colOff>
      <xdr:row>19</xdr:row>
      <xdr:rowOff>85725</xdr:rowOff>
    </xdr:from>
    <xdr:to>
      <xdr:col>23</xdr:col>
      <xdr:colOff>603249</xdr:colOff>
      <xdr:row>35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BA5048-8AF7-4D19-81C9-481B9AA2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47625</xdr:colOff>
      <xdr:row>36</xdr:row>
      <xdr:rowOff>66675</xdr:rowOff>
    </xdr:from>
    <xdr:to>
      <xdr:col>24</xdr:col>
      <xdr:colOff>15875</xdr:colOff>
      <xdr:row>50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E571DB-43E2-4310-A8CB-CDD51C7FB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63500</xdr:colOff>
      <xdr:row>51</xdr:row>
      <xdr:rowOff>127000</xdr:rowOff>
    </xdr:from>
    <xdr:to>
      <xdr:col>24</xdr:col>
      <xdr:colOff>31750</xdr:colOff>
      <xdr:row>65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6FB153-6CD6-4B11-BDAE-7AC24C812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244475</xdr:colOff>
      <xdr:row>91</xdr:row>
      <xdr:rowOff>142875</xdr:rowOff>
    </xdr:from>
    <xdr:to>
      <xdr:col>23</xdr:col>
      <xdr:colOff>552450</xdr:colOff>
      <xdr:row>110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CED41F-F02C-46E2-9D3D-6A0565C8C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257175</xdr:colOff>
      <xdr:row>72</xdr:row>
      <xdr:rowOff>38099</xdr:rowOff>
    </xdr:from>
    <xdr:to>
      <xdr:col>23</xdr:col>
      <xdr:colOff>590550</xdr:colOff>
      <xdr:row>90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9636A6-8F30-4267-B68B-B809DB82E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137582</xdr:colOff>
      <xdr:row>50</xdr:row>
      <xdr:rowOff>31751</xdr:rowOff>
    </xdr:from>
    <xdr:to>
      <xdr:col>9</xdr:col>
      <xdr:colOff>105832</xdr:colOff>
      <xdr:row>64</xdr:row>
      <xdr:rowOff>95251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C07398E-7EE6-3780-D528-2B0651E4D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50C8-08F9-4AC9-B0F9-1A7DFE59FE17}">
  <dimension ref="A2:AA121"/>
  <sheetViews>
    <sheetView showGridLines="0" tabSelected="1" topLeftCell="A64" zoomScale="68" zoomScaleNormal="68" workbookViewId="0">
      <selection activeCell="S69" sqref="S69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27" ht="29.25" customHeight="1" x14ac:dyDescent="0.3">
      <c r="B2" s="102" t="s">
        <v>148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</row>
    <row r="3" spans="1:27" ht="21" customHeight="1" x14ac:dyDescent="0.45">
      <c r="B3" s="103" t="s">
        <v>13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5"/>
    </row>
    <row r="4" spans="1:27" ht="11.25" customHeight="1" x14ac:dyDescent="0.3">
      <c r="G4"/>
    </row>
    <row r="5" spans="1:27" ht="23.4" x14ac:dyDescent="0.3">
      <c r="B5" s="106" t="s">
        <v>44</v>
      </c>
      <c r="C5" s="106"/>
      <c r="D5" s="106"/>
      <c r="E5" s="106"/>
      <c r="F5" s="106"/>
      <c r="G5" s="106"/>
      <c r="H5" s="106"/>
      <c r="I5" s="106"/>
      <c r="K5" s="99" t="s">
        <v>47</v>
      </c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1"/>
    </row>
    <row r="6" spans="1:27" x14ac:dyDescent="0.3">
      <c r="G6"/>
    </row>
    <row r="7" spans="1:27" ht="26.25" customHeight="1" x14ac:dyDescent="0.3">
      <c r="B7" s="109" t="s">
        <v>37</v>
      </c>
      <c r="C7" s="110"/>
      <c r="E7" s="111">
        <v>45363</v>
      </c>
      <c r="F7" s="112"/>
      <c r="H7" s="111">
        <v>45362</v>
      </c>
      <c r="I7" s="112"/>
    </row>
    <row r="8" spans="1:27" ht="18" x14ac:dyDescent="0.3">
      <c r="B8" s="13" t="s">
        <v>14</v>
      </c>
      <c r="C8" s="14" t="s">
        <v>15</v>
      </c>
      <c r="E8" s="13" t="s">
        <v>14</v>
      </c>
      <c r="F8" s="14" t="s">
        <v>15</v>
      </c>
      <c r="H8" s="13" t="s">
        <v>14</v>
      </c>
      <c r="I8" s="14" t="s">
        <v>15</v>
      </c>
    </row>
    <row r="9" spans="1:27" ht="18" x14ac:dyDescent="0.3">
      <c r="B9" s="15" t="s">
        <v>6</v>
      </c>
      <c r="C9" s="16">
        <f>AVERAGE(C23,F23,I23)</f>
        <v>26</v>
      </c>
      <c r="E9" s="15" t="s">
        <v>6</v>
      </c>
      <c r="F9" s="16">
        <v>25</v>
      </c>
      <c r="H9" s="15" t="s">
        <v>6</v>
      </c>
      <c r="I9" s="16">
        <v>24.666666666666668</v>
      </c>
    </row>
    <row r="10" spans="1:27" ht="18" x14ac:dyDescent="0.3">
      <c r="A10" t="s">
        <v>22</v>
      </c>
      <c r="B10" s="15" t="s">
        <v>7</v>
      </c>
      <c r="C10" s="33">
        <f>AVERAGE(C25,F25,I25)</f>
        <v>16.193333333333332</v>
      </c>
      <c r="E10" s="15" t="s">
        <v>7</v>
      </c>
      <c r="F10" s="33">
        <v>16.64</v>
      </c>
      <c r="H10" s="15" t="s">
        <v>7</v>
      </c>
      <c r="I10" s="18">
        <v>16.356666666666666</v>
      </c>
    </row>
    <row r="11" spans="1:27" ht="18" x14ac:dyDescent="0.3">
      <c r="B11" s="15" t="s">
        <v>8</v>
      </c>
      <c r="C11" s="21">
        <f>(C23*C24+F23*F24+I23*I24)/(C23+F23+I23)</f>
        <v>0.79982692307692305</v>
      </c>
      <c r="E11" s="15" t="s">
        <v>8</v>
      </c>
      <c r="F11" s="21">
        <v>0.8069333333333335</v>
      </c>
      <c r="H11" s="15" t="s">
        <v>8</v>
      </c>
      <c r="I11" s="21">
        <v>0.81760135135135137</v>
      </c>
    </row>
    <row r="12" spans="1:27" ht="18" x14ac:dyDescent="0.3">
      <c r="B12" s="15" t="s">
        <v>59</v>
      </c>
      <c r="C12" s="34">
        <f>C26+F26+I26</f>
        <v>50770</v>
      </c>
      <c r="E12" s="15" t="s">
        <v>59</v>
      </c>
      <c r="F12" s="34">
        <v>47154</v>
      </c>
      <c r="H12" s="15" t="s">
        <v>59</v>
      </c>
      <c r="I12" s="34">
        <v>48400</v>
      </c>
    </row>
    <row r="13" spans="1:27" ht="18" x14ac:dyDescent="0.3">
      <c r="B13" s="15" t="s">
        <v>105</v>
      </c>
      <c r="C13" s="90">
        <f>'Daily Hands Allocation Summary'!F5</f>
        <v>17.57301544328088</v>
      </c>
      <c r="E13" s="15" t="s">
        <v>105</v>
      </c>
      <c r="F13" s="90">
        <v>18.810705348432794</v>
      </c>
      <c r="H13" s="15" t="s">
        <v>105</v>
      </c>
      <c r="I13" s="40">
        <f>875/(I12/1000)</f>
        <v>18.078512396694215</v>
      </c>
    </row>
    <row r="14" spans="1:27" ht="18" x14ac:dyDescent="0.3">
      <c r="B14" s="15" t="s">
        <v>9</v>
      </c>
      <c r="C14" s="16">
        <f>C28+F28+I28</f>
        <v>6869</v>
      </c>
      <c r="E14" s="15" t="s">
        <v>9</v>
      </c>
      <c r="F14" s="16">
        <v>5272</v>
      </c>
      <c r="H14" s="15" t="s">
        <v>9</v>
      </c>
      <c r="I14" s="16">
        <v>4765</v>
      </c>
    </row>
    <row r="15" spans="1:27" ht="18" x14ac:dyDescent="0.3">
      <c r="B15" s="15" t="s">
        <v>46</v>
      </c>
      <c r="C15" s="29">
        <f>C14*100/(C9*112*24)</f>
        <v>9.8285828754578759</v>
      </c>
      <c r="E15" s="15" t="s">
        <v>46</v>
      </c>
      <c r="F15" s="29">
        <v>7.8452380952380949</v>
      </c>
      <c r="H15" s="15" t="s">
        <v>46</v>
      </c>
      <c r="I15" s="29">
        <v>7.1865950772200771</v>
      </c>
      <c r="AA15" s="20">
        <f>D28</f>
        <v>83.92307692307692</v>
      </c>
    </row>
    <row r="16" spans="1:27" ht="18" x14ac:dyDescent="0.3">
      <c r="B16" s="15" t="s">
        <v>11</v>
      </c>
      <c r="C16" s="16">
        <f>C30+F30+I30</f>
        <v>933</v>
      </c>
      <c r="E16" s="15" t="s">
        <v>11</v>
      </c>
      <c r="F16" s="16">
        <v>906</v>
      </c>
      <c r="H16" s="15" t="s">
        <v>11</v>
      </c>
      <c r="I16" s="16">
        <v>896</v>
      </c>
      <c r="AA16" s="20">
        <f>G28</f>
        <v>77.925925925925924</v>
      </c>
    </row>
    <row r="17" spans="1:27" ht="18" x14ac:dyDescent="0.3">
      <c r="B17" s="15" t="s">
        <v>12</v>
      </c>
      <c r="C17" s="17">
        <f>AVERAGE(C31,F31,I31)</f>
        <v>3.44</v>
      </c>
      <c r="E17" s="15" t="s">
        <v>12</v>
      </c>
      <c r="F17" s="17">
        <v>3.0853333333333333</v>
      </c>
      <c r="H17" s="15" t="s">
        <v>12</v>
      </c>
      <c r="I17" s="17">
        <v>3.0826666666666664</v>
      </c>
      <c r="AA17" s="20">
        <f>J28</f>
        <v>99.34615384615384</v>
      </c>
    </row>
    <row r="18" spans="1:27" ht="18" x14ac:dyDescent="0.3">
      <c r="B18" s="15" t="s">
        <v>5</v>
      </c>
      <c r="C18" s="16">
        <f>C32+F32+I32</f>
        <v>5992</v>
      </c>
      <c r="E18" s="15" t="s">
        <v>5</v>
      </c>
      <c r="F18" s="16">
        <v>5819</v>
      </c>
      <c r="H18" s="15" t="s">
        <v>5</v>
      </c>
      <c r="I18" s="16">
        <v>5177</v>
      </c>
    </row>
    <row r="19" spans="1:27" ht="18" x14ac:dyDescent="0.3">
      <c r="B19" s="15" t="s">
        <v>10</v>
      </c>
      <c r="C19" s="16">
        <f>C33+F33+I33</f>
        <v>16847</v>
      </c>
      <c r="E19" s="15" t="s">
        <v>10</v>
      </c>
      <c r="F19" s="16">
        <v>13584</v>
      </c>
      <c r="H19" s="15" t="s">
        <v>10</v>
      </c>
      <c r="I19" s="16">
        <v>13198</v>
      </c>
      <c r="K19" s="1"/>
      <c r="L19" s="1"/>
    </row>
    <row r="20" spans="1:27" ht="15.6" x14ac:dyDescent="0.3">
      <c r="K20" s="1"/>
      <c r="L20" s="1"/>
    </row>
    <row r="21" spans="1:27" ht="18" x14ac:dyDescent="0.3">
      <c r="B21" s="107" t="s">
        <v>16</v>
      </c>
      <c r="C21" s="108"/>
      <c r="D21" s="8"/>
      <c r="E21" s="107" t="s">
        <v>17</v>
      </c>
      <c r="F21" s="108"/>
      <c r="H21" s="107" t="s">
        <v>18</v>
      </c>
      <c r="I21" s="108"/>
      <c r="J21" s="8"/>
      <c r="K21" s="24"/>
      <c r="L21" s="25"/>
    </row>
    <row r="22" spans="1:27" ht="15.6" x14ac:dyDescent="0.3">
      <c r="B22" s="6" t="s">
        <v>14</v>
      </c>
      <c r="C22" s="7" t="s">
        <v>15</v>
      </c>
      <c r="D22" s="8"/>
      <c r="E22" s="6" t="s">
        <v>14</v>
      </c>
      <c r="F22" s="7" t="s">
        <v>15</v>
      </c>
      <c r="H22" s="6" t="s">
        <v>14</v>
      </c>
      <c r="I22" s="7" t="s">
        <v>15</v>
      </c>
      <c r="J22" s="8"/>
      <c r="K22" s="24" t="s">
        <v>36</v>
      </c>
      <c r="L22" s="25">
        <v>18.07</v>
      </c>
      <c r="P22" s="8"/>
    </row>
    <row r="23" spans="1:27" ht="15.6" x14ac:dyDescent="0.3">
      <c r="B23" s="4" t="s">
        <v>6</v>
      </c>
      <c r="C23" s="93">
        <v>26</v>
      </c>
      <c r="D23" s="8"/>
      <c r="E23" s="4" t="s">
        <v>6</v>
      </c>
      <c r="F23" s="12">
        <v>27</v>
      </c>
      <c r="H23" s="4" t="s">
        <v>6</v>
      </c>
      <c r="I23" s="12">
        <v>25</v>
      </c>
      <c r="J23" s="8"/>
      <c r="K23" s="24" t="s">
        <v>20</v>
      </c>
      <c r="L23" s="25">
        <v>17.04</v>
      </c>
      <c r="P23" s="8"/>
    </row>
    <row r="24" spans="1:27" ht="15.6" x14ac:dyDescent="0.3">
      <c r="B24" s="4" t="s">
        <v>8</v>
      </c>
      <c r="C24" s="5">
        <v>0.79859999999999998</v>
      </c>
      <c r="D24" s="8"/>
      <c r="E24" s="4" t="s">
        <v>8</v>
      </c>
      <c r="F24" s="5">
        <v>0.74970000000000003</v>
      </c>
      <c r="G24" s="9"/>
      <c r="H24" s="4" t="s">
        <v>8</v>
      </c>
      <c r="I24" s="5">
        <v>0.85524</v>
      </c>
      <c r="J24" s="8"/>
      <c r="K24" s="24" t="s">
        <v>21</v>
      </c>
      <c r="L24" s="25">
        <v>19.411999999999999</v>
      </c>
      <c r="P24" s="8"/>
    </row>
    <row r="25" spans="1:27" ht="15.6" x14ac:dyDescent="0.3">
      <c r="B25" s="4" t="s">
        <v>58</v>
      </c>
      <c r="C25" s="37">
        <v>16.3</v>
      </c>
      <c r="D25" s="8"/>
      <c r="E25" s="4" t="s">
        <v>58</v>
      </c>
      <c r="F25" s="37">
        <v>16.52</v>
      </c>
      <c r="G25" s="9"/>
      <c r="H25" s="4" t="s">
        <v>58</v>
      </c>
      <c r="I25" s="37">
        <v>15.76</v>
      </c>
      <c r="J25" s="8"/>
      <c r="K25" s="24"/>
      <c r="L25" s="25"/>
      <c r="P25" s="8"/>
    </row>
    <row r="26" spans="1:27" ht="15.6" x14ac:dyDescent="0.3">
      <c r="B26" s="4" t="s">
        <v>59</v>
      </c>
      <c r="C26" s="35">
        <v>17279</v>
      </c>
      <c r="D26" s="8"/>
      <c r="E26" s="4" t="s">
        <v>59</v>
      </c>
      <c r="F26" s="35">
        <v>16533</v>
      </c>
      <c r="G26" s="9"/>
      <c r="H26" s="4" t="s">
        <v>59</v>
      </c>
      <c r="I26" s="35">
        <v>16958</v>
      </c>
      <c r="J26" s="8"/>
      <c r="K26" s="24"/>
      <c r="L26" s="25"/>
      <c r="P26" s="8"/>
    </row>
    <row r="27" spans="1:27" ht="15.6" x14ac:dyDescent="0.3">
      <c r="B27" s="4" t="s">
        <v>105</v>
      </c>
      <c r="C27" s="39">
        <f>'Daily Hands Allocation Summary'!C4</f>
        <v>17.216999999999999</v>
      </c>
      <c r="D27" s="8"/>
      <c r="E27" s="4" t="s">
        <v>105</v>
      </c>
      <c r="F27" s="41">
        <f>'Daily Hands Allocation Summary'!D5</f>
        <v>18.266497308413474</v>
      </c>
      <c r="G27" s="9"/>
      <c r="H27" s="4" t="s">
        <v>105</v>
      </c>
      <c r="I27" s="41">
        <f>'Daily Hands Allocation Summary'!E5</f>
        <v>16.098596532609974</v>
      </c>
      <c r="J27" s="8"/>
      <c r="K27" s="24"/>
      <c r="L27" s="25"/>
      <c r="P27" s="8"/>
    </row>
    <row r="28" spans="1:27" ht="15.6" x14ac:dyDescent="0.3">
      <c r="B28" s="4" t="s">
        <v>9</v>
      </c>
      <c r="C28" s="98">
        <v>2182</v>
      </c>
      <c r="D28" s="9">
        <f>C28/$C$23</f>
        <v>83.92307692307692</v>
      </c>
      <c r="E28" s="4" t="s">
        <v>9</v>
      </c>
      <c r="F28" s="12">
        <v>2104</v>
      </c>
      <c r="G28" s="9">
        <f>F28/$F$23</f>
        <v>77.925925925925924</v>
      </c>
      <c r="H28" s="4" t="s">
        <v>9</v>
      </c>
      <c r="I28" s="12">
        <v>2583</v>
      </c>
      <c r="J28" s="9">
        <f>I28/$C$23</f>
        <v>99.34615384615384</v>
      </c>
      <c r="K28" s="24" t="s">
        <v>38</v>
      </c>
      <c r="L28" s="25">
        <v>24.02</v>
      </c>
      <c r="P28" s="8"/>
    </row>
    <row r="29" spans="1:27" ht="15.6" x14ac:dyDescent="0.3">
      <c r="B29" s="4" t="s">
        <v>46</v>
      </c>
      <c r="C29" s="30">
        <f>C28*100/(C23*112*8)</f>
        <v>9.3664148351648358</v>
      </c>
      <c r="D29" s="9"/>
      <c r="E29" s="4" t="s">
        <v>46</v>
      </c>
      <c r="F29" s="30">
        <f>F28*100/(F23*112*8)</f>
        <v>8.6970899470899479</v>
      </c>
      <c r="G29" s="9"/>
      <c r="H29" s="4" t="s">
        <v>46</v>
      </c>
      <c r="I29" s="30">
        <f>I28*100/(I23*112*8)</f>
        <v>11.53125</v>
      </c>
      <c r="J29" s="9"/>
      <c r="K29" s="24"/>
      <c r="L29" s="25"/>
      <c r="P29" s="8"/>
    </row>
    <row r="30" spans="1:27" ht="15.6" x14ac:dyDescent="0.3">
      <c r="B30" s="4" t="s">
        <v>11</v>
      </c>
      <c r="C30" s="95">
        <v>303</v>
      </c>
      <c r="D30" s="9">
        <f>C30/$C$23</f>
        <v>11.653846153846153</v>
      </c>
      <c r="E30" s="4" t="s">
        <v>11</v>
      </c>
      <c r="F30" s="12">
        <v>316</v>
      </c>
      <c r="G30" s="9">
        <f>F30/$F$23</f>
        <v>11.703703703703704</v>
      </c>
      <c r="H30" s="4" t="s">
        <v>11</v>
      </c>
      <c r="I30" s="12">
        <v>314</v>
      </c>
      <c r="J30" s="9">
        <f>I30/$I$23</f>
        <v>12.56</v>
      </c>
      <c r="K30" s="26"/>
      <c r="L30" s="27"/>
      <c r="P30" s="8"/>
    </row>
    <row r="31" spans="1:27" ht="15.6" x14ac:dyDescent="0.3">
      <c r="B31" s="4" t="s">
        <v>12</v>
      </c>
      <c r="C31" s="96">
        <v>4.05</v>
      </c>
      <c r="D31" s="9"/>
      <c r="E31" s="4" t="s">
        <v>12</v>
      </c>
      <c r="F31" s="11">
        <v>3.7</v>
      </c>
      <c r="G31" s="9"/>
      <c r="H31" s="4" t="s">
        <v>12</v>
      </c>
      <c r="I31" s="11">
        <v>2.57</v>
      </c>
      <c r="J31" s="9"/>
      <c r="K31" s="24"/>
      <c r="L31" s="27"/>
    </row>
    <row r="32" spans="1:27" ht="15.6" x14ac:dyDescent="0.3">
      <c r="A32">
        <v>26</v>
      </c>
      <c r="B32" s="4" t="s">
        <v>5</v>
      </c>
      <c r="C32" s="97">
        <v>1999</v>
      </c>
      <c r="D32" s="9">
        <f>C32/$C$23</f>
        <v>76.884615384615387</v>
      </c>
      <c r="E32" s="4" t="s">
        <v>5</v>
      </c>
      <c r="F32" s="12">
        <v>2738</v>
      </c>
      <c r="G32" s="9">
        <f>F32/$F$23</f>
        <v>101.4074074074074</v>
      </c>
      <c r="H32" s="4" t="s">
        <v>5</v>
      </c>
      <c r="I32" s="12">
        <v>1255</v>
      </c>
      <c r="J32" s="9">
        <f>I32/$C$23</f>
        <v>48.269230769230766</v>
      </c>
      <c r="K32" s="24"/>
      <c r="L32" s="27"/>
    </row>
    <row r="33" spans="2:12" ht="15.6" x14ac:dyDescent="0.3">
      <c r="B33" s="4" t="s">
        <v>10</v>
      </c>
      <c r="C33" s="94">
        <v>5370</v>
      </c>
      <c r="D33" s="9">
        <f>C33/$C$23</f>
        <v>206.53846153846155</v>
      </c>
      <c r="E33" s="4" t="s">
        <v>10</v>
      </c>
      <c r="F33" s="12">
        <v>5289</v>
      </c>
      <c r="G33" s="10">
        <f>F33/$F$23</f>
        <v>195.88888888888889</v>
      </c>
      <c r="H33" s="4" t="s">
        <v>10</v>
      </c>
      <c r="I33" s="12">
        <v>6188</v>
      </c>
      <c r="J33" s="9">
        <f>I33/$C$23</f>
        <v>238</v>
      </c>
      <c r="K33" s="24"/>
      <c r="L33" s="27"/>
    </row>
    <row r="34" spans="2:12" x14ac:dyDescent="0.3">
      <c r="K34" s="19"/>
      <c r="L34" s="20"/>
    </row>
    <row r="35" spans="2:12" x14ac:dyDescent="0.3">
      <c r="K35" s="19"/>
      <c r="L35" s="20"/>
    </row>
    <row r="36" spans="2:12" x14ac:dyDescent="0.3">
      <c r="K36" s="19"/>
      <c r="L36" s="20"/>
    </row>
    <row r="37" spans="2:12" x14ac:dyDescent="0.3">
      <c r="K37" s="19"/>
      <c r="L37" s="20"/>
    </row>
    <row r="38" spans="2:12" x14ac:dyDescent="0.3">
      <c r="K38" s="19"/>
      <c r="L38" s="20"/>
    </row>
    <row r="39" spans="2:12" x14ac:dyDescent="0.3">
      <c r="K39" s="19"/>
      <c r="L39" s="20"/>
    </row>
    <row r="40" spans="2:12" x14ac:dyDescent="0.3">
      <c r="K40" s="19"/>
      <c r="L40" s="20"/>
    </row>
    <row r="41" spans="2:12" x14ac:dyDescent="0.3">
      <c r="K41" s="19"/>
      <c r="L41" s="20"/>
    </row>
    <row r="42" spans="2:12" x14ac:dyDescent="0.3">
      <c r="K42" s="19"/>
      <c r="L42" s="20"/>
    </row>
    <row r="43" spans="2:12" x14ac:dyDescent="0.3">
      <c r="K43" s="19"/>
      <c r="L43" s="20"/>
    </row>
    <row r="44" spans="2:12" x14ac:dyDescent="0.3">
      <c r="K44" s="19"/>
      <c r="L44" s="20"/>
    </row>
    <row r="45" spans="2:12" x14ac:dyDescent="0.3">
      <c r="L45" s="20"/>
    </row>
    <row r="46" spans="2:12" x14ac:dyDescent="0.3">
      <c r="K46" s="19"/>
      <c r="L46" s="20"/>
    </row>
    <row r="47" spans="2:12" x14ac:dyDescent="0.3">
      <c r="K47" s="19"/>
      <c r="L47" s="20"/>
    </row>
    <row r="48" spans="2:12" x14ac:dyDescent="0.3">
      <c r="K48" s="19"/>
      <c r="L48" s="20"/>
    </row>
    <row r="49" spans="5:12" x14ac:dyDescent="0.3">
      <c r="K49" s="19"/>
      <c r="L49" s="20"/>
    </row>
    <row r="50" spans="5:12" ht="9.75" customHeight="1" x14ac:dyDescent="0.3"/>
    <row r="60" spans="5:12" x14ac:dyDescent="0.3">
      <c r="E60" t="s">
        <v>19</v>
      </c>
    </row>
    <row r="68" spans="8:11" x14ac:dyDescent="0.3">
      <c r="H68" s="8"/>
      <c r="K68" s="28"/>
    </row>
    <row r="99" spans="2:2" ht="21" customHeight="1" x14ac:dyDescent="0.3"/>
    <row r="112" spans="2:2" x14ac:dyDescent="0.3">
      <c r="B112" t="s">
        <v>151</v>
      </c>
    </row>
    <row r="113" spans="2:8" x14ac:dyDescent="0.3">
      <c r="B113" t="s">
        <v>152</v>
      </c>
    </row>
    <row r="115" spans="2:8" ht="15.6" x14ac:dyDescent="0.3">
      <c r="C115" s="1"/>
      <c r="D115" s="1"/>
    </row>
    <row r="116" spans="2:8" ht="15.6" x14ac:dyDescent="0.3">
      <c r="C116" s="1"/>
      <c r="D116" s="1"/>
    </row>
    <row r="117" spans="2:8" ht="15.6" x14ac:dyDescent="0.3">
      <c r="B117" s="1"/>
      <c r="C117" s="1"/>
      <c r="D117" s="1"/>
    </row>
    <row r="118" spans="2:8" ht="15.6" x14ac:dyDescent="0.3">
      <c r="B118" s="1"/>
      <c r="C118" s="1"/>
      <c r="D118" s="1"/>
      <c r="H118" s="53"/>
    </row>
    <row r="119" spans="2:8" ht="15.6" x14ac:dyDescent="0.3">
      <c r="B119" s="1"/>
      <c r="C119" s="1"/>
      <c r="D119" s="1"/>
    </row>
    <row r="120" spans="2:8" ht="15.6" x14ac:dyDescent="0.3">
      <c r="B120" s="1"/>
      <c r="C120" s="1"/>
      <c r="D120" s="1"/>
    </row>
    <row r="121" spans="2:8" ht="15.6" x14ac:dyDescent="0.3">
      <c r="B121" s="1"/>
    </row>
  </sheetData>
  <mergeCells count="10">
    <mergeCell ref="K5:X5"/>
    <mergeCell ref="B2:X2"/>
    <mergeCell ref="B3:X3"/>
    <mergeCell ref="B5:I5"/>
    <mergeCell ref="B21:C21"/>
    <mergeCell ref="E21:F21"/>
    <mergeCell ref="H21:I21"/>
    <mergeCell ref="B7:C7"/>
    <mergeCell ref="E7:F7"/>
    <mergeCell ref="H7:I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9CCFB-33AD-4D00-B386-94AC6A9C485B}">
  <sheetPr>
    <pageSetUpPr fitToPage="1"/>
  </sheetPr>
  <dimension ref="A2:BE243"/>
  <sheetViews>
    <sheetView showGridLines="0" topLeftCell="A1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47" customFormat="1" ht="40.5" customHeight="1" x14ac:dyDescent="0.3">
      <c r="A2" s="42"/>
      <c r="B2" s="43" t="s">
        <v>60</v>
      </c>
      <c r="C2" s="44" t="s">
        <v>61</v>
      </c>
      <c r="D2" s="44" t="s">
        <v>62</v>
      </c>
      <c r="E2" s="44" t="s">
        <v>63</v>
      </c>
      <c r="F2" s="44" t="s">
        <v>15</v>
      </c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</row>
    <row r="3" spans="1:57" s="47" customFormat="1" ht="40.5" customHeight="1" x14ac:dyDescent="0.3">
      <c r="A3" s="42"/>
      <c r="B3" s="48" t="s">
        <v>64</v>
      </c>
      <c r="C3" s="49">
        <f>C14+Q23+T23+W23+Z23+SUM(AH10:AH20)+SUM(AM10:AM20)+SUM(AR10:AR20)+SUM(I9:I11)</f>
        <v>316</v>
      </c>
      <c r="D3" s="49">
        <f>D14+R23+U23+X23+AA23+SUM(AI10:AI20)+SUM(AN10:AN20)+SUM(AS10:AS20)+SUM(J9:J11)</f>
        <v>302</v>
      </c>
      <c r="E3" s="49">
        <f>E14+S23+V23+Y23+AB23+SUM(AJ10:AJ20)+SUM(AO10:AO20)+SUM(AT10:AT20)+SUM(K9:K11)</f>
        <v>273</v>
      </c>
      <c r="F3" s="50">
        <f>SUM(C3:E3)</f>
        <v>891</v>
      </c>
      <c r="G3" s="45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spans="1:57" s="47" customFormat="1" ht="40.5" customHeight="1" x14ac:dyDescent="0.3">
      <c r="A4" s="42"/>
      <c r="B4" s="48" t="s">
        <v>65</v>
      </c>
      <c r="C4" s="51">
        <f>N23</f>
        <v>17.216999999999999</v>
      </c>
      <c r="D4" s="51">
        <f t="shared" ref="D4:E4" si="0">O23</f>
        <v>16.533000000000001</v>
      </c>
      <c r="E4" s="51">
        <f t="shared" si="0"/>
        <v>16.958000000000002</v>
      </c>
      <c r="F4" s="52">
        <f t="shared" ref="F4" si="1">SUM(C4:E4)</f>
        <v>50.707999999999998</v>
      </c>
      <c r="G4" s="45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</row>
    <row r="5" spans="1:57" s="47" customFormat="1" ht="40.5" customHeight="1" x14ac:dyDescent="0.3">
      <c r="A5" s="42"/>
      <c r="B5" s="48" t="s">
        <v>66</v>
      </c>
      <c r="C5" s="51">
        <f>IFERROR(C3/C4,0)</f>
        <v>18.353952488819193</v>
      </c>
      <c r="D5" s="51">
        <f t="shared" ref="D5:E5" si="2">IFERROR(D3/D4,0)</f>
        <v>18.266497308413474</v>
      </c>
      <c r="E5" s="51">
        <f t="shared" si="2"/>
        <v>16.098596532609974</v>
      </c>
      <c r="F5" s="52">
        <f>AVERAGE(C5:E5)</f>
        <v>17.57301544328088</v>
      </c>
      <c r="G5" s="45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</row>
    <row r="6" spans="1:57" ht="23.25" customHeight="1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5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7" ht="27" customHeight="1" x14ac:dyDescent="0.3">
      <c r="A7" s="53"/>
      <c r="B7" s="113" t="s">
        <v>67</v>
      </c>
      <c r="C7" s="113"/>
      <c r="D7" s="113"/>
      <c r="E7" s="113"/>
      <c r="F7" s="113"/>
      <c r="G7" s="53"/>
      <c r="H7" s="113" t="s">
        <v>68</v>
      </c>
      <c r="I7" s="113"/>
      <c r="J7" s="113"/>
      <c r="K7" s="113"/>
      <c r="L7" s="53"/>
      <c r="M7" s="113" t="s">
        <v>69</v>
      </c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53"/>
      <c r="AV7" s="114" t="s">
        <v>107</v>
      </c>
      <c r="AW7" s="114"/>
      <c r="AX7" s="114"/>
      <c r="AY7" s="114"/>
      <c r="AZ7" s="114"/>
      <c r="BA7" s="114"/>
      <c r="BB7" s="114"/>
      <c r="BC7" s="114"/>
      <c r="BD7" s="114"/>
    </row>
    <row r="8" spans="1:57" s="58" customFormat="1" ht="30" customHeight="1" x14ac:dyDescent="0.3">
      <c r="A8" s="53"/>
      <c r="B8" s="43" t="s">
        <v>70</v>
      </c>
      <c r="C8" s="44" t="s">
        <v>61</v>
      </c>
      <c r="D8" s="44" t="s">
        <v>62</v>
      </c>
      <c r="E8" s="44" t="s">
        <v>63</v>
      </c>
      <c r="F8" s="44" t="s">
        <v>66</v>
      </c>
      <c r="G8" s="53"/>
      <c r="H8" s="43" t="s">
        <v>70</v>
      </c>
      <c r="I8" s="44" t="s">
        <v>61</v>
      </c>
      <c r="J8" s="44" t="s">
        <v>62</v>
      </c>
      <c r="K8" s="44" t="s">
        <v>63</v>
      </c>
      <c r="L8" s="53"/>
      <c r="M8" s="115" t="s">
        <v>71</v>
      </c>
      <c r="N8" s="117" t="s">
        <v>72</v>
      </c>
      <c r="O8" s="117"/>
      <c r="P8" s="117"/>
      <c r="Q8" s="118" t="s">
        <v>73</v>
      </c>
      <c r="R8" s="119"/>
      <c r="S8" s="120"/>
      <c r="T8" s="118" t="s">
        <v>74</v>
      </c>
      <c r="U8" s="119"/>
      <c r="V8" s="120"/>
      <c r="W8" s="118" t="s">
        <v>75</v>
      </c>
      <c r="X8" s="119"/>
      <c r="Y8" s="120"/>
      <c r="Z8" s="118" t="s">
        <v>76</v>
      </c>
      <c r="AA8" s="119"/>
      <c r="AB8" s="120"/>
      <c r="AC8" s="121" t="s">
        <v>77</v>
      </c>
      <c r="AD8" s="121" t="s">
        <v>78</v>
      </c>
      <c r="AE8" s="121" t="s">
        <v>79</v>
      </c>
      <c r="AF8" s="53"/>
      <c r="AG8" s="118" t="s">
        <v>80</v>
      </c>
      <c r="AH8" s="119"/>
      <c r="AI8" s="119"/>
      <c r="AJ8" s="120"/>
      <c r="AK8" s="53"/>
      <c r="AL8" s="118" t="s">
        <v>81</v>
      </c>
      <c r="AM8" s="119"/>
      <c r="AN8" s="119"/>
      <c r="AO8" s="120"/>
      <c r="AP8" s="53"/>
      <c r="AQ8" s="118" t="s">
        <v>82</v>
      </c>
      <c r="AR8" s="119"/>
      <c r="AS8" s="119"/>
      <c r="AT8" s="120"/>
      <c r="AU8" s="53"/>
      <c r="AV8" s="57" t="s">
        <v>71</v>
      </c>
      <c r="AW8" s="128" t="str">
        <f>$M$10</f>
        <v xml:space="preserve">      8 lbs/1 CRX</v>
      </c>
      <c r="AX8" s="128" t="str">
        <f>$M$11</f>
        <v xml:space="preserve">       14 lbs/1 CRX</v>
      </c>
      <c r="AY8" s="128" t="str">
        <f>$M$12</f>
        <v xml:space="preserve">        16lbs/1CRT</v>
      </c>
      <c r="AZ8" s="128" t="str">
        <f>$M$13</f>
        <v xml:space="preserve">22/1CRT </v>
      </c>
      <c r="BA8" s="128">
        <f>$M$14</f>
        <v>0</v>
      </c>
      <c r="BB8" s="123">
        <f>$M$15</f>
        <v>0</v>
      </c>
      <c r="BC8" s="123">
        <f>$M$16</f>
        <v>0</v>
      </c>
      <c r="BD8" s="128">
        <f>$M$17</f>
        <v>0</v>
      </c>
    </row>
    <row r="9" spans="1:57" s="58" customFormat="1" ht="30" customHeight="1" x14ac:dyDescent="0.3">
      <c r="A9" s="53"/>
      <c r="B9" s="59" t="s">
        <v>83</v>
      </c>
      <c r="C9" s="60">
        <v>19</v>
      </c>
      <c r="D9" s="60">
        <v>20</v>
      </c>
      <c r="E9" s="60">
        <v>20</v>
      </c>
      <c r="F9" s="61">
        <f>IFERROR(SUM(C9:E9)/SUM($N$23:$P$23)+$F$13,0)</f>
        <v>1.2867792064368542</v>
      </c>
      <c r="G9" s="53"/>
      <c r="H9" s="59" t="s">
        <v>84</v>
      </c>
      <c r="I9" s="62">
        <v>51</v>
      </c>
      <c r="J9" s="62">
        <v>38</v>
      </c>
      <c r="K9" s="62">
        <v>26</v>
      </c>
      <c r="L9" s="53"/>
      <c r="M9" s="116"/>
      <c r="N9" s="56" t="s">
        <v>61</v>
      </c>
      <c r="O9" s="56" t="s">
        <v>62</v>
      </c>
      <c r="P9" s="56" t="s">
        <v>63</v>
      </c>
      <c r="Q9" s="63" t="s">
        <v>61</v>
      </c>
      <c r="R9" s="63" t="s">
        <v>62</v>
      </c>
      <c r="S9" s="63" t="s">
        <v>63</v>
      </c>
      <c r="T9" s="63" t="s">
        <v>61</v>
      </c>
      <c r="U9" s="63" t="s">
        <v>62</v>
      </c>
      <c r="V9" s="63" t="s">
        <v>63</v>
      </c>
      <c r="W9" s="63" t="s">
        <v>61</v>
      </c>
      <c r="X9" s="63" t="s">
        <v>62</v>
      </c>
      <c r="Y9" s="63" t="s">
        <v>63</v>
      </c>
      <c r="Z9" s="63" t="s">
        <v>61</v>
      </c>
      <c r="AA9" s="63" t="s">
        <v>62</v>
      </c>
      <c r="AB9" s="63" t="s">
        <v>63</v>
      </c>
      <c r="AC9" s="122"/>
      <c r="AD9" s="122"/>
      <c r="AE9" s="122"/>
      <c r="AF9" s="53"/>
      <c r="AG9" s="64"/>
      <c r="AH9" s="63" t="s">
        <v>61</v>
      </c>
      <c r="AI9" s="63" t="s">
        <v>62</v>
      </c>
      <c r="AJ9" s="63" t="s">
        <v>63</v>
      </c>
      <c r="AK9" s="53"/>
      <c r="AL9" s="64"/>
      <c r="AM9" s="63" t="s">
        <v>61</v>
      </c>
      <c r="AN9" s="63" t="s">
        <v>62</v>
      </c>
      <c r="AO9" s="63" t="s">
        <v>63</v>
      </c>
      <c r="AP9" s="53"/>
      <c r="AQ9" s="64"/>
      <c r="AR9" s="63" t="s">
        <v>61</v>
      </c>
      <c r="AS9" s="63" t="s">
        <v>62</v>
      </c>
      <c r="AT9" s="63" t="s">
        <v>63</v>
      </c>
      <c r="AU9" s="53"/>
      <c r="AV9" s="65" t="s">
        <v>70</v>
      </c>
      <c r="AW9" s="129"/>
      <c r="AX9" s="129"/>
      <c r="AY9" s="129"/>
      <c r="AZ9" s="129"/>
      <c r="BA9" s="129"/>
      <c r="BB9" s="124"/>
      <c r="BC9" s="124"/>
      <c r="BD9" s="129"/>
    </row>
    <row r="10" spans="1:57" s="58" customFormat="1" ht="35.1" customHeight="1" x14ac:dyDescent="0.3">
      <c r="A10" s="53"/>
      <c r="B10" s="59" t="s">
        <v>85</v>
      </c>
      <c r="C10" s="60">
        <v>5</v>
      </c>
      <c r="D10" s="60">
        <v>5</v>
      </c>
      <c r="E10" s="60">
        <v>5</v>
      </c>
      <c r="F10" s="61">
        <f t="shared" ref="F10:F11" si="3">IFERROR(SUM(C10:E10)/SUM($N$23:$P$23)+$F$13,0)</f>
        <v>0.41906602508479923</v>
      </c>
      <c r="G10" s="53"/>
      <c r="H10" s="59" t="s">
        <v>86</v>
      </c>
      <c r="I10" s="62">
        <v>5</v>
      </c>
      <c r="J10" s="62">
        <v>3</v>
      </c>
      <c r="K10" s="62">
        <v>3</v>
      </c>
      <c r="L10" s="53"/>
      <c r="M10" s="66" t="s">
        <v>119</v>
      </c>
      <c r="N10" s="67">
        <v>0.55600000000000005</v>
      </c>
      <c r="O10" s="67">
        <v>0.60399999999999998</v>
      </c>
      <c r="P10" s="67">
        <v>0.57699999999999996</v>
      </c>
      <c r="Q10" s="68">
        <v>3</v>
      </c>
      <c r="R10" s="68">
        <v>2</v>
      </c>
      <c r="S10" s="68">
        <v>2</v>
      </c>
      <c r="T10" s="68">
        <v>1</v>
      </c>
      <c r="U10" s="68">
        <v>1</v>
      </c>
      <c r="V10" s="68">
        <v>1</v>
      </c>
      <c r="W10" s="68">
        <v>5</v>
      </c>
      <c r="X10" s="68">
        <v>5</v>
      </c>
      <c r="Y10" s="69">
        <v>5</v>
      </c>
      <c r="Z10" s="68">
        <v>2</v>
      </c>
      <c r="AA10" s="68">
        <v>3</v>
      </c>
      <c r="AB10" s="69">
        <v>3</v>
      </c>
      <c r="AC10" s="61">
        <f>IFERROR(SUM(Q10:V10)/SUM(N10:P10)+$AJ$22,0)</f>
        <v>6.7628108493802594</v>
      </c>
      <c r="AD10" s="61">
        <f>IFERROR(SUM(W10:Y10)/SUM(N10:P10)+$AO$22,0)</f>
        <v>9.2863634697791522</v>
      </c>
      <c r="AE10" s="61">
        <f>IFERROR(SUM(Z10:AB10)/SUM(N10:P10)+$AT$22,0)</f>
        <v>4.8817324690443193</v>
      </c>
      <c r="AF10" s="53"/>
      <c r="AG10" s="59" t="s">
        <v>87</v>
      </c>
      <c r="AH10" s="60">
        <v>1</v>
      </c>
      <c r="AI10" s="60">
        <v>1</v>
      </c>
      <c r="AJ10" s="60">
        <v>1</v>
      </c>
      <c r="AK10" s="53"/>
      <c r="AL10" s="59" t="s">
        <v>87</v>
      </c>
      <c r="AM10" s="60">
        <v>1</v>
      </c>
      <c r="AN10" s="70">
        <v>1</v>
      </c>
      <c r="AO10" s="70">
        <v>1</v>
      </c>
      <c r="AP10" s="53"/>
      <c r="AQ10" s="59" t="s">
        <v>87</v>
      </c>
      <c r="AR10" s="60">
        <v>1</v>
      </c>
      <c r="AS10" s="70">
        <v>1</v>
      </c>
      <c r="AT10" s="70">
        <v>1</v>
      </c>
      <c r="AU10" s="53"/>
      <c r="AV10" s="71" t="s">
        <v>83</v>
      </c>
      <c r="AW10" s="69">
        <f>IFERROR(VLOOKUP($AW$8,$B$16:$F$22,2,0),0)</f>
        <v>1.2867792064368542</v>
      </c>
      <c r="AX10" s="69">
        <f t="shared" ref="AX10:BD10" si="4">IFERROR(VLOOKUP(AX8,$B$16:$F$22,2,0),0)</f>
        <v>1.2867792064368542</v>
      </c>
      <c r="AY10" s="69">
        <f t="shared" si="4"/>
        <v>1.2867792064368542</v>
      </c>
      <c r="AZ10" s="69">
        <f t="shared" si="4"/>
        <v>1.2867792064368542</v>
      </c>
      <c r="BA10" s="69">
        <f t="shared" si="4"/>
        <v>0</v>
      </c>
      <c r="BB10" s="69">
        <f t="shared" si="4"/>
        <v>0</v>
      </c>
      <c r="BC10" s="69">
        <f t="shared" si="4"/>
        <v>0</v>
      </c>
      <c r="BD10" s="69">
        <f t="shared" si="4"/>
        <v>0</v>
      </c>
    </row>
    <row r="11" spans="1:57" s="58" customFormat="1" ht="35.1" customHeight="1" x14ac:dyDescent="0.3">
      <c r="A11" s="53"/>
      <c r="B11" s="59" t="s">
        <v>88</v>
      </c>
      <c r="C11" s="60">
        <v>8</v>
      </c>
      <c r="D11" s="60">
        <v>10</v>
      </c>
      <c r="E11" s="60">
        <v>10</v>
      </c>
      <c r="F11" s="61">
        <f t="shared" si="3"/>
        <v>0.6754358286660882</v>
      </c>
      <c r="G11" s="53"/>
      <c r="H11" s="59" t="s">
        <v>89</v>
      </c>
      <c r="I11" s="62">
        <v>15</v>
      </c>
      <c r="J11" s="62">
        <v>15</v>
      </c>
      <c r="K11" s="62">
        <v>1</v>
      </c>
      <c r="L11" s="53"/>
      <c r="M11" s="66" t="s">
        <v>149</v>
      </c>
      <c r="N11" s="67">
        <v>1.33</v>
      </c>
      <c r="O11" s="67">
        <v>1.29</v>
      </c>
      <c r="P11" s="67">
        <v>1.2010000000000001</v>
      </c>
      <c r="Q11" s="68">
        <v>3</v>
      </c>
      <c r="R11" s="68">
        <v>2</v>
      </c>
      <c r="S11" s="68">
        <v>2</v>
      </c>
      <c r="T11" s="68">
        <v>2</v>
      </c>
      <c r="U11" s="68">
        <v>3</v>
      </c>
      <c r="V11" s="68">
        <v>3</v>
      </c>
      <c r="W11" s="68">
        <v>5</v>
      </c>
      <c r="X11" s="68">
        <v>5</v>
      </c>
      <c r="Y11" s="69">
        <v>5</v>
      </c>
      <c r="Z11" s="68">
        <v>3</v>
      </c>
      <c r="AA11" s="68">
        <v>3</v>
      </c>
      <c r="AB11" s="69">
        <v>3</v>
      </c>
      <c r="AC11" s="61">
        <f t="shared" ref="AC11:AC22" si="5">IFERROR(SUM(Q11:V11)/SUM(N11:P11)+$AJ$22,0)</f>
        <v>4.9314323675576137</v>
      </c>
      <c r="AD11" s="61">
        <f t="shared" ref="AD11:AD22" si="6">IFERROR(SUM(W11:Y11)/SUM(N11:P11)+$AO$22,0)</f>
        <v>4.5764587933681371</v>
      </c>
      <c r="AE11" s="61">
        <f>IFERROR(SUM(Z11:AB11)/SUM(N11:P11)+$AT$22,0)</f>
        <v>2.6314949021153837</v>
      </c>
      <c r="AF11" s="53"/>
      <c r="AG11" s="59" t="s">
        <v>90</v>
      </c>
      <c r="AH11" s="60">
        <v>3</v>
      </c>
      <c r="AI11" s="60">
        <v>2</v>
      </c>
      <c r="AJ11" s="60">
        <v>2</v>
      </c>
      <c r="AK11" s="53"/>
      <c r="AL11" s="59" t="s">
        <v>90</v>
      </c>
      <c r="AM11" s="60">
        <v>2</v>
      </c>
      <c r="AN11" s="60">
        <v>2</v>
      </c>
      <c r="AO11" s="60">
        <v>2</v>
      </c>
      <c r="AP11" s="53"/>
      <c r="AQ11" s="59" t="s">
        <v>90</v>
      </c>
      <c r="AR11" s="60">
        <v>1</v>
      </c>
      <c r="AS11" s="60">
        <v>1</v>
      </c>
      <c r="AT11" s="60"/>
      <c r="AU11" s="53"/>
      <c r="AV11" s="71" t="s">
        <v>85</v>
      </c>
      <c r="AW11" s="69">
        <f t="shared" ref="AW11:BD11" si="7">IFERROR(VLOOKUP(AW8,$B$16:$F$22,3,0),0)</f>
        <v>0.41906602508479923</v>
      </c>
      <c r="AX11" s="69">
        <f t="shared" si="7"/>
        <v>0.41906602508479923</v>
      </c>
      <c r="AY11" s="69">
        <f t="shared" si="7"/>
        <v>0.41906602508479923</v>
      </c>
      <c r="AZ11" s="69">
        <f t="shared" si="7"/>
        <v>0.41906602508479923</v>
      </c>
      <c r="BA11" s="69">
        <f t="shared" si="7"/>
        <v>0</v>
      </c>
      <c r="BB11" s="69">
        <f t="shared" si="7"/>
        <v>0</v>
      </c>
      <c r="BC11" s="69">
        <f t="shared" si="7"/>
        <v>0</v>
      </c>
      <c r="BD11" s="69">
        <f t="shared" si="7"/>
        <v>0</v>
      </c>
      <c r="BE11" s="72"/>
    </row>
    <row r="12" spans="1:57" s="55" customFormat="1" ht="35.1" customHeight="1" x14ac:dyDescent="0.3">
      <c r="A12" s="53"/>
      <c r="B12" s="59" t="s">
        <v>91</v>
      </c>
      <c r="C12" s="60">
        <v>32</v>
      </c>
      <c r="D12" s="60">
        <v>30</v>
      </c>
      <c r="E12" s="60">
        <v>30</v>
      </c>
      <c r="F12" s="61">
        <f>IFERROR(SUM(C12:E12)/SUM($N$23:$P$23)+$F$13,0)</f>
        <v>1.9375640924508954</v>
      </c>
      <c r="G12" s="53"/>
      <c r="H12" s="53"/>
      <c r="I12" s="53"/>
      <c r="J12" s="53"/>
      <c r="K12" s="53"/>
      <c r="L12" s="53"/>
      <c r="M12" s="66" t="s">
        <v>120</v>
      </c>
      <c r="N12" s="67">
        <v>9.7070000000000007</v>
      </c>
      <c r="O12" s="67">
        <v>9.69</v>
      </c>
      <c r="P12" s="67">
        <v>9.1690000000000005</v>
      </c>
      <c r="Q12" s="68">
        <v>10</v>
      </c>
      <c r="R12" s="68">
        <v>10</v>
      </c>
      <c r="S12" s="68">
        <v>10</v>
      </c>
      <c r="T12" s="68">
        <v>16</v>
      </c>
      <c r="U12" s="68">
        <v>15</v>
      </c>
      <c r="V12" s="68">
        <v>15</v>
      </c>
      <c r="W12" s="68">
        <v>36</v>
      </c>
      <c r="X12" s="68">
        <v>36</v>
      </c>
      <c r="Y12" s="69">
        <v>36</v>
      </c>
      <c r="Z12" s="68">
        <v>18</v>
      </c>
      <c r="AA12" s="68">
        <v>17</v>
      </c>
      <c r="AB12" s="68">
        <v>17</v>
      </c>
      <c r="AC12" s="61">
        <f>IFERROR(SUM(Q12:V12)/SUM(N12:P12)+$AJ$22,0)</f>
        <v>3.6662639562477666</v>
      </c>
      <c r="AD12" s="61">
        <f t="shared" si="6"/>
        <v>4.4315032224979731</v>
      </c>
      <c r="AE12" s="61">
        <f t="shared" ref="AE12:AE22" si="8">IFERROR(SUM(Z12:AB12)/SUM(N12:P12)+$AT$22,0)</f>
        <v>2.0964364234174124</v>
      </c>
      <c r="AF12" s="53"/>
      <c r="AG12" s="48" t="s">
        <v>92</v>
      </c>
      <c r="AH12" s="60">
        <v>7</v>
      </c>
      <c r="AI12" s="60">
        <v>7</v>
      </c>
      <c r="AJ12" s="60">
        <v>7</v>
      </c>
      <c r="AK12" s="53"/>
      <c r="AL12" s="48" t="s">
        <v>93</v>
      </c>
      <c r="AM12" s="60">
        <v>5</v>
      </c>
      <c r="AN12" s="60">
        <v>5</v>
      </c>
      <c r="AO12" s="60">
        <v>5</v>
      </c>
      <c r="AP12" s="53"/>
      <c r="AQ12" s="48" t="s">
        <v>93</v>
      </c>
      <c r="AR12" s="60"/>
      <c r="AS12" s="60"/>
      <c r="AT12" s="60"/>
      <c r="AU12" s="53"/>
      <c r="AV12" s="71" t="s">
        <v>88</v>
      </c>
      <c r="AW12" s="69">
        <f t="shared" ref="AW12:BD12" si="9">IFERROR(VLOOKUP(AW8,$B$16:$F$22,4,0),0)</f>
        <v>0.6754358286660882</v>
      </c>
      <c r="AX12" s="69">
        <f t="shared" si="9"/>
        <v>0.6754358286660882</v>
      </c>
      <c r="AY12" s="69">
        <f t="shared" si="9"/>
        <v>0.6754358286660882</v>
      </c>
      <c r="AZ12" s="69">
        <f t="shared" si="9"/>
        <v>0.6754358286660882</v>
      </c>
      <c r="BA12" s="69">
        <f t="shared" si="9"/>
        <v>0</v>
      </c>
      <c r="BB12" s="69">
        <f t="shared" si="9"/>
        <v>0</v>
      </c>
      <c r="BC12" s="69">
        <f t="shared" si="9"/>
        <v>0</v>
      </c>
      <c r="BD12" s="69">
        <f t="shared" si="9"/>
        <v>0</v>
      </c>
    </row>
    <row r="13" spans="1:57" s="58" customFormat="1" ht="35.1" customHeight="1" x14ac:dyDescent="0.3">
      <c r="A13" s="53"/>
      <c r="B13" s="59" t="s">
        <v>94</v>
      </c>
      <c r="C13" s="60">
        <v>8</v>
      </c>
      <c r="D13" s="60">
        <v>9</v>
      </c>
      <c r="E13" s="60">
        <v>8</v>
      </c>
      <c r="F13" s="61">
        <f>IFERROR(SUM(C13:E13)/SUM($N$23:$P$23)/4,0)</f>
        <v>0.12325471326023507</v>
      </c>
      <c r="G13" s="53"/>
      <c r="H13" s="53"/>
      <c r="I13" s="53"/>
      <c r="J13" s="53"/>
      <c r="K13" s="53"/>
      <c r="L13" s="53"/>
      <c r="M13" s="66" t="s">
        <v>150</v>
      </c>
      <c r="N13" s="67">
        <v>5.6239999999999997</v>
      </c>
      <c r="O13" s="67">
        <v>4.9489999999999998</v>
      </c>
      <c r="P13" s="67">
        <v>6.0110000000000001</v>
      </c>
      <c r="Q13" s="68">
        <v>5</v>
      </c>
      <c r="R13" s="68">
        <v>6</v>
      </c>
      <c r="S13" s="68">
        <v>6</v>
      </c>
      <c r="T13" s="68">
        <v>7</v>
      </c>
      <c r="U13" s="68">
        <v>7</v>
      </c>
      <c r="V13" s="68">
        <v>7</v>
      </c>
      <c r="W13" s="68">
        <v>16</v>
      </c>
      <c r="X13" s="68">
        <v>16</v>
      </c>
      <c r="Y13" s="69">
        <v>16</v>
      </c>
      <c r="Z13" s="68">
        <v>7</v>
      </c>
      <c r="AA13" s="68">
        <v>8</v>
      </c>
      <c r="AB13" s="69">
        <v>8</v>
      </c>
      <c r="AC13" s="61">
        <f t="shared" si="5"/>
        <v>3.2971236314529153</v>
      </c>
      <c r="AD13" s="61">
        <f t="shared" si="6"/>
        <v>3.5451408918027529</v>
      </c>
      <c r="AE13" s="61">
        <f t="shared" si="8"/>
        <v>1.662969477143351</v>
      </c>
      <c r="AF13" s="53"/>
      <c r="AG13" s="48" t="s">
        <v>95</v>
      </c>
      <c r="AH13" s="60"/>
      <c r="AI13" s="60"/>
      <c r="AJ13" s="60"/>
      <c r="AK13" s="53"/>
      <c r="AL13" s="59" t="s">
        <v>96</v>
      </c>
      <c r="AM13" s="60">
        <v>2</v>
      </c>
      <c r="AN13" s="60">
        <v>2</v>
      </c>
      <c r="AO13" s="60">
        <v>2</v>
      </c>
      <c r="AP13" s="53"/>
      <c r="AQ13" s="59" t="s">
        <v>96</v>
      </c>
      <c r="AR13" s="60">
        <v>2</v>
      </c>
      <c r="AS13" s="60">
        <v>2</v>
      </c>
      <c r="AT13" s="60">
        <v>2</v>
      </c>
      <c r="AU13" s="53"/>
      <c r="AV13" s="71" t="s">
        <v>91</v>
      </c>
      <c r="AW13" s="69">
        <f t="shared" ref="AW13:BD13" si="10">IFERROR(VLOOKUP(AW8,$B$16:$F$22,5,0),0)</f>
        <v>1.9375640924508954</v>
      </c>
      <c r="AX13" s="69">
        <f t="shared" si="10"/>
        <v>1.9375640924508954</v>
      </c>
      <c r="AY13" s="69">
        <f t="shared" si="10"/>
        <v>1.9375640924508954</v>
      </c>
      <c r="AZ13" s="69">
        <f t="shared" si="10"/>
        <v>1.9375640924508954</v>
      </c>
      <c r="BA13" s="69">
        <f t="shared" si="10"/>
        <v>0</v>
      </c>
      <c r="BB13" s="69">
        <f t="shared" si="10"/>
        <v>0</v>
      </c>
      <c r="BC13" s="69">
        <f t="shared" si="10"/>
        <v>0</v>
      </c>
      <c r="BD13" s="69">
        <f t="shared" si="10"/>
        <v>0</v>
      </c>
    </row>
    <row r="14" spans="1:57" s="58" customFormat="1" ht="35.1" customHeight="1" x14ac:dyDescent="0.3">
      <c r="A14" s="53"/>
      <c r="B14" s="53"/>
      <c r="C14" s="73">
        <f>SUM(C9:C13)</f>
        <v>72</v>
      </c>
      <c r="D14" s="73">
        <f t="shared" ref="D14:E14" si="11">SUM(D9:D13)</f>
        <v>74</v>
      </c>
      <c r="E14" s="73">
        <f t="shared" si="11"/>
        <v>73</v>
      </c>
      <c r="F14" s="53"/>
      <c r="G14" s="53"/>
      <c r="H14" s="53"/>
      <c r="I14" s="53"/>
      <c r="J14" s="53"/>
      <c r="K14" s="53"/>
      <c r="L14" s="53"/>
      <c r="M14" s="66"/>
      <c r="N14" s="67"/>
      <c r="O14" s="67"/>
      <c r="P14" s="67"/>
      <c r="Q14" s="68"/>
      <c r="R14" s="68"/>
      <c r="S14" s="68"/>
      <c r="T14" s="68"/>
      <c r="U14" s="68"/>
      <c r="V14" s="68"/>
      <c r="W14" s="68"/>
      <c r="X14" s="68"/>
      <c r="Y14" s="69"/>
      <c r="Z14" s="68"/>
      <c r="AA14" s="68"/>
      <c r="AB14" s="68"/>
      <c r="AC14" s="61">
        <f t="shared" si="5"/>
        <v>0</v>
      </c>
      <c r="AD14" s="61">
        <f t="shared" si="6"/>
        <v>0</v>
      </c>
      <c r="AE14" s="61">
        <f t="shared" si="8"/>
        <v>0</v>
      </c>
      <c r="AF14" s="53"/>
      <c r="AG14" s="59" t="s">
        <v>96</v>
      </c>
      <c r="AH14" s="60">
        <v>3</v>
      </c>
      <c r="AI14" s="60">
        <v>3</v>
      </c>
      <c r="AJ14" s="60">
        <v>3</v>
      </c>
      <c r="AK14" s="53"/>
      <c r="AL14" s="59" t="s">
        <v>97</v>
      </c>
      <c r="AM14" s="60">
        <v>1</v>
      </c>
      <c r="AN14" s="60">
        <v>1</v>
      </c>
      <c r="AO14" s="60">
        <v>1</v>
      </c>
      <c r="AP14" s="53"/>
      <c r="AQ14" s="59" t="s">
        <v>97</v>
      </c>
      <c r="AR14" s="60">
        <v>1</v>
      </c>
      <c r="AS14" s="60">
        <v>2</v>
      </c>
      <c r="AT14" s="60"/>
      <c r="AU14" s="53"/>
      <c r="AV14" s="71" t="s">
        <v>98</v>
      </c>
      <c r="AW14" s="69">
        <f t="shared" ref="AW14:BD14" si="12">IFERROR(VLOOKUP(AW8,$M$10:$AE$22,17,0),0)</f>
        <v>6.7628108493802594</v>
      </c>
      <c r="AX14" s="69">
        <f t="shared" si="12"/>
        <v>4.9314323675576137</v>
      </c>
      <c r="AY14" s="69">
        <f t="shared" si="12"/>
        <v>3.6662639562477666</v>
      </c>
      <c r="AZ14" s="69">
        <f t="shared" si="12"/>
        <v>3.2971236314529153</v>
      </c>
      <c r="BA14" s="69">
        <f t="shared" si="12"/>
        <v>0</v>
      </c>
      <c r="BB14" s="69">
        <f t="shared" si="12"/>
        <v>0</v>
      </c>
      <c r="BC14" s="69">
        <f t="shared" si="12"/>
        <v>0</v>
      </c>
      <c r="BD14" s="69">
        <f t="shared" si="12"/>
        <v>0</v>
      </c>
    </row>
    <row r="15" spans="1:57" s="58" customFormat="1" ht="35.1" customHeight="1" x14ac:dyDescent="0.3">
      <c r="A15" s="53"/>
      <c r="B15" s="44" t="s">
        <v>71</v>
      </c>
      <c r="C15" s="44" t="s">
        <v>83</v>
      </c>
      <c r="D15" s="44" t="s">
        <v>85</v>
      </c>
      <c r="E15" s="44" t="s">
        <v>88</v>
      </c>
      <c r="F15" s="44" t="s">
        <v>91</v>
      </c>
      <c r="G15" s="53"/>
      <c r="H15" s="53"/>
      <c r="I15" s="53"/>
      <c r="J15" s="53"/>
      <c r="K15" s="53"/>
      <c r="L15" s="53"/>
      <c r="M15" s="88"/>
      <c r="N15" s="74"/>
      <c r="O15" s="74"/>
      <c r="P15" s="74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1">
        <f t="shared" si="5"/>
        <v>0</v>
      </c>
      <c r="AD15" s="61">
        <f t="shared" si="6"/>
        <v>0</v>
      </c>
      <c r="AE15" s="61">
        <f t="shared" si="8"/>
        <v>0</v>
      </c>
      <c r="AF15" s="53"/>
      <c r="AG15" s="59" t="s">
        <v>97</v>
      </c>
      <c r="AH15" s="60">
        <v>4</v>
      </c>
      <c r="AI15" s="60">
        <v>3</v>
      </c>
      <c r="AJ15" s="60">
        <v>4</v>
      </c>
      <c r="AK15" s="53"/>
      <c r="AL15" s="60"/>
      <c r="AM15" s="60"/>
      <c r="AN15" s="60"/>
      <c r="AO15" s="60"/>
      <c r="AP15" s="53"/>
      <c r="AQ15" s="60"/>
      <c r="AR15" s="60"/>
      <c r="AS15" s="60"/>
      <c r="AT15" s="60"/>
      <c r="AU15" s="53"/>
      <c r="AV15" s="71" t="s">
        <v>99</v>
      </c>
      <c r="AW15" s="69">
        <f>IFERROR(VLOOKUP(AW8,$M$10:$AE$22,18,0),0)</f>
        <v>9.2863634697791522</v>
      </c>
      <c r="AX15" s="69">
        <f t="shared" ref="AX15:BD15" si="13">IFERROR(VLOOKUP(AX8,$M$10:$AE$22,18,0),0)</f>
        <v>4.5764587933681371</v>
      </c>
      <c r="AY15" s="69">
        <f t="shared" si="13"/>
        <v>4.4315032224979731</v>
      </c>
      <c r="AZ15" s="69">
        <f t="shared" si="13"/>
        <v>3.5451408918027529</v>
      </c>
      <c r="BA15" s="69">
        <f t="shared" si="13"/>
        <v>0</v>
      </c>
      <c r="BB15" s="69">
        <f t="shared" si="13"/>
        <v>0</v>
      </c>
      <c r="BC15" s="69">
        <f t="shared" si="13"/>
        <v>0</v>
      </c>
      <c r="BD15" s="69">
        <f t="shared" si="13"/>
        <v>0</v>
      </c>
    </row>
    <row r="16" spans="1:57" s="58" customFormat="1" ht="35.1" customHeight="1" x14ac:dyDescent="0.3">
      <c r="A16" s="53"/>
      <c r="B16" s="75" t="str">
        <f>M10</f>
        <v xml:space="preserve">      8 lbs/1 CRX</v>
      </c>
      <c r="C16" s="91">
        <f>IF(B16=0,0,$F$9)</f>
        <v>1.2867792064368542</v>
      </c>
      <c r="D16" s="91">
        <f t="shared" ref="D16:D22" si="14">IF(C16=0,0,$F$10)</f>
        <v>0.41906602508479923</v>
      </c>
      <c r="E16" s="91">
        <f>IF(D16=0,0,$F$11)</f>
        <v>0.6754358286660882</v>
      </c>
      <c r="F16" s="91">
        <f>IF(E16=0,0,$F$12)</f>
        <v>1.9375640924508954</v>
      </c>
      <c r="G16" s="53"/>
      <c r="H16" s="53"/>
      <c r="I16" s="53"/>
      <c r="J16" s="53"/>
      <c r="K16" s="53"/>
      <c r="L16" s="53"/>
      <c r="M16" s="66"/>
      <c r="N16" s="74"/>
      <c r="O16" s="74"/>
      <c r="P16" s="74"/>
      <c r="Q16" s="68"/>
      <c r="R16" s="68"/>
      <c r="S16" s="68"/>
      <c r="T16" s="68"/>
      <c r="U16" s="68"/>
      <c r="V16" s="68"/>
      <c r="W16" s="69"/>
      <c r="X16" s="68"/>
      <c r="Y16" s="68"/>
      <c r="Z16" s="68"/>
      <c r="AA16" s="68"/>
      <c r="AB16" s="68"/>
      <c r="AC16" s="61">
        <f t="shared" si="5"/>
        <v>0</v>
      </c>
      <c r="AD16" s="61">
        <f t="shared" si="6"/>
        <v>0</v>
      </c>
      <c r="AE16" s="61">
        <f t="shared" si="8"/>
        <v>0</v>
      </c>
      <c r="AF16" s="53"/>
      <c r="AG16" s="59"/>
      <c r="AH16" s="60"/>
      <c r="AI16" s="60"/>
      <c r="AJ16" s="60"/>
      <c r="AK16" s="53"/>
      <c r="AL16" s="60"/>
      <c r="AM16" s="60"/>
      <c r="AN16" s="60"/>
      <c r="AO16" s="60"/>
      <c r="AP16" s="53"/>
      <c r="AQ16" s="60"/>
      <c r="AR16" s="60"/>
      <c r="AS16" s="60"/>
      <c r="AT16" s="60"/>
      <c r="AU16" s="53"/>
      <c r="AV16" s="71" t="s">
        <v>100</v>
      </c>
      <c r="AW16" s="69">
        <f>IFERROR(VLOOKUP(AW8,$M$10:$AE$22,19,0),0)</f>
        <v>4.8817324690443193</v>
      </c>
      <c r="AX16" s="69">
        <f t="shared" ref="AX16:BD16" si="15">IFERROR(VLOOKUP(AX8,$M$10:$AE$22,19,0),0)</f>
        <v>2.6314949021153837</v>
      </c>
      <c r="AY16" s="69">
        <f t="shared" si="15"/>
        <v>2.0964364234174124</v>
      </c>
      <c r="AZ16" s="69">
        <f t="shared" si="15"/>
        <v>1.662969477143351</v>
      </c>
      <c r="BA16" s="69">
        <f t="shared" si="15"/>
        <v>0</v>
      </c>
      <c r="BB16" s="69">
        <f t="shared" si="15"/>
        <v>0</v>
      </c>
      <c r="BC16" s="69">
        <f t="shared" si="15"/>
        <v>0</v>
      </c>
      <c r="BD16" s="69">
        <f t="shared" si="15"/>
        <v>0</v>
      </c>
    </row>
    <row r="17" spans="1:56" s="58" customFormat="1" ht="35.1" customHeight="1" x14ac:dyDescent="0.3">
      <c r="A17" s="53"/>
      <c r="B17" s="75" t="str">
        <f>M11</f>
        <v xml:space="preserve">       14 lbs/1 CRX</v>
      </c>
      <c r="C17" s="91">
        <f t="shared" ref="C17:C22" si="16">IF(B17=0,0,$F$9)</f>
        <v>1.2867792064368542</v>
      </c>
      <c r="D17" s="91">
        <f t="shared" si="14"/>
        <v>0.41906602508479923</v>
      </c>
      <c r="E17" s="91">
        <f t="shared" ref="E17:E22" si="17">IF(D17=0,0,$F$11)</f>
        <v>0.6754358286660882</v>
      </c>
      <c r="F17" s="91">
        <f t="shared" ref="F17:F22" si="18">IF(E17=0,0,$F$12)</f>
        <v>1.9375640924508954</v>
      </c>
      <c r="G17" s="53"/>
      <c r="H17" s="53"/>
      <c r="I17" s="53"/>
      <c r="J17" s="53"/>
      <c r="K17" s="53"/>
      <c r="L17" s="53"/>
      <c r="M17" s="66"/>
      <c r="N17" s="76"/>
      <c r="O17" s="76"/>
      <c r="P17" s="76"/>
      <c r="Q17" s="60"/>
      <c r="R17" s="68"/>
      <c r="S17" s="68"/>
      <c r="T17" s="68"/>
      <c r="U17" s="68"/>
      <c r="V17" s="68"/>
      <c r="W17" s="69"/>
      <c r="X17" s="68"/>
      <c r="Y17" s="68"/>
      <c r="Z17" s="68"/>
      <c r="AA17" s="68"/>
      <c r="AB17" s="68"/>
      <c r="AC17" s="61">
        <f t="shared" si="5"/>
        <v>0</v>
      </c>
      <c r="AD17" s="61">
        <f t="shared" si="6"/>
        <v>0</v>
      </c>
      <c r="AE17" s="61">
        <f t="shared" si="8"/>
        <v>0</v>
      </c>
      <c r="AF17" s="53"/>
      <c r="AG17" s="77"/>
      <c r="AH17" s="60"/>
      <c r="AI17" s="60"/>
      <c r="AJ17" s="60"/>
      <c r="AK17" s="53"/>
      <c r="AL17" s="60"/>
      <c r="AM17" s="60"/>
      <c r="AN17" s="60"/>
      <c r="AO17" s="60"/>
      <c r="AP17" s="53"/>
      <c r="AQ17" s="60"/>
      <c r="AR17" s="60"/>
      <c r="AS17" s="60"/>
      <c r="AT17" s="60"/>
      <c r="AU17" s="53"/>
      <c r="AV17" s="71" t="s">
        <v>101</v>
      </c>
      <c r="AW17" s="69">
        <f t="shared" ref="AW17:BD17" si="19">IF(AW14=0,0,SUM($I$11:$K$11)/SUM($N$23:$P$23))</f>
        <v>0.61134337777076597</v>
      </c>
      <c r="AX17" s="69">
        <f t="shared" si="19"/>
        <v>0.61134337777076597</v>
      </c>
      <c r="AY17" s="69">
        <f t="shared" si="19"/>
        <v>0.61134337777076597</v>
      </c>
      <c r="AZ17" s="69">
        <f t="shared" si="19"/>
        <v>0.61134337777076597</v>
      </c>
      <c r="BA17" s="69">
        <f t="shared" si="19"/>
        <v>0</v>
      </c>
      <c r="BB17" s="69">
        <f t="shared" si="19"/>
        <v>0</v>
      </c>
      <c r="BC17" s="69">
        <f t="shared" si="19"/>
        <v>0</v>
      </c>
      <c r="BD17" s="69">
        <f t="shared" si="19"/>
        <v>0</v>
      </c>
    </row>
    <row r="18" spans="1:56" s="58" customFormat="1" ht="35.1" customHeight="1" x14ac:dyDescent="0.3">
      <c r="A18" s="53"/>
      <c r="B18" s="75" t="str">
        <f>M12</f>
        <v xml:space="preserve">        16lbs/1CRT</v>
      </c>
      <c r="C18" s="91">
        <f t="shared" si="16"/>
        <v>1.2867792064368542</v>
      </c>
      <c r="D18" s="91">
        <f t="shared" si="14"/>
        <v>0.41906602508479923</v>
      </c>
      <c r="E18" s="91">
        <f t="shared" si="17"/>
        <v>0.6754358286660882</v>
      </c>
      <c r="F18" s="91">
        <f t="shared" si="18"/>
        <v>1.9375640924508954</v>
      </c>
      <c r="G18" s="53"/>
      <c r="H18" s="53"/>
      <c r="I18" s="53"/>
      <c r="J18" s="53"/>
      <c r="K18" s="53"/>
      <c r="L18" s="53"/>
      <c r="M18" s="60"/>
      <c r="N18" s="76"/>
      <c r="O18" s="76"/>
      <c r="P18" s="76"/>
      <c r="Q18" s="60"/>
      <c r="R18" s="69"/>
      <c r="S18" s="69"/>
      <c r="T18" s="69"/>
      <c r="U18" s="69"/>
      <c r="V18" s="69"/>
      <c r="W18" s="69"/>
      <c r="X18" s="69"/>
      <c r="Y18" s="68"/>
      <c r="Z18" s="68"/>
      <c r="AA18" s="68"/>
      <c r="AB18" s="68"/>
      <c r="AC18" s="61">
        <f t="shared" si="5"/>
        <v>0</v>
      </c>
      <c r="AD18" s="61">
        <f t="shared" si="6"/>
        <v>0</v>
      </c>
      <c r="AE18" s="61">
        <f t="shared" si="8"/>
        <v>0</v>
      </c>
      <c r="AF18" s="53"/>
      <c r="AG18" s="77"/>
      <c r="AH18" s="60"/>
      <c r="AI18" s="60"/>
      <c r="AJ18" s="60"/>
      <c r="AK18" s="53"/>
      <c r="AL18" s="60"/>
      <c r="AM18" s="60"/>
      <c r="AN18" s="60"/>
      <c r="AO18" s="60"/>
      <c r="AP18" s="53"/>
      <c r="AQ18" s="60"/>
      <c r="AR18" s="60"/>
      <c r="AS18" s="60"/>
      <c r="AT18" s="60"/>
      <c r="AU18" s="53"/>
      <c r="AV18" s="71" t="s">
        <v>102</v>
      </c>
      <c r="AW18" s="69">
        <f t="shared" ref="AW18:BD18" si="20">IF(AW14=0,0,SUM($I$9:$K$10)/SUM($N$23:$P$23))</f>
        <v>2.484815019326339</v>
      </c>
      <c r="AX18" s="69">
        <f t="shared" si="20"/>
        <v>2.484815019326339</v>
      </c>
      <c r="AY18" s="69">
        <f t="shared" si="20"/>
        <v>2.484815019326339</v>
      </c>
      <c r="AZ18" s="69">
        <f t="shared" si="20"/>
        <v>2.484815019326339</v>
      </c>
      <c r="BA18" s="69">
        <f t="shared" si="20"/>
        <v>0</v>
      </c>
      <c r="BB18" s="69">
        <f t="shared" si="20"/>
        <v>0</v>
      </c>
      <c r="BC18" s="69">
        <f t="shared" si="20"/>
        <v>0</v>
      </c>
      <c r="BD18" s="69">
        <f t="shared" si="20"/>
        <v>0</v>
      </c>
    </row>
    <row r="19" spans="1:56" s="58" customFormat="1" ht="35.1" customHeight="1" x14ac:dyDescent="0.3">
      <c r="A19" s="53"/>
      <c r="B19" s="75" t="str">
        <f t="shared" ref="B19:B20" si="21">M13</f>
        <v xml:space="preserve">22/1CRT </v>
      </c>
      <c r="C19" s="91">
        <f t="shared" si="16"/>
        <v>1.2867792064368542</v>
      </c>
      <c r="D19" s="91">
        <f t="shared" si="14"/>
        <v>0.41906602508479923</v>
      </c>
      <c r="E19" s="91">
        <f t="shared" si="17"/>
        <v>0.6754358286660882</v>
      </c>
      <c r="F19" s="91">
        <f t="shared" si="18"/>
        <v>1.9375640924508954</v>
      </c>
      <c r="G19" s="53"/>
      <c r="H19" s="53"/>
      <c r="I19" s="53"/>
      <c r="J19" s="53"/>
      <c r="K19" s="53"/>
      <c r="L19" s="53"/>
      <c r="M19" s="60"/>
      <c r="N19" s="76"/>
      <c r="O19" s="76"/>
      <c r="P19" s="76"/>
      <c r="Q19" s="60"/>
      <c r="R19" s="69"/>
      <c r="S19" s="69"/>
      <c r="T19" s="69"/>
      <c r="U19" s="69"/>
      <c r="V19" s="69"/>
      <c r="W19" s="69"/>
      <c r="X19" s="69"/>
      <c r="Y19" s="68"/>
      <c r="Z19" s="68"/>
      <c r="AA19" s="68"/>
      <c r="AB19" s="68"/>
      <c r="AC19" s="61">
        <f t="shared" si="5"/>
        <v>0</v>
      </c>
      <c r="AD19" s="61">
        <f t="shared" si="6"/>
        <v>0</v>
      </c>
      <c r="AE19" s="61">
        <f t="shared" si="8"/>
        <v>0</v>
      </c>
      <c r="AF19" s="53"/>
      <c r="AG19" s="77"/>
      <c r="AH19" s="60"/>
      <c r="AI19" s="60"/>
      <c r="AJ19" s="60"/>
      <c r="AK19" s="53"/>
      <c r="AL19" s="60"/>
      <c r="AM19" s="60"/>
      <c r="AN19" s="60"/>
      <c r="AO19" s="60"/>
      <c r="AP19" s="53"/>
      <c r="AQ19" s="60"/>
      <c r="AR19" s="60"/>
      <c r="AS19" s="60"/>
      <c r="AT19" s="60"/>
      <c r="AU19" s="53"/>
      <c r="AV19" s="78" t="s">
        <v>66</v>
      </c>
      <c r="AW19" s="79">
        <f>SUM(AW10:AW18)</f>
        <v>28.345910337939472</v>
      </c>
      <c r="AX19" s="79">
        <f t="shared" ref="AX19:BD19" si="22">SUM(AX10:AX18)</f>
        <v>19.55438961277688</v>
      </c>
      <c r="AY19" s="79">
        <f t="shared" si="22"/>
        <v>17.609207151898893</v>
      </c>
      <c r="AZ19" s="79">
        <f t="shared" si="22"/>
        <v>15.920237550134761</v>
      </c>
      <c r="BA19" s="79">
        <f t="shared" si="22"/>
        <v>0</v>
      </c>
      <c r="BB19" s="79">
        <f t="shared" si="22"/>
        <v>0</v>
      </c>
      <c r="BC19" s="79">
        <f t="shared" si="22"/>
        <v>0</v>
      </c>
      <c r="BD19" s="79">
        <f t="shared" si="22"/>
        <v>0</v>
      </c>
    </row>
    <row r="20" spans="1:56" s="58" customFormat="1" ht="35.1" customHeight="1" x14ac:dyDescent="0.3">
      <c r="A20" s="53"/>
      <c r="B20" s="75">
        <f t="shared" si="21"/>
        <v>0</v>
      </c>
      <c r="C20" s="91">
        <f t="shared" si="16"/>
        <v>0</v>
      </c>
      <c r="D20" s="91">
        <f t="shared" si="14"/>
        <v>0</v>
      </c>
      <c r="E20" s="91">
        <f t="shared" si="17"/>
        <v>0</v>
      </c>
      <c r="F20" s="91">
        <f t="shared" si="18"/>
        <v>0</v>
      </c>
      <c r="G20" s="53"/>
      <c r="H20" s="53"/>
      <c r="I20" s="53"/>
      <c r="J20" s="53"/>
      <c r="K20" s="53"/>
      <c r="L20" s="53"/>
      <c r="M20" s="60"/>
      <c r="N20" s="76"/>
      <c r="O20" s="76"/>
      <c r="P20" s="76"/>
      <c r="Q20" s="60"/>
      <c r="R20" s="69"/>
      <c r="S20" s="69"/>
      <c r="T20" s="69"/>
      <c r="U20" s="69"/>
      <c r="V20" s="69"/>
      <c r="W20" s="69"/>
      <c r="X20" s="69"/>
      <c r="Y20" s="68"/>
      <c r="Z20" s="68"/>
      <c r="AA20" s="68"/>
      <c r="AB20" s="68"/>
      <c r="AC20" s="61">
        <f t="shared" si="5"/>
        <v>0</v>
      </c>
      <c r="AD20" s="61">
        <f t="shared" si="6"/>
        <v>0</v>
      </c>
      <c r="AE20" s="61">
        <f t="shared" si="8"/>
        <v>0</v>
      </c>
      <c r="AF20" s="53"/>
      <c r="AG20" s="77"/>
      <c r="AH20" s="60"/>
      <c r="AI20" s="60"/>
      <c r="AJ20" s="60"/>
      <c r="AK20" s="53"/>
      <c r="AL20" s="60"/>
      <c r="AM20" s="60"/>
      <c r="AN20" s="60"/>
      <c r="AO20" s="60"/>
      <c r="AP20" s="53"/>
      <c r="AQ20" s="60"/>
      <c r="AR20" s="60"/>
      <c r="AS20" s="60"/>
      <c r="AT20" s="60"/>
      <c r="AU20" s="53"/>
      <c r="AV20" s="78" t="s">
        <v>103</v>
      </c>
      <c r="AW20" s="80">
        <f>(IF(AW14=0,0,(SUM(N10:P10)*AW19)))</f>
        <v>49.236846257000863</v>
      </c>
      <c r="AX20" s="80">
        <f>(IF(AX14=0,0,(SUM(N11:P11)*AX19)))</f>
        <v>74.717322710420461</v>
      </c>
      <c r="AY20" s="80">
        <f>(IF(AY14=0,0,(SUM(N12:P12)*AY19)))</f>
        <v>503.02461150114374</v>
      </c>
      <c r="AZ20" s="80">
        <f>(IF(AZ14=0,0,(SUM(N13:P13)*AZ19)))</f>
        <v>264.02121953143489</v>
      </c>
      <c r="BA20" s="80">
        <f>(IF(BA14=0,0,(SUM(N14:P14)*BA19)))</f>
        <v>0</v>
      </c>
      <c r="BB20" s="80">
        <f>(IF(BB14=0,0,(SUM(N15:P15)*BB19)))</f>
        <v>0</v>
      </c>
      <c r="BC20" s="80">
        <f>(IF(BC14=0,0,(SUM(N16:P16)*BC19)))</f>
        <v>0</v>
      </c>
      <c r="BD20" s="80">
        <f>(IF(BD14=0,0,(SUM(N17:P17)*BD19)))</f>
        <v>0</v>
      </c>
    </row>
    <row r="21" spans="1:56" s="58" customFormat="1" ht="35.1" customHeight="1" x14ac:dyDescent="0.3">
      <c r="A21" s="53"/>
      <c r="B21" s="75">
        <f>M15</f>
        <v>0</v>
      </c>
      <c r="C21" s="91">
        <f t="shared" si="16"/>
        <v>0</v>
      </c>
      <c r="D21" s="91">
        <f t="shared" si="14"/>
        <v>0</v>
      </c>
      <c r="E21" s="91">
        <f t="shared" si="17"/>
        <v>0</v>
      </c>
      <c r="F21" s="91">
        <f t="shared" si="18"/>
        <v>0</v>
      </c>
      <c r="G21" s="53"/>
      <c r="H21" s="53"/>
      <c r="I21" s="53"/>
      <c r="J21" s="53"/>
      <c r="K21" s="53"/>
      <c r="L21" s="53"/>
      <c r="M21" s="60"/>
      <c r="N21" s="76"/>
      <c r="O21" s="76"/>
      <c r="P21" s="76"/>
      <c r="Q21" s="60"/>
      <c r="R21" s="69"/>
      <c r="S21" s="69"/>
      <c r="T21" s="69"/>
      <c r="U21" s="69"/>
      <c r="V21" s="69"/>
      <c r="W21" s="69"/>
      <c r="X21" s="69"/>
      <c r="Y21" s="68"/>
      <c r="Z21" s="68"/>
      <c r="AA21" s="68"/>
      <c r="AB21" s="68"/>
      <c r="AC21" s="61">
        <f t="shared" si="5"/>
        <v>0</v>
      </c>
      <c r="AD21" s="61">
        <f t="shared" si="6"/>
        <v>0</v>
      </c>
      <c r="AE21" s="61">
        <f t="shared" si="8"/>
        <v>0</v>
      </c>
      <c r="AF21" s="53"/>
      <c r="AG21" s="125" t="s">
        <v>15</v>
      </c>
      <c r="AH21" s="126"/>
      <c r="AI21" s="127"/>
      <c r="AJ21" s="81">
        <f>SUM(AH10:AJ20)</f>
        <v>51</v>
      </c>
      <c r="AK21" s="53"/>
      <c r="AL21" s="125" t="s">
        <v>15</v>
      </c>
      <c r="AM21" s="126"/>
      <c r="AN21" s="127"/>
      <c r="AO21" s="81">
        <f>SUM(AM10:AO20)</f>
        <v>33</v>
      </c>
      <c r="AP21" s="53"/>
      <c r="AQ21" s="125" t="s">
        <v>15</v>
      </c>
      <c r="AR21" s="126"/>
      <c r="AS21" s="127"/>
      <c r="AT21" s="81">
        <f>SUM(AR10:AT20)</f>
        <v>14</v>
      </c>
      <c r="AU21" s="53"/>
      <c r="AV21" s="53" t="str">
        <f>AW8</f>
        <v xml:space="preserve">      8 lbs/1 CRX</v>
      </c>
      <c r="AW21" s="86">
        <f>AW19</f>
        <v>28.345910337939472</v>
      </c>
      <c r="AX21" s="53"/>
      <c r="AY21" s="53"/>
      <c r="AZ21" s="53"/>
      <c r="BA21" s="53"/>
      <c r="BB21" s="53"/>
      <c r="BC21" s="53"/>
      <c r="BD21"/>
    </row>
    <row r="22" spans="1:56" s="58" customFormat="1" ht="35.1" customHeight="1" x14ac:dyDescent="0.3">
      <c r="A22" s="53"/>
      <c r="B22" s="75">
        <f>M16</f>
        <v>0</v>
      </c>
      <c r="C22" s="91">
        <f t="shared" si="16"/>
        <v>0</v>
      </c>
      <c r="D22" s="91">
        <f t="shared" si="14"/>
        <v>0</v>
      </c>
      <c r="E22" s="91">
        <f t="shared" si="17"/>
        <v>0</v>
      </c>
      <c r="F22" s="91">
        <f t="shared" si="18"/>
        <v>0</v>
      </c>
      <c r="G22" s="53"/>
      <c r="H22" s="53"/>
      <c r="I22" s="53"/>
      <c r="J22" s="53"/>
      <c r="K22" s="53"/>
      <c r="L22" s="53"/>
      <c r="M22" s="60"/>
      <c r="N22" s="76"/>
      <c r="O22" s="76"/>
      <c r="P22" s="76"/>
      <c r="Q22" s="60"/>
      <c r="R22" s="69"/>
      <c r="S22" s="69"/>
      <c r="T22" s="69"/>
      <c r="U22" s="69"/>
      <c r="V22" s="69"/>
      <c r="W22" s="69"/>
      <c r="X22" s="69"/>
      <c r="Y22" s="68"/>
      <c r="Z22" s="68"/>
      <c r="AA22" s="68"/>
      <c r="AB22" s="68"/>
      <c r="AC22" s="61">
        <f t="shared" si="5"/>
        <v>0</v>
      </c>
      <c r="AD22" s="61">
        <f t="shared" si="6"/>
        <v>0</v>
      </c>
      <c r="AE22" s="61">
        <f t="shared" si="8"/>
        <v>0</v>
      </c>
      <c r="AF22" s="53"/>
      <c r="AG22" s="125" t="s">
        <v>104</v>
      </c>
      <c r="AH22" s="126"/>
      <c r="AI22" s="127"/>
      <c r="AJ22" s="82">
        <f>IFERROR($AJ$21/SUM($N$23:$P$23),0)</f>
        <v>1.0057584602035181</v>
      </c>
      <c r="AK22" s="53"/>
      <c r="AL22" s="125" t="s">
        <v>104</v>
      </c>
      <c r="AM22" s="126"/>
      <c r="AN22" s="127"/>
      <c r="AO22" s="82">
        <f>IFERROR($AO$21/SUM($N$23:$P$23),0)</f>
        <v>0.65078488601404116</v>
      </c>
      <c r="AP22" s="53"/>
      <c r="AQ22" s="125" t="s">
        <v>104</v>
      </c>
      <c r="AR22" s="126"/>
      <c r="AS22" s="127"/>
      <c r="AT22" s="82">
        <f>IFERROR($AT$21/SUM($N$23:$P$23),0)</f>
        <v>0.27609055770292656</v>
      </c>
      <c r="AU22" s="53"/>
      <c r="AV22" s="53" t="str">
        <f>AX8</f>
        <v xml:space="preserve">       14 lbs/1 CRX</v>
      </c>
      <c r="AW22" s="86">
        <f>AX19</f>
        <v>19.55438961277688</v>
      </c>
      <c r="AX22" s="53"/>
      <c r="AY22" s="53"/>
      <c r="AZ22" s="53"/>
      <c r="BA22" s="53"/>
      <c r="BB22" s="53"/>
      <c r="BC22" s="53"/>
      <c r="BD22"/>
    </row>
    <row r="23" spans="1:56" ht="35.1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83">
        <f>SUM(N10:N22)</f>
        <v>17.216999999999999</v>
      </c>
      <c r="O23" s="83">
        <f t="shared" ref="O23:AB23" si="23">SUM(O10:O22)</f>
        <v>16.533000000000001</v>
      </c>
      <c r="P23" s="83">
        <f t="shared" si="23"/>
        <v>16.958000000000002</v>
      </c>
      <c r="Q23" s="84">
        <f t="shared" si="23"/>
        <v>21</v>
      </c>
      <c r="R23" s="84">
        <f t="shared" si="23"/>
        <v>20</v>
      </c>
      <c r="S23" s="84">
        <f t="shared" si="23"/>
        <v>20</v>
      </c>
      <c r="T23" s="84">
        <f t="shared" si="23"/>
        <v>26</v>
      </c>
      <c r="U23" s="84">
        <f t="shared" si="23"/>
        <v>26</v>
      </c>
      <c r="V23" s="84">
        <f t="shared" si="23"/>
        <v>26</v>
      </c>
      <c r="W23" s="84">
        <f t="shared" si="23"/>
        <v>62</v>
      </c>
      <c r="X23" s="84">
        <f t="shared" si="23"/>
        <v>62</v>
      </c>
      <c r="Y23" s="84">
        <f t="shared" si="23"/>
        <v>62</v>
      </c>
      <c r="Z23" s="84">
        <f t="shared" si="23"/>
        <v>30</v>
      </c>
      <c r="AA23" s="84">
        <f t="shared" si="23"/>
        <v>31</v>
      </c>
      <c r="AB23" s="84">
        <f t="shared" si="23"/>
        <v>31</v>
      </c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 t="str">
        <f>AY8</f>
        <v xml:space="preserve">        16lbs/1CRT</v>
      </c>
      <c r="AW23" s="86">
        <f>AY19</f>
        <v>17.609207151898893</v>
      </c>
      <c r="AX23" s="53"/>
      <c r="AY23" s="53"/>
      <c r="AZ23" s="53"/>
      <c r="BA23" s="53"/>
      <c r="BB23" s="53"/>
      <c r="BC23" s="53"/>
      <c r="BD23" s="53"/>
    </row>
    <row r="24" spans="1:56" ht="35.1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 t="str">
        <f>AZ8</f>
        <v xml:space="preserve">22/1CRT </v>
      </c>
      <c r="AW24" s="86">
        <f>AZ19</f>
        <v>15.920237550134761</v>
      </c>
      <c r="AX24" s="53"/>
      <c r="AY24" s="53"/>
      <c r="AZ24" s="53"/>
      <c r="BA24" s="53"/>
      <c r="BB24" s="53"/>
      <c r="BC24" s="53"/>
      <c r="BD24" s="53"/>
    </row>
    <row r="25" spans="1:56" ht="35.1" customHeight="1" x14ac:dyDescent="0.3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>
        <f>BA8</f>
        <v>0</v>
      </c>
      <c r="AW25" s="86">
        <f>BA19</f>
        <v>0</v>
      </c>
      <c r="AX25" s="53"/>
      <c r="AY25" s="53"/>
      <c r="AZ25" s="53"/>
      <c r="BA25" s="53"/>
      <c r="BB25" s="53"/>
      <c r="BC25" s="53"/>
      <c r="BD25" s="53"/>
    </row>
    <row r="26" spans="1:56" ht="35.1" customHeigh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89">
        <f>BB8</f>
        <v>0</v>
      </c>
      <c r="AW26" s="86">
        <f>BB19</f>
        <v>0</v>
      </c>
      <c r="AX26" s="53"/>
      <c r="AY26" s="53"/>
      <c r="AZ26" s="53"/>
      <c r="BA26" s="53"/>
      <c r="BB26" s="53"/>
      <c r="BC26" s="53"/>
      <c r="BD26" s="53"/>
    </row>
    <row r="27" spans="1:56" ht="35.1" customHeight="1" x14ac:dyDescent="0.3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ht="35.1" customHeight="1" x14ac:dyDescent="0.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ht="35.1" customHeight="1" x14ac:dyDescent="0.3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ht="35.1" customHeight="1" x14ac:dyDescent="0.3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ht="35.1" customHeight="1" x14ac:dyDescent="0.3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ht="35.1" customHeight="1" x14ac:dyDescent="0.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ht="35.1" customHeight="1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ht="35.1" customHeight="1" x14ac:dyDescent="0.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ht="35.1" customHeight="1" x14ac:dyDescent="0.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ht="35.1" customHeight="1" x14ac:dyDescent="0.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ht="35.1" customHeight="1" x14ac:dyDescent="0.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ht="35.1" customHeight="1" x14ac:dyDescent="0.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ht="35.1" customHeight="1" x14ac:dyDescent="0.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ht="35.1" customHeight="1" x14ac:dyDescent="0.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ht="35.1" customHeight="1" x14ac:dyDescent="0.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ht="35.1" customHeight="1" x14ac:dyDescent="0.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ht="35.1" customHeight="1" x14ac:dyDescent="0.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ht="35.1" customHeight="1" x14ac:dyDescent="0.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ht="35.1" customHeight="1" x14ac:dyDescent="0.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ht="35.1" customHeight="1" x14ac:dyDescent="0.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ht="35.1" customHeight="1" x14ac:dyDescent="0.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</row>
    <row r="48" spans="1:56" ht="35.1" customHeight="1" x14ac:dyDescent="0.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</row>
    <row r="49" spans="1:47" ht="35.1" customHeight="1" x14ac:dyDescent="0.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</row>
    <row r="50" spans="1:47" ht="35.1" customHeight="1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</row>
    <row r="51" spans="1:47" ht="35.1" customHeight="1" x14ac:dyDescent="0.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</row>
    <row r="52" spans="1:47" ht="35.1" customHeight="1" x14ac:dyDescent="0.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</row>
    <row r="53" spans="1:47" ht="35.1" customHeight="1" x14ac:dyDescent="0.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</row>
    <row r="54" spans="1:47" ht="35.1" customHeight="1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</row>
    <row r="55" spans="1:47" ht="35.1" customHeight="1" x14ac:dyDescent="0.3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</row>
    <row r="56" spans="1:47" ht="35.1" customHeight="1" x14ac:dyDescent="0.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</row>
    <row r="57" spans="1:47" ht="35.1" customHeight="1" x14ac:dyDescent="0.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</row>
    <row r="58" spans="1:47" ht="35.1" customHeight="1" x14ac:dyDescent="0.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</row>
    <row r="59" spans="1:47" ht="35.1" customHeight="1" x14ac:dyDescent="0.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</row>
    <row r="60" spans="1:47" x14ac:dyDescent="0.3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</row>
    <row r="61" spans="1:47" x14ac:dyDescent="0.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</row>
    <row r="62" spans="1:47" x14ac:dyDescent="0.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</row>
    <row r="63" spans="1:47" x14ac:dyDescent="0.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</row>
    <row r="64" spans="1:47" x14ac:dyDescent="0.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</row>
    <row r="65" spans="1:46" x14ac:dyDescent="0.3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</row>
    <row r="66" spans="1:46" x14ac:dyDescent="0.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</row>
    <row r="67" spans="1:46" x14ac:dyDescent="0.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</row>
    <row r="68" spans="1:46" x14ac:dyDescent="0.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</row>
    <row r="69" spans="1:46" x14ac:dyDescent="0.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</row>
    <row r="70" spans="1:46" x14ac:dyDescent="0.3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</row>
    <row r="71" spans="1:46" x14ac:dyDescent="0.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</row>
    <row r="72" spans="1:46" x14ac:dyDescent="0.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</row>
    <row r="73" spans="1:46" x14ac:dyDescent="0.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</row>
    <row r="74" spans="1:46" x14ac:dyDescent="0.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</row>
    <row r="75" spans="1:46" x14ac:dyDescent="0.3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</row>
    <row r="76" spans="1:46" x14ac:dyDescent="0.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</row>
    <row r="77" spans="1:46" x14ac:dyDescent="0.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</row>
    <row r="78" spans="1:46" x14ac:dyDescent="0.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</row>
    <row r="79" spans="1:46" x14ac:dyDescent="0.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</row>
    <row r="80" spans="1:46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</row>
    <row r="81" spans="1:46" x14ac:dyDescent="0.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</row>
    <row r="82" spans="1:46" x14ac:dyDescent="0.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</row>
    <row r="83" spans="1:46" x14ac:dyDescent="0.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</row>
    <row r="84" spans="1:46" x14ac:dyDescent="0.3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</row>
    <row r="85" spans="1:46" x14ac:dyDescent="0.3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6" x14ac:dyDescent="0.3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</row>
    <row r="87" spans="1:46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</row>
    <row r="88" spans="1:46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</row>
    <row r="89" spans="1:46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</row>
    <row r="90" spans="1:46" x14ac:dyDescent="0.3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</row>
    <row r="91" spans="1:46" x14ac:dyDescent="0.3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</row>
    <row r="92" spans="1:46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</row>
    <row r="93" spans="1:46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</row>
    <row r="94" spans="1:46" x14ac:dyDescent="0.3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</row>
    <row r="95" spans="1:46" x14ac:dyDescent="0.3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</row>
    <row r="96" spans="1:46" x14ac:dyDescent="0.3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</row>
    <row r="97" spans="1:46" x14ac:dyDescent="0.3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</row>
    <row r="98" spans="1:46" x14ac:dyDescent="0.3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</row>
    <row r="99" spans="1:46" x14ac:dyDescent="0.3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</row>
    <row r="100" spans="1:46" x14ac:dyDescent="0.3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</row>
    <row r="101" spans="1:46" x14ac:dyDescent="0.3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</row>
    <row r="102" spans="1:46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</row>
    <row r="103" spans="1:46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</row>
    <row r="104" spans="1:46" x14ac:dyDescent="0.3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</row>
    <row r="105" spans="1:46" x14ac:dyDescent="0.3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</row>
    <row r="106" spans="1:46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</row>
    <row r="107" spans="1:46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</row>
    <row r="108" spans="1:46" x14ac:dyDescent="0.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</row>
    <row r="109" spans="1:46" x14ac:dyDescent="0.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</row>
    <row r="110" spans="1:46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</row>
    <row r="111" spans="1:46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</row>
    <row r="112" spans="1:46" x14ac:dyDescent="0.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</row>
    <row r="113" spans="1:46" x14ac:dyDescent="0.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</row>
    <row r="114" spans="1:46" x14ac:dyDescent="0.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</row>
    <row r="115" spans="1:46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</row>
    <row r="116" spans="1:46" x14ac:dyDescent="0.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</row>
    <row r="117" spans="1:46" x14ac:dyDescent="0.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</row>
    <row r="118" spans="1:46" x14ac:dyDescent="0.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</row>
    <row r="119" spans="1:46" x14ac:dyDescent="0.3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</row>
    <row r="120" spans="1:46" x14ac:dyDescent="0.3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</row>
    <row r="121" spans="1:46" x14ac:dyDescent="0.3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</row>
    <row r="122" spans="1:46" x14ac:dyDescent="0.3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</row>
    <row r="123" spans="1:46" x14ac:dyDescent="0.3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</row>
    <row r="124" spans="1:46" x14ac:dyDescent="0.3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</row>
    <row r="125" spans="1:46" x14ac:dyDescent="0.3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</row>
    <row r="126" spans="1:46" x14ac:dyDescent="0.3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</row>
    <row r="127" spans="1:46" x14ac:dyDescent="0.3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</row>
    <row r="128" spans="1:46" x14ac:dyDescent="0.3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</row>
    <row r="129" spans="1:46" x14ac:dyDescent="0.3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</row>
    <row r="130" spans="1:46" x14ac:dyDescent="0.3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</row>
    <row r="131" spans="1:46" x14ac:dyDescent="0.3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</row>
    <row r="132" spans="1:46" x14ac:dyDescent="0.3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</row>
    <row r="133" spans="1:46" x14ac:dyDescent="0.3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</row>
    <row r="134" spans="1:46" x14ac:dyDescent="0.3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</row>
    <row r="135" spans="1:46" x14ac:dyDescent="0.3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</row>
    <row r="136" spans="1:46" x14ac:dyDescent="0.3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</row>
    <row r="137" spans="1:46" x14ac:dyDescent="0.3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</row>
    <row r="138" spans="1:46" x14ac:dyDescent="0.3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</row>
    <row r="139" spans="1:46" x14ac:dyDescent="0.3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</row>
    <row r="140" spans="1:46" x14ac:dyDescent="0.3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</row>
    <row r="141" spans="1:46" x14ac:dyDescent="0.3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</row>
    <row r="142" spans="1:46" x14ac:dyDescent="0.3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</row>
    <row r="143" spans="1:46" x14ac:dyDescent="0.3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</row>
    <row r="144" spans="1:46" x14ac:dyDescent="0.3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</row>
    <row r="145" spans="1:46" x14ac:dyDescent="0.3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</row>
    <row r="146" spans="1:46" x14ac:dyDescent="0.3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</row>
    <row r="147" spans="1:46" x14ac:dyDescent="0.3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</row>
    <row r="148" spans="1:46" x14ac:dyDescent="0.3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</row>
    <row r="149" spans="1:46" x14ac:dyDescent="0.3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</row>
    <row r="150" spans="1:46" x14ac:dyDescent="0.3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</row>
    <row r="151" spans="1:46" x14ac:dyDescent="0.3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</row>
    <row r="152" spans="1:46" x14ac:dyDescent="0.3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</row>
    <row r="153" spans="1:46" x14ac:dyDescent="0.3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</row>
    <row r="154" spans="1:46" x14ac:dyDescent="0.3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</row>
    <row r="155" spans="1:46" x14ac:dyDescent="0.3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</row>
    <row r="156" spans="1:46" x14ac:dyDescent="0.3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</row>
    <row r="157" spans="1:46" x14ac:dyDescent="0.3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</row>
    <row r="158" spans="1:46" x14ac:dyDescent="0.3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</row>
    <row r="159" spans="1:46" x14ac:dyDescent="0.3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</row>
    <row r="160" spans="1:46" x14ac:dyDescent="0.3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</row>
    <row r="161" spans="1:46" x14ac:dyDescent="0.3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</row>
    <row r="162" spans="1:46" x14ac:dyDescent="0.3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</row>
    <row r="163" spans="1:46" x14ac:dyDescent="0.3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</row>
    <row r="164" spans="1:46" x14ac:dyDescent="0.3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</row>
    <row r="165" spans="1:46" x14ac:dyDescent="0.3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</row>
    <row r="166" spans="1:46" x14ac:dyDescent="0.3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</row>
    <row r="167" spans="1:46" x14ac:dyDescent="0.3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</row>
    <row r="168" spans="1:46" x14ac:dyDescent="0.3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</row>
    <row r="169" spans="1:46" x14ac:dyDescent="0.3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</row>
    <row r="170" spans="1:46" x14ac:dyDescent="0.3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</row>
    <row r="171" spans="1:46" x14ac:dyDescent="0.3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</row>
    <row r="172" spans="1:46" x14ac:dyDescent="0.3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</row>
    <row r="173" spans="1:46" x14ac:dyDescent="0.3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</row>
    <row r="174" spans="1:46" x14ac:dyDescent="0.3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</row>
    <row r="175" spans="1:46" x14ac:dyDescent="0.3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</row>
    <row r="176" spans="1:46" x14ac:dyDescent="0.3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</row>
    <row r="177" spans="1:46" x14ac:dyDescent="0.3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</row>
    <row r="178" spans="1:46" x14ac:dyDescent="0.3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</row>
    <row r="179" spans="1:46" x14ac:dyDescent="0.3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</row>
    <row r="180" spans="1:46" x14ac:dyDescent="0.3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</row>
    <row r="181" spans="1:4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</row>
    <row r="182" spans="1:4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</row>
    <row r="183" spans="1:4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</row>
    <row r="184" spans="1:4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</row>
    <row r="185" spans="1:46" x14ac:dyDescent="0.3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</row>
    <row r="186" spans="1:46" x14ac:dyDescent="0.3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</row>
    <row r="187" spans="1:46" x14ac:dyDescent="0.3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</row>
    <row r="188" spans="1:46" x14ac:dyDescent="0.3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</row>
    <row r="189" spans="1:46" x14ac:dyDescent="0.3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</row>
    <row r="190" spans="1:46" x14ac:dyDescent="0.3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</row>
    <row r="191" spans="1:46" x14ac:dyDescent="0.3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</row>
    <row r="192" spans="1:46" x14ac:dyDescent="0.3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</row>
    <row r="193" spans="1:46" x14ac:dyDescent="0.3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</row>
    <row r="194" spans="1:46" x14ac:dyDescent="0.3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</row>
    <row r="195" spans="1:46" x14ac:dyDescent="0.3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</row>
    <row r="196" spans="1:46" x14ac:dyDescent="0.3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</row>
    <row r="197" spans="1:46" x14ac:dyDescent="0.3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</row>
    <row r="198" spans="1:46" x14ac:dyDescent="0.3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</row>
    <row r="199" spans="1:46" x14ac:dyDescent="0.3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</row>
    <row r="200" spans="1:46" x14ac:dyDescent="0.3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</row>
    <row r="201" spans="1:46" x14ac:dyDescent="0.3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</row>
    <row r="202" spans="1:46" x14ac:dyDescent="0.3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</row>
    <row r="203" spans="1:46" x14ac:dyDescent="0.3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</row>
    <row r="204" spans="1:46" x14ac:dyDescent="0.3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</row>
    <row r="205" spans="1:46" x14ac:dyDescent="0.3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</row>
    <row r="206" spans="1:46" x14ac:dyDescent="0.3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</row>
    <row r="207" spans="1:46" x14ac:dyDescent="0.3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</row>
    <row r="208" spans="1:46" x14ac:dyDescent="0.3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</row>
    <row r="209" spans="1:46" x14ac:dyDescent="0.3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</row>
    <row r="210" spans="1:46" x14ac:dyDescent="0.3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</row>
    <row r="211" spans="1:46" x14ac:dyDescent="0.3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</row>
    <row r="212" spans="1:46" x14ac:dyDescent="0.3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</row>
    <row r="213" spans="1:46" x14ac:dyDescent="0.3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</row>
    <row r="214" spans="1:46" x14ac:dyDescent="0.3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</row>
    <row r="215" spans="1:4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</row>
    <row r="216" spans="1:4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</row>
    <row r="217" spans="1:4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</row>
    <row r="218" spans="1:4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</row>
    <row r="219" spans="1:46" x14ac:dyDescent="0.3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</row>
    <row r="220" spans="1:46" x14ac:dyDescent="0.3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</row>
    <row r="221" spans="1:46" x14ac:dyDescent="0.3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</row>
    <row r="222" spans="1:46" x14ac:dyDescent="0.3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</row>
    <row r="223" spans="1:46" x14ac:dyDescent="0.3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</row>
    <row r="224" spans="1:46" x14ac:dyDescent="0.3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</row>
    <row r="225" spans="1:46" x14ac:dyDescent="0.3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</row>
    <row r="226" spans="1:46" x14ac:dyDescent="0.3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</row>
    <row r="227" spans="1:46" x14ac:dyDescent="0.3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</row>
    <row r="228" spans="1:4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</row>
    <row r="229" spans="1:4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</row>
    <row r="230" spans="1:4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</row>
    <row r="231" spans="1:4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</row>
    <row r="232" spans="1:46" x14ac:dyDescent="0.3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</row>
    <row r="233" spans="1:46" x14ac:dyDescent="0.3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</row>
    <row r="234" spans="1:46" x14ac:dyDescent="0.3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</row>
    <row r="235" spans="1:46" x14ac:dyDescent="0.3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</row>
    <row r="236" spans="1:46" x14ac:dyDescent="0.3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</row>
    <row r="237" spans="1:46" x14ac:dyDescent="0.3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</row>
    <row r="238" spans="1:46" x14ac:dyDescent="0.3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</row>
    <row r="239" spans="1:46" x14ac:dyDescent="0.3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</row>
    <row r="240" spans="1:46" x14ac:dyDescent="0.3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</row>
    <row r="241" spans="1:46" x14ac:dyDescent="0.3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</row>
    <row r="242" spans="1:46" x14ac:dyDescent="0.3">
      <c r="A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</row>
    <row r="243" spans="1:46" x14ac:dyDescent="0.3">
      <c r="A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</row>
  </sheetData>
  <mergeCells count="30">
    <mergeCell ref="BD8:BD9"/>
    <mergeCell ref="AG21:AI21"/>
    <mergeCell ref="AL21:AN21"/>
    <mergeCell ref="AQ21:AS21"/>
    <mergeCell ref="AY8:AY9"/>
    <mergeCell ref="AZ8:AZ9"/>
    <mergeCell ref="BA8:BA9"/>
    <mergeCell ref="BB8:BB9"/>
    <mergeCell ref="AG22:AI22"/>
    <mergeCell ref="AL22:AN22"/>
    <mergeCell ref="AQ22:AS22"/>
    <mergeCell ref="AW8:AW9"/>
    <mergeCell ref="AX8:AX9"/>
    <mergeCell ref="AQ8:AT8"/>
    <mergeCell ref="B7:F7"/>
    <mergeCell ref="H7:K7"/>
    <mergeCell ref="M7:AT7"/>
    <mergeCell ref="AV7:BD7"/>
    <mergeCell ref="M8:M9"/>
    <mergeCell ref="N8:P8"/>
    <mergeCell ref="Q8:S8"/>
    <mergeCell ref="T8:V8"/>
    <mergeCell ref="W8:Y8"/>
    <mergeCell ref="Z8:AB8"/>
    <mergeCell ref="AC8:AC9"/>
    <mergeCell ref="AD8:AD9"/>
    <mergeCell ref="AE8:AE9"/>
    <mergeCell ref="AG8:AJ8"/>
    <mergeCell ref="AL8:AO8"/>
    <mergeCell ref="BC8:BC9"/>
  </mergeCells>
  <printOptions horizontalCentered="1" verticalCentered="1"/>
  <pageMargins left="0" right="0" top="0" bottom="0" header="0" footer="0"/>
  <pageSetup paperSize="9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D81D-4B20-4D48-B5E4-569522E97848}">
  <dimension ref="B2:Q71"/>
  <sheetViews>
    <sheetView showGridLines="0" topLeftCell="B11" workbookViewId="0">
      <selection activeCell="K16" sqref="K16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x14ac:dyDescent="0.3">
      <c r="B2" s="130" t="s">
        <v>39</v>
      </c>
      <c r="C2" s="130"/>
      <c r="E2" s="130" t="s">
        <v>42</v>
      </c>
      <c r="F2" s="130"/>
      <c r="H2" s="130" t="s">
        <v>43</v>
      </c>
      <c r="I2" s="130"/>
      <c r="K2" s="130" t="s">
        <v>45</v>
      </c>
      <c r="L2" s="130"/>
    </row>
    <row r="3" spans="2:13" ht="15.6" x14ac:dyDescent="0.3">
      <c r="B3" s="23" t="s">
        <v>40</v>
      </c>
      <c r="C3" s="7" t="s">
        <v>41</v>
      </c>
      <c r="E3" s="23" t="s">
        <v>40</v>
      </c>
      <c r="F3" s="7" t="s">
        <v>41</v>
      </c>
      <c r="H3" s="23" t="s">
        <v>40</v>
      </c>
      <c r="I3" s="7" t="s">
        <v>43</v>
      </c>
      <c r="K3" s="23" t="s">
        <v>40</v>
      </c>
      <c r="L3" s="130" t="s">
        <v>45</v>
      </c>
      <c r="M3" s="130"/>
    </row>
    <row r="4" spans="2:13" ht="15.6" x14ac:dyDescent="0.3">
      <c r="B4" s="22" t="s">
        <v>111</v>
      </c>
      <c r="C4" s="22">
        <v>3.9</v>
      </c>
      <c r="E4" s="22" t="s">
        <v>111</v>
      </c>
      <c r="F4" s="22">
        <v>32.92</v>
      </c>
      <c r="H4" s="22" t="s">
        <v>111</v>
      </c>
      <c r="I4" s="22">
        <v>1.38</v>
      </c>
      <c r="K4" s="22" t="s">
        <v>111</v>
      </c>
      <c r="L4" s="22">
        <v>22.46</v>
      </c>
    </row>
    <row r="5" spans="2:13" ht="15.6" x14ac:dyDescent="0.3">
      <c r="B5" s="22" t="s">
        <v>109</v>
      </c>
      <c r="C5" s="22">
        <v>2.9</v>
      </c>
      <c r="E5" s="22" t="s">
        <v>109</v>
      </c>
      <c r="F5" s="22">
        <v>37.85</v>
      </c>
      <c r="H5" s="22" t="s">
        <v>109</v>
      </c>
      <c r="I5" s="22">
        <v>0.76</v>
      </c>
      <c r="K5" s="22" t="s">
        <v>109</v>
      </c>
      <c r="L5" s="22">
        <v>19.760000000000002</v>
      </c>
    </row>
    <row r="6" spans="2:13" ht="15.6" x14ac:dyDescent="0.3">
      <c r="B6" s="22" t="s">
        <v>112</v>
      </c>
      <c r="C6" s="22">
        <v>4.0999999999999996</v>
      </c>
      <c r="E6" s="22" t="s">
        <v>112</v>
      </c>
      <c r="F6" s="22">
        <v>30.88</v>
      </c>
      <c r="H6" s="22" t="s">
        <v>112</v>
      </c>
      <c r="I6" s="22">
        <v>1.23</v>
      </c>
      <c r="K6" s="22" t="s">
        <v>112</v>
      </c>
      <c r="L6" s="22">
        <v>20.43</v>
      </c>
    </row>
    <row r="7" spans="2:13" ht="15.6" x14ac:dyDescent="0.3">
      <c r="B7" s="22" t="s">
        <v>113</v>
      </c>
      <c r="C7" s="22">
        <v>3.8</v>
      </c>
      <c r="E7" s="22" t="s">
        <v>113</v>
      </c>
      <c r="F7" s="22">
        <v>29.28</v>
      </c>
      <c r="H7" s="22" t="s">
        <v>113</v>
      </c>
      <c r="I7" s="22">
        <v>1.89</v>
      </c>
      <c r="K7" s="22" t="s">
        <v>113</v>
      </c>
      <c r="L7" s="22">
        <v>21.11</v>
      </c>
    </row>
    <row r="8" spans="2:13" ht="15.6" x14ac:dyDescent="0.3">
      <c r="B8" s="22" t="s">
        <v>114</v>
      </c>
      <c r="C8" s="22">
        <v>2.8</v>
      </c>
      <c r="E8" s="22" t="s">
        <v>114</v>
      </c>
      <c r="F8" s="22">
        <v>23.76</v>
      </c>
      <c r="H8" s="22" t="s">
        <v>114</v>
      </c>
      <c r="I8" s="22">
        <v>1.43</v>
      </c>
      <c r="K8" s="22" t="s">
        <v>114</v>
      </c>
      <c r="L8" s="22">
        <v>20.97</v>
      </c>
    </row>
    <row r="9" spans="2:13" ht="15.6" x14ac:dyDescent="0.3">
      <c r="B9" s="22" t="s">
        <v>110</v>
      </c>
      <c r="C9" s="22">
        <v>4.4000000000000004</v>
      </c>
      <c r="E9" s="22" t="s">
        <v>110</v>
      </c>
      <c r="F9" s="85">
        <v>23.18</v>
      </c>
      <c r="H9" s="22" t="s">
        <v>110</v>
      </c>
      <c r="I9" s="22">
        <v>1.72</v>
      </c>
      <c r="K9" s="22" t="s">
        <v>110</v>
      </c>
      <c r="L9" s="22">
        <v>21.21</v>
      </c>
    </row>
    <row r="10" spans="2:13" ht="15.6" x14ac:dyDescent="0.3">
      <c r="B10" s="22" t="s">
        <v>115</v>
      </c>
      <c r="C10" s="22">
        <v>4.0999999999999996</v>
      </c>
      <c r="E10" s="22" t="s">
        <v>115</v>
      </c>
      <c r="F10" s="22">
        <v>22.74</v>
      </c>
      <c r="H10" s="22" t="s">
        <v>115</v>
      </c>
      <c r="I10" s="22">
        <v>2.54</v>
      </c>
      <c r="K10" s="22" t="s">
        <v>115</v>
      </c>
      <c r="L10" s="22">
        <v>22.84</v>
      </c>
    </row>
    <row r="11" spans="2:13" ht="15.6" x14ac:dyDescent="0.3">
      <c r="B11" s="22" t="s">
        <v>116</v>
      </c>
      <c r="C11" s="22">
        <v>2.9</v>
      </c>
      <c r="E11" s="22" t="s">
        <v>116</v>
      </c>
      <c r="F11" s="22">
        <v>24.96</v>
      </c>
      <c r="H11" s="22" t="s">
        <v>116</v>
      </c>
      <c r="I11" s="22">
        <v>1.68</v>
      </c>
      <c r="K11" s="22" t="s">
        <v>116</v>
      </c>
      <c r="L11" s="22">
        <v>23.76</v>
      </c>
    </row>
    <row r="12" spans="2:13" ht="15.6" x14ac:dyDescent="0.3">
      <c r="B12" s="22" t="s">
        <v>117</v>
      </c>
      <c r="C12" s="22">
        <v>4.0999999999999996</v>
      </c>
      <c r="E12" s="22" t="s">
        <v>117</v>
      </c>
      <c r="F12" s="22">
        <v>23.06</v>
      </c>
      <c r="H12" s="22" t="s">
        <v>117</v>
      </c>
      <c r="I12" s="22">
        <v>1.59</v>
      </c>
      <c r="K12" s="22" t="s">
        <v>117</v>
      </c>
      <c r="L12" s="22">
        <v>20.54</v>
      </c>
    </row>
    <row r="13" spans="2:13" ht="15.6" x14ac:dyDescent="0.3">
      <c r="B13" s="22" t="s">
        <v>118</v>
      </c>
      <c r="C13" s="22">
        <v>4.4000000000000004</v>
      </c>
      <c r="E13" s="22" t="s">
        <v>118</v>
      </c>
      <c r="F13" s="22">
        <v>22.35</v>
      </c>
      <c r="H13" s="22" t="s">
        <v>118</v>
      </c>
      <c r="I13" s="22">
        <v>2.91</v>
      </c>
      <c r="K13" s="22" t="s">
        <v>118</v>
      </c>
      <c r="L13" s="22">
        <v>22.93</v>
      </c>
    </row>
    <row r="14" spans="2:13" ht="15.6" x14ac:dyDescent="0.3">
      <c r="B14" s="22" t="s">
        <v>122</v>
      </c>
      <c r="C14" s="22">
        <v>3.2</v>
      </c>
      <c r="E14" s="22" t="s">
        <v>122</v>
      </c>
      <c r="F14" s="22">
        <v>22.36</v>
      </c>
      <c r="H14" s="22" t="s">
        <v>122</v>
      </c>
      <c r="I14" s="22">
        <v>1.89</v>
      </c>
      <c r="K14" s="22" t="s">
        <v>122</v>
      </c>
      <c r="L14" s="22">
        <v>21.64</v>
      </c>
    </row>
    <row r="15" spans="2:13" ht="15.6" x14ac:dyDescent="0.3">
      <c r="B15" s="22" t="s">
        <v>123</v>
      </c>
      <c r="C15" s="22">
        <v>3.1</v>
      </c>
      <c r="E15" s="22" t="s">
        <v>123</v>
      </c>
      <c r="F15" s="22">
        <v>27.65</v>
      </c>
      <c r="H15" s="22" t="s">
        <v>123</v>
      </c>
      <c r="I15" s="22">
        <v>1.59</v>
      </c>
      <c r="K15" s="22" t="s">
        <v>123</v>
      </c>
      <c r="L15" s="22">
        <v>22.86</v>
      </c>
    </row>
    <row r="16" spans="2:13" ht="15.6" x14ac:dyDescent="0.3">
      <c r="B16" s="22" t="s">
        <v>124</v>
      </c>
      <c r="C16" s="22">
        <v>4.2</v>
      </c>
      <c r="E16" s="22" t="s">
        <v>124</v>
      </c>
      <c r="F16" s="22">
        <v>21.43</v>
      </c>
      <c r="H16" s="22" t="s">
        <v>124</v>
      </c>
      <c r="I16" s="22">
        <v>1.77</v>
      </c>
      <c r="K16" s="22" t="s">
        <v>124</v>
      </c>
      <c r="L16" s="22">
        <v>23.09</v>
      </c>
    </row>
    <row r="17" spans="2:12" ht="15.6" x14ac:dyDescent="0.3">
      <c r="B17" s="22" t="s">
        <v>125</v>
      </c>
      <c r="C17" s="22">
        <v>2.7</v>
      </c>
      <c r="E17" s="22" t="s">
        <v>125</v>
      </c>
      <c r="F17" s="22">
        <v>24.12</v>
      </c>
      <c r="H17" s="22" t="s">
        <v>125</v>
      </c>
      <c r="I17" s="22">
        <v>1.59</v>
      </c>
      <c r="K17" s="22" t="s">
        <v>125</v>
      </c>
      <c r="L17" s="22">
        <v>22.12</v>
      </c>
    </row>
    <row r="18" spans="2:12" ht="15.6" x14ac:dyDescent="0.3">
      <c r="B18" s="22" t="s">
        <v>126</v>
      </c>
      <c r="C18" s="22">
        <v>4</v>
      </c>
      <c r="E18" s="22" t="s">
        <v>126</v>
      </c>
      <c r="F18" s="22">
        <v>23.89</v>
      </c>
      <c r="H18" s="22" t="s">
        <v>126</v>
      </c>
      <c r="I18" s="22">
        <v>1.98</v>
      </c>
      <c r="K18" s="22" t="s">
        <v>126</v>
      </c>
      <c r="L18" s="22">
        <v>22.87</v>
      </c>
    </row>
    <row r="19" spans="2:12" ht="15.6" x14ac:dyDescent="0.3">
      <c r="B19" s="22" t="s">
        <v>127</v>
      </c>
      <c r="C19" s="31">
        <v>4.8</v>
      </c>
      <c r="E19" s="22" t="s">
        <v>127</v>
      </c>
      <c r="F19" s="22">
        <v>22.52</v>
      </c>
      <c r="H19" s="22" t="s">
        <v>127</v>
      </c>
      <c r="I19" s="31">
        <v>2.95</v>
      </c>
      <c r="K19" s="22" t="s">
        <v>127</v>
      </c>
      <c r="L19" s="31">
        <v>23.81</v>
      </c>
    </row>
    <row r="20" spans="2:12" ht="15.6" x14ac:dyDescent="0.3">
      <c r="B20" s="22" t="s">
        <v>131</v>
      </c>
      <c r="C20" s="22">
        <v>3.7</v>
      </c>
      <c r="E20" s="22" t="s">
        <v>131</v>
      </c>
      <c r="F20" s="22">
        <v>24.82</v>
      </c>
      <c r="H20" s="22" t="s">
        <v>131</v>
      </c>
      <c r="I20" s="22">
        <v>2.46</v>
      </c>
      <c r="K20" s="22" t="s">
        <v>131</v>
      </c>
      <c r="L20" s="22">
        <v>23.76</v>
      </c>
    </row>
    <row r="21" spans="2:12" ht="15.6" x14ac:dyDescent="0.3">
      <c r="B21" s="22" t="s">
        <v>132</v>
      </c>
      <c r="C21" s="22">
        <v>2.7</v>
      </c>
      <c r="E21" s="22" t="s">
        <v>132</v>
      </c>
      <c r="F21" s="22">
        <v>27.14</v>
      </c>
      <c r="H21" s="22" t="s">
        <v>132</v>
      </c>
      <c r="I21" s="22">
        <v>1.87</v>
      </c>
      <c r="K21" s="22" t="s">
        <v>132</v>
      </c>
      <c r="L21" s="22">
        <v>20.51</v>
      </c>
    </row>
    <row r="22" spans="2:12" ht="15.6" x14ac:dyDescent="0.3">
      <c r="B22" s="22" t="s">
        <v>133</v>
      </c>
      <c r="C22" s="22">
        <v>3.6</v>
      </c>
      <c r="E22" s="22" t="s">
        <v>133</v>
      </c>
      <c r="F22" s="22">
        <v>27.02</v>
      </c>
      <c r="H22" s="22" t="s">
        <v>133</v>
      </c>
      <c r="I22" s="22">
        <v>1.91</v>
      </c>
      <c r="K22" s="22" t="s">
        <v>133</v>
      </c>
      <c r="L22" s="22">
        <v>20.55</v>
      </c>
    </row>
    <row r="23" spans="2:12" ht="15.6" x14ac:dyDescent="0.3">
      <c r="B23" s="22" t="s">
        <v>134</v>
      </c>
      <c r="C23" s="31">
        <v>4.2</v>
      </c>
      <c r="E23" s="22" t="s">
        <v>134</v>
      </c>
      <c r="F23" s="31">
        <v>22.33</v>
      </c>
      <c r="H23" s="22" t="s">
        <v>134</v>
      </c>
      <c r="I23" s="31">
        <v>2.19</v>
      </c>
      <c r="K23" s="22" t="s">
        <v>134</v>
      </c>
      <c r="L23" s="31">
        <v>23.5</v>
      </c>
    </row>
    <row r="24" spans="2:12" ht="15.6" x14ac:dyDescent="0.3">
      <c r="B24" s="22" t="s">
        <v>135</v>
      </c>
      <c r="C24" s="31">
        <v>3.3</v>
      </c>
      <c r="E24" s="22" t="s">
        <v>135</v>
      </c>
      <c r="F24" s="31">
        <v>32.840000000000003</v>
      </c>
      <c r="H24" s="22" t="s">
        <v>135</v>
      </c>
      <c r="I24" s="31">
        <v>1.86</v>
      </c>
      <c r="K24" s="22" t="s">
        <v>135</v>
      </c>
      <c r="L24" s="31">
        <v>21.45</v>
      </c>
    </row>
    <row r="25" spans="2:12" ht="15.6" x14ac:dyDescent="0.3">
      <c r="B25" s="22" t="s">
        <v>136</v>
      </c>
      <c r="C25" s="31">
        <v>4.5</v>
      </c>
      <c r="E25" s="22" t="s">
        <v>136</v>
      </c>
      <c r="F25" s="31">
        <v>27.33</v>
      </c>
      <c r="H25" s="22" t="s">
        <v>136</v>
      </c>
      <c r="I25" s="31">
        <v>2.14</v>
      </c>
      <c r="K25" s="22" t="s">
        <v>136</v>
      </c>
      <c r="L25" s="31">
        <v>22.44</v>
      </c>
    </row>
    <row r="26" spans="2:12" ht="15.6" x14ac:dyDescent="0.3">
      <c r="B26" s="22" t="s">
        <v>137</v>
      </c>
      <c r="C26" s="31">
        <v>4.2</v>
      </c>
      <c r="E26" s="22" t="s">
        <v>137</v>
      </c>
      <c r="F26" s="31">
        <v>21.9</v>
      </c>
      <c r="H26" s="22" t="s">
        <v>137</v>
      </c>
      <c r="I26" s="31">
        <v>2.02</v>
      </c>
      <c r="K26" s="22" t="s">
        <v>137</v>
      </c>
      <c r="L26" s="31">
        <v>19.45</v>
      </c>
    </row>
    <row r="27" spans="2:12" ht="15.6" x14ac:dyDescent="0.3">
      <c r="B27" s="22" t="s">
        <v>138</v>
      </c>
      <c r="C27" s="31">
        <v>5.7</v>
      </c>
      <c r="E27" s="22" t="s">
        <v>138</v>
      </c>
      <c r="F27" s="31">
        <v>23.18</v>
      </c>
      <c r="H27" s="22" t="s">
        <v>138</v>
      </c>
      <c r="I27" s="31">
        <v>2.33</v>
      </c>
      <c r="K27" s="22" t="s">
        <v>138</v>
      </c>
      <c r="L27" s="31">
        <v>19.010000000000002</v>
      </c>
    </row>
    <row r="28" spans="2:12" ht="15.6" x14ac:dyDescent="0.3">
      <c r="B28" s="22" t="s">
        <v>139</v>
      </c>
      <c r="C28" s="31">
        <v>4.0999999999999996</v>
      </c>
      <c r="E28" s="22" t="s">
        <v>139</v>
      </c>
      <c r="F28" s="31">
        <v>22.04</v>
      </c>
      <c r="H28" s="22" t="s">
        <v>139</v>
      </c>
      <c r="I28" s="31">
        <v>2.37</v>
      </c>
      <c r="K28" s="22" t="s">
        <v>139</v>
      </c>
      <c r="L28" s="31">
        <v>19.97</v>
      </c>
    </row>
    <row r="29" spans="2:12" ht="15.6" x14ac:dyDescent="0.3">
      <c r="B29" s="22" t="s">
        <v>140</v>
      </c>
      <c r="C29" s="31">
        <v>2.7</v>
      </c>
      <c r="E29" s="22" t="s">
        <v>140</v>
      </c>
      <c r="F29" s="31">
        <v>27.48</v>
      </c>
      <c r="H29" s="22" t="s">
        <v>140</v>
      </c>
      <c r="I29" s="31">
        <v>1.75</v>
      </c>
      <c r="K29" s="22" t="s">
        <v>140</v>
      </c>
      <c r="L29" s="31">
        <v>21.13</v>
      </c>
    </row>
    <row r="30" spans="2:12" ht="15.6" x14ac:dyDescent="0.3">
      <c r="B30" s="22" t="s">
        <v>141</v>
      </c>
      <c r="C30" s="31">
        <v>2.8</v>
      </c>
      <c r="E30" s="22" t="s">
        <v>141</v>
      </c>
      <c r="F30" s="31">
        <v>27.27</v>
      </c>
      <c r="H30" s="22" t="s">
        <v>141</v>
      </c>
      <c r="I30" s="31">
        <v>2.16</v>
      </c>
      <c r="K30" s="22" t="s">
        <v>141</v>
      </c>
      <c r="L30" s="31">
        <v>21.19</v>
      </c>
    </row>
    <row r="31" spans="2:12" ht="15.6" x14ac:dyDescent="0.3">
      <c r="B31" s="22" t="s">
        <v>142</v>
      </c>
      <c r="C31" s="31">
        <v>4.7</v>
      </c>
      <c r="E31" s="22" t="s">
        <v>142</v>
      </c>
      <c r="F31" s="31">
        <v>21.38</v>
      </c>
      <c r="H31" s="22" t="s">
        <v>142</v>
      </c>
      <c r="I31" s="31">
        <v>2.2400000000000002</v>
      </c>
      <c r="K31" s="22" t="s">
        <v>142</v>
      </c>
      <c r="L31" s="31">
        <v>21.39</v>
      </c>
    </row>
    <row r="32" spans="2:12" ht="15.6" x14ac:dyDescent="0.3">
      <c r="B32" s="22" t="s">
        <v>143</v>
      </c>
      <c r="C32" s="31">
        <v>3.1</v>
      </c>
      <c r="E32" s="22" t="s">
        <v>143</v>
      </c>
      <c r="F32" s="31">
        <v>30.08</v>
      </c>
      <c r="H32" s="22" t="s">
        <v>143</v>
      </c>
      <c r="I32" s="31">
        <v>2.2999999999999998</v>
      </c>
      <c r="K32" s="22" t="s">
        <v>143</v>
      </c>
      <c r="L32" s="31">
        <v>21.23</v>
      </c>
    </row>
    <row r="33" spans="2:17" ht="15.6" x14ac:dyDescent="0.3">
      <c r="B33" s="22" t="s">
        <v>144</v>
      </c>
      <c r="C33" s="31">
        <v>2.6</v>
      </c>
      <c r="E33" s="22" t="s">
        <v>144</v>
      </c>
      <c r="F33" s="31">
        <v>25.44</v>
      </c>
      <c r="H33" s="22" t="s">
        <v>144</v>
      </c>
      <c r="I33" s="31">
        <v>2.0099999999999998</v>
      </c>
      <c r="K33" s="22" t="s">
        <v>144</v>
      </c>
      <c r="L33" s="31">
        <v>18.600000000000001</v>
      </c>
    </row>
    <row r="34" spans="2:17" ht="15.6" x14ac:dyDescent="0.3">
      <c r="B34" s="22" t="s">
        <v>145</v>
      </c>
      <c r="C34" s="31">
        <v>5.8</v>
      </c>
      <c r="E34" s="22" t="s">
        <v>145</v>
      </c>
      <c r="F34" s="31">
        <v>16.87</v>
      </c>
      <c r="H34" s="22" t="s">
        <v>145</v>
      </c>
      <c r="I34" s="31">
        <v>2.95</v>
      </c>
      <c r="K34" s="22" t="s">
        <v>145</v>
      </c>
      <c r="L34" s="31">
        <v>23.02</v>
      </c>
    </row>
    <row r="35" spans="2:17" ht="15.6" x14ac:dyDescent="0.3">
      <c r="B35" s="22" t="s">
        <v>146</v>
      </c>
      <c r="C35" s="31">
        <v>5.3</v>
      </c>
      <c r="E35" s="22" t="s">
        <v>146</v>
      </c>
      <c r="F35" s="31">
        <v>20.440000000000001</v>
      </c>
      <c r="H35" s="22" t="s">
        <v>146</v>
      </c>
      <c r="I35" s="31">
        <v>2.93</v>
      </c>
      <c r="K35" s="22" t="s">
        <v>146</v>
      </c>
      <c r="L35" s="31">
        <v>23.33</v>
      </c>
    </row>
    <row r="36" spans="2:17" ht="15.6" x14ac:dyDescent="0.3">
      <c r="B36" s="22" t="s">
        <v>147</v>
      </c>
      <c r="C36" s="31">
        <v>2.7</v>
      </c>
      <c r="E36" s="22" t="s">
        <v>147</v>
      </c>
      <c r="F36" s="31">
        <v>22.22</v>
      </c>
      <c r="H36" s="22" t="s">
        <v>147</v>
      </c>
      <c r="I36" s="31">
        <v>2.84</v>
      </c>
      <c r="K36" s="22" t="s">
        <v>147</v>
      </c>
      <c r="L36" s="31">
        <v>25.24</v>
      </c>
    </row>
    <row r="37" spans="2:17" ht="15.6" x14ac:dyDescent="0.3">
      <c r="B37" s="22"/>
      <c r="C37" s="31"/>
      <c r="E37" s="22"/>
      <c r="F37" s="31"/>
      <c r="H37" s="22"/>
      <c r="I37" s="31"/>
      <c r="K37" s="22"/>
      <c r="L37" s="31"/>
    </row>
    <row r="38" spans="2:17" ht="15.6" x14ac:dyDescent="0.3">
      <c r="B38" s="22"/>
      <c r="C38" s="31"/>
      <c r="E38" s="22"/>
      <c r="F38" s="31"/>
      <c r="H38" s="22"/>
      <c r="I38" s="31"/>
      <c r="K38" s="22"/>
      <c r="L38" s="31"/>
    </row>
    <row r="39" spans="2:17" ht="15.6" x14ac:dyDescent="0.3">
      <c r="B39" s="22"/>
      <c r="C39" s="31"/>
      <c r="E39" s="22"/>
      <c r="F39" s="31"/>
      <c r="H39" s="22"/>
      <c r="I39" s="31"/>
      <c r="K39" s="22"/>
      <c r="L39" s="31"/>
    </row>
    <row r="40" spans="2:17" ht="15.6" x14ac:dyDescent="0.3">
      <c r="B40" s="22"/>
      <c r="C40" s="31"/>
      <c r="E40" s="22"/>
      <c r="F40" s="31"/>
      <c r="H40" s="22"/>
      <c r="I40" s="31"/>
      <c r="K40" s="22"/>
      <c r="L40" s="31"/>
    </row>
    <row r="41" spans="2:17" ht="15.6" x14ac:dyDescent="0.3">
      <c r="B41" s="22"/>
      <c r="C41" s="31"/>
      <c r="E41" s="22"/>
      <c r="F41" s="31"/>
      <c r="H41" s="22"/>
      <c r="I41" s="31"/>
      <c r="K41" s="22"/>
      <c r="L41" s="31"/>
    </row>
    <row r="42" spans="2:17" ht="15.6" x14ac:dyDescent="0.3">
      <c r="B42" s="22"/>
      <c r="C42" s="31"/>
      <c r="E42" s="22"/>
      <c r="F42" s="31"/>
      <c r="H42" s="22"/>
      <c r="I42" s="31"/>
      <c r="K42" s="22"/>
      <c r="L42" s="31"/>
    </row>
    <row r="43" spans="2:17" ht="15.6" x14ac:dyDescent="0.3">
      <c r="B43" s="22"/>
      <c r="C43" s="31"/>
      <c r="E43" s="22"/>
      <c r="F43" s="31"/>
      <c r="H43" s="22"/>
      <c r="I43" s="31"/>
      <c r="K43" s="22"/>
      <c r="L43" s="31"/>
    </row>
    <row r="44" spans="2:17" ht="15.6" x14ac:dyDescent="0.3">
      <c r="B44" s="22"/>
      <c r="C44" s="22"/>
      <c r="E44" s="22"/>
      <c r="F44" s="22"/>
      <c r="H44" s="22"/>
      <c r="I44" s="22"/>
      <c r="K44" s="22"/>
      <c r="L44" s="22"/>
    </row>
    <row r="45" spans="2:17" ht="16.2" thickBot="1" x14ac:dyDescent="0.35">
      <c r="B45" s="22"/>
      <c r="C45" s="22"/>
      <c r="E45" s="22"/>
      <c r="F45" s="22"/>
      <c r="H45" s="22"/>
      <c r="I45" s="22"/>
      <c r="K45" s="22"/>
      <c r="L45" s="22"/>
    </row>
    <row r="46" spans="2:17" ht="16.2" thickBot="1" x14ac:dyDescent="0.35">
      <c r="B46" s="22"/>
      <c r="C46" s="22"/>
      <c r="E46" s="22"/>
      <c r="F46" s="22"/>
      <c r="H46" s="22"/>
      <c r="I46" s="22"/>
      <c r="K46" s="22"/>
      <c r="L46" s="22"/>
      <c r="P46" s="92"/>
      <c r="Q46" s="92"/>
    </row>
    <row r="47" spans="2:17" ht="16.2" thickBot="1" x14ac:dyDescent="0.35">
      <c r="B47" s="22"/>
      <c r="C47" s="22"/>
      <c r="E47" s="22"/>
      <c r="F47" s="22"/>
      <c r="H47" s="22"/>
      <c r="I47" s="22"/>
      <c r="K47" s="22"/>
      <c r="L47" s="22"/>
      <c r="P47" s="92"/>
      <c r="Q47" s="92"/>
    </row>
    <row r="48" spans="2:17" ht="16.2" thickBot="1" x14ac:dyDescent="0.35">
      <c r="B48" s="22"/>
      <c r="C48" s="22"/>
      <c r="E48" s="22"/>
      <c r="F48" s="22"/>
      <c r="H48" s="22"/>
      <c r="I48" s="22"/>
      <c r="K48" s="22"/>
      <c r="L48" s="22"/>
      <c r="P48" s="92"/>
      <c r="Q48" s="92"/>
    </row>
    <row r="49" spans="2:17" ht="16.2" thickBot="1" x14ac:dyDescent="0.35">
      <c r="B49" s="22"/>
      <c r="C49" s="22"/>
      <c r="E49" s="22"/>
      <c r="F49" s="22"/>
      <c r="H49" s="22"/>
      <c r="I49" s="22"/>
      <c r="K49" s="22"/>
      <c r="L49" s="22"/>
      <c r="P49" s="92"/>
      <c r="Q49" s="92"/>
    </row>
    <row r="50" spans="2:17" ht="16.2" thickBot="1" x14ac:dyDescent="0.35">
      <c r="B50" s="22"/>
      <c r="C50" s="22"/>
      <c r="E50" s="22"/>
      <c r="F50" s="22"/>
      <c r="H50" s="22"/>
      <c r="I50" s="22"/>
      <c r="K50" s="22"/>
      <c r="L50" s="22"/>
      <c r="P50" s="92"/>
      <c r="Q50" s="92"/>
    </row>
    <row r="51" spans="2:17" ht="16.2" thickBot="1" x14ac:dyDescent="0.35">
      <c r="B51" s="22"/>
      <c r="C51" s="22"/>
      <c r="E51" s="22"/>
      <c r="F51" s="22"/>
      <c r="H51" s="22"/>
      <c r="I51" s="22"/>
      <c r="K51" s="22"/>
      <c r="L51" s="22"/>
      <c r="P51" s="92"/>
      <c r="Q51" s="92"/>
    </row>
    <row r="52" spans="2:17" ht="16.2" thickBot="1" x14ac:dyDescent="0.35">
      <c r="B52" s="22"/>
      <c r="C52" s="22"/>
      <c r="E52" s="22"/>
      <c r="F52" s="22"/>
      <c r="H52" s="22"/>
      <c r="I52" s="22"/>
      <c r="K52" s="22"/>
      <c r="L52" s="22"/>
      <c r="P52" s="92"/>
      <c r="Q52" s="92"/>
    </row>
    <row r="53" spans="2:17" ht="16.2" thickBot="1" x14ac:dyDescent="0.35">
      <c r="B53" s="22"/>
      <c r="C53" s="22"/>
      <c r="E53" s="22"/>
      <c r="F53" s="22"/>
      <c r="H53" s="22"/>
      <c r="I53" s="22"/>
      <c r="K53" s="22"/>
      <c r="L53" s="22"/>
      <c r="P53" s="92"/>
      <c r="Q53" s="92"/>
    </row>
    <row r="54" spans="2:17" ht="16.2" thickBot="1" x14ac:dyDescent="0.35">
      <c r="B54" s="22"/>
      <c r="C54" s="31"/>
      <c r="E54" s="22"/>
      <c r="F54" s="31"/>
      <c r="H54" s="22"/>
      <c r="I54" s="31"/>
      <c r="K54" s="22"/>
      <c r="L54" s="31"/>
      <c r="P54" s="92"/>
      <c r="Q54" s="92"/>
    </row>
    <row r="55" spans="2:17" ht="16.2" thickBot="1" x14ac:dyDescent="0.35">
      <c r="B55" s="22"/>
      <c r="C55" s="31"/>
      <c r="E55" s="22"/>
      <c r="F55" s="31"/>
      <c r="H55" s="22"/>
      <c r="I55" s="31"/>
      <c r="K55" s="22"/>
      <c r="L55" s="31"/>
      <c r="P55" s="92"/>
      <c r="Q55" s="92"/>
    </row>
    <row r="56" spans="2:17" ht="16.2" thickBot="1" x14ac:dyDescent="0.35">
      <c r="B56" s="22"/>
      <c r="C56" s="31"/>
      <c r="E56" s="22"/>
      <c r="F56" s="31"/>
      <c r="H56" s="22"/>
      <c r="I56" s="31"/>
      <c r="K56" s="22"/>
      <c r="L56" s="31"/>
      <c r="P56" s="92"/>
      <c r="Q56" s="92"/>
    </row>
    <row r="57" spans="2:17" ht="16.2" thickBot="1" x14ac:dyDescent="0.35">
      <c r="B57" s="22"/>
      <c r="C57" s="31"/>
      <c r="E57" s="22"/>
      <c r="F57" s="31"/>
      <c r="H57" s="22"/>
      <c r="I57" s="31"/>
      <c r="K57" s="22"/>
      <c r="L57" s="31"/>
      <c r="P57" s="92"/>
      <c r="Q57" s="92"/>
    </row>
    <row r="58" spans="2:17" ht="16.2" thickBot="1" x14ac:dyDescent="0.35">
      <c r="B58" s="22"/>
      <c r="C58" s="31"/>
      <c r="E58" s="22"/>
      <c r="F58" s="31"/>
      <c r="H58" s="22"/>
      <c r="I58" s="31"/>
      <c r="K58" s="22"/>
      <c r="L58" s="31"/>
      <c r="P58" s="92"/>
      <c r="Q58" s="92"/>
    </row>
    <row r="59" spans="2:17" ht="16.2" thickBot="1" x14ac:dyDescent="0.35">
      <c r="B59" s="22"/>
      <c r="C59" s="31"/>
      <c r="E59" s="22"/>
      <c r="F59" s="31"/>
      <c r="H59" s="22"/>
      <c r="I59" s="31"/>
      <c r="K59" s="22"/>
      <c r="L59" s="31"/>
      <c r="P59" s="92"/>
      <c r="Q59" s="92"/>
    </row>
    <row r="60" spans="2:17" ht="16.2" thickBot="1" x14ac:dyDescent="0.35">
      <c r="B60" s="22"/>
      <c r="C60" s="31"/>
      <c r="E60" s="22"/>
      <c r="F60" s="31"/>
      <c r="H60" s="22"/>
      <c r="I60" s="31"/>
      <c r="K60" s="22"/>
      <c r="L60" s="31"/>
      <c r="P60" s="92"/>
      <c r="Q60" s="92"/>
    </row>
    <row r="61" spans="2:17" ht="16.2" thickBot="1" x14ac:dyDescent="0.35">
      <c r="B61" s="22"/>
      <c r="C61" s="31"/>
      <c r="E61" s="22"/>
      <c r="F61" s="31"/>
      <c r="H61" s="22"/>
      <c r="I61" s="31"/>
      <c r="K61" s="22"/>
      <c r="L61" s="31"/>
      <c r="P61" s="92"/>
      <c r="Q61" s="92"/>
    </row>
    <row r="62" spans="2:17" ht="16.2" thickBot="1" x14ac:dyDescent="0.35">
      <c r="B62" s="22"/>
      <c r="C62" s="31"/>
      <c r="E62" s="22"/>
      <c r="F62" s="31"/>
      <c r="H62" s="22"/>
      <c r="I62" s="31"/>
      <c r="K62" s="22"/>
      <c r="L62" s="31"/>
      <c r="P62" s="92"/>
      <c r="Q62" s="92"/>
    </row>
    <row r="63" spans="2:17" ht="15.6" x14ac:dyDescent="0.3">
      <c r="B63" s="22"/>
      <c r="C63" s="31"/>
      <c r="E63" s="22"/>
      <c r="F63" s="31"/>
      <c r="H63" s="22"/>
      <c r="I63" s="31"/>
      <c r="K63" s="22"/>
      <c r="L63" s="31"/>
    </row>
    <row r="64" spans="2:17" ht="15.6" x14ac:dyDescent="0.3">
      <c r="B64" s="22"/>
      <c r="C64" s="31"/>
      <c r="E64" s="22"/>
      <c r="F64" s="31"/>
      <c r="H64" s="22"/>
      <c r="I64" s="31"/>
      <c r="K64" s="22"/>
      <c r="L64" s="31"/>
    </row>
    <row r="65" spans="2:12" ht="15.6" x14ac:dyDescent="0.3">
      <c r="B65" s="22"/>
      <c r="C65" s="31"/>
      <c r="E65" s="22"/>
      <c r="F65" s="31"/>
      <c r="H65" s="22"/>
      <c r="I65" s="31"/>
      <c r="K65" s="22"/>
      <c r="L65" s="31"/>
    </row>
    <row r="66" spans="2:12" ht="15.6" x14ac:dyDescent="0.3">
      <c r="B66" s="22"/>
      <c r="C66" s="31"/>
      <c r="E66" s="22"/>
      <c r="F66" s="31"/>
      <c r="H66" s="22"/>
      <c r="I66" s="31"/>
      <c r="K66" s="22"/>
      <c r="L66" s="31"/>
    </row>
    <row r="67" spans="2:12" ht="15.6" x14ac:dyDescent="0.3">
      <c r="B67" s="22"/>
      <c r="C67" s="31"/>
      <c r="E67" s="22"/>
      <c r="F67" s="31"/>
      <c r="H67" s="22"/>
      <c r="I67" s="31"/>
      <c r="K67" s="22"/>
      <c r="L67" s="31"/>
    </row>
    <row r="68" spans="2:12" ht="15.6" x14ac:dyDescent="0.3">
      <c r="B68" s="22"/>
      <c r="C68" s="31"/>
      <c r="E68" s="22"/>
      <c r="F68" s="31"/>
      <c r="H68" s="22"/>
      <c r="I68" s="31"/>
      <c r="K68" s="22"/>
      <c r="L68" s="31"/>
    </row>
    <row r="69" spans="2:12" ht="15.6" x14ac:dyDescent="0.3">
      <c r="B69" s="22"/>
      <c r="C69" s="31"/>
      <c r="E69" s="22"/>
      <c r="F69" s="31"/>
      <c r="H69" s="22"/>
      <c r="I69" s="31"/>
      <c r="K69" s="22"/>
      <c r="L69" s="31"/>
    </row>
    <row r="70" spans="2:12" ht="15.6" x14ac:dyDescent="0.3">
      <c r="B70" s="22"/>
      <c r="C70" s="31"/>
      <c r="E70" s="22"/>
      <c r="F70" s="31"/>
      <c r="H70" s="22"/>
      <c r="I70" s="31"/>
      <c r="K70" s="22"/>
      <c r="L70" s="31"/>
    </row>
    <row r="71" spans="2:12" ht="15.6" x14ac:dyDescent="0.3">
      <c r="B71" s="22"/>
      <c r="C71" s="31"/>
      <c r="E71" s="22"/>
      <c r="F71" s="31"/>
      <c r="H71" s="22"/>
      <c r="I71" s="31"/>
      <c r="K71" s="22"/>
      <c r="L71" s="31"/>
    </row>
  </sheetData>
  <autoFilter ref="B3:C36" xr:uid="{1498D81D-4B20-4D48-B5E4-569522E97848}"/>
  <mergeCells count="5">
    <mergeCell ref="B2:C2"/>
    <mergeCell ref="E2:F2"/>
    <mergeCell ref="H2:I2"/>
    <mergeCell ref="K2:L2"/>
    <mergeCell ref="L3:M3"/>
  </mergeCells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2B9D-929F-404D-80C1-10C7A877BED0}">
  <sheetPr filterMode="1"/>
  <dimension ref="B2:L34"/>
  <sheetViews>
    <sheetView showGridLines="0" workbookViewId="0">
      <selection activeCell="B2" sqref="B2:L34"/>
    </sheetView>
  </sheetViews>
  <sheetFormatPr defaultRowHeight="14.4" x14ac:dyDescent="0.3"/>
  <cols>
    <col min="1" max="1" width="2.88671875" customWidth="1"/>
    <col min="2" max="2" width="11" customWidth="1"/>
    <col min="3" max="3" width="23.109375" customWidth="1"/>
    <col min="4" max="4" width="8.109375" customWidth="1"/>
    <col min="5" max="5" width="11.33203125" customWidth="1"/>
    <col min="6" max="6" width="10.33203125" customWidth="1"/>
    <col min="7" max="7" width="11.109375" customWidth="1"/>
    <col min="8" max="8" width="10.5546875" customWidth="1"/>
    <col min="9" max="9" width="10" bestFit="1" customWidth="1"/>
    <col min="10" max="10" width="8.109375" customWidth="1"/>
    <col min="11" max="11" width="10.6640625" customWidth="1"/>
    <col min="12" max="12" width="11.6640625" customWidth="1"/>
    <col min="15" max="15" width="12" bestFit="1" customWidth="1"/>
  </cols>
  <sheetData>
    <row r="2" spans="2:12" ht="31.2" x14ac:dyDescent="0.3">
      <c r="B2" s="2" t="s">
        <v>0</v>
      </c>
      <c r="C2" s="2" t="s">
        <v>1</v>
      </c>
      <c r="D2" s="2" t="s">
        <v>2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</row>
    <row r="3" spans="2:12" ht="15.6" x14ac:dyDescent="0.3">
      <c r="B3" s="3">
        <v>1</v>
      </c>
      <c r="C3" s="3" t="s">
        <v>128</v>
      </c>
      <c r="D3" s="3">
        <v>79.900000000000006</v>
      </c>
      <c r="E3" s="3">
        <v>16.420000000000002</v>
      </c>
      <c r="F3" s="3">
        <v>705</v>
      </c>
      <c r="G3" s="3">
        <v>29.09</v>
      </c>
      <c r="H3" s="3">
        <v>1.0900000000000001</v>
      </c>
      <c r="I3" s="3">
        <v>55</v>
      </c>
      <c r="J3" s="3">
        <v>705</v>
      </c>
      <c r="K3" s="3">
        <v>163.80000000000001</v>
      </c>
      <c r="L3" s="3">
        <v>367</v>
      </c>
    </row>
    <row r="4" spans="2:12" ht="15.6" hidden="1" x14ac:dyDescent="0.3">
      <c r="B4" s="3">
        <v>2</v>
      </c>
      <c r="C4" s="3" t="s">
        <v>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1240.7</v>
      </c>
      <c r="L4" s="3">
        <v>0</v>
      </c>
    </row>
    <row r="5" spans="2:12" ht="15.6" hidden="1" x14ac:dyDescent="0.3">
      <c r="B5" s="3">
        <v>3</v>
      </c>
      <c r="C5" s="3" t="s">
        <v>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1429.4</v>
      </c>
      <c r="L5" s="3">
        <v>0</v>
      </c>
    </row>
    <row r="6" spans="2:12" ht="15.6" hidden="1" x14ac:dyDescent="0.3">
      <c r="B6" s="3">
        <v>4</v>
      </c>
      <c r="C6" s="3" t="s">
        <v>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1427.8</v>
      </c>
      <c r="L6" s="3">
        <v>0</v>
      </c>
    </row>
    <row r="7" spans="2:12" ht="15.6" x14ac:dyDescent="0.3">
      <c r="B7" s="3">
        <v>5</v>
      </c>
      <c r="C7" s="3" t="s">
        <v>129</v>
      </c>
      <c r="D7" s="3">
        <v>80.92</v>
      </c>
      <c r="E7" s="3">
        <v>13.75</v>
      </c>
      <c r="F7" s="3">
        <v>596</v>
      </c>
      <c r="G7" s="3">
        <v>22.01</v>
      </c>
      <c r="H7" s="3">
        <v>0.92</v>
      </c>
      <c r="I7" s="3">
        <v>103</v>
      </c>
      <c r="J7" s="3">
        <v>596</v>
      </c>
      <c r="K7" s="3">
        <v>128.4</v>
      </c>
      <c r="L7" s="3">
        <v>308</v>
      </c>
    </row>
    <row r="8" spans="2:12" ht="15.6" x14ac:dyDescent="0.3">
      <c r="B8" s="3">
        <v>6</v>
      </c>
      <c r="C8" s="3" t="s">
        <v>129</v>
      </c>
      <c r="D8" s="3">
        <v>84.62</v>
      </c>
      <c r="E8" s="3">
        <v>8.76</v>
      </c>
      <c r="F8" s="3">
        <v>512</v>
      </c>
      <c r="G8" s="3">
        <v>17.86</v>
      </c>
      <c r="H8" s="3">
        <v>0.62</v>
      </c>
      <c r="I8" s="3">
        <v>90</v>
      </c>
      <c r="J8" s="3">
        <v>512</v>
      </c>
      <c r="K8" s="3">
        <v>65.8</v>
      </c>
      <c r="L8" s="3">
        <v>207</v>
      </c>
    </row>
    <row r="9" spans="2:12" ht="15.6" hidden="1" x14ac:dyDescent="0.3">
      <c r="B9" s="3">
        <v>7</v>
      </c>
      <c r="C9" s="3" t="s">
        <v>129</v>
      </c>
      <c r="D9" s="3">
        <v>1.43</v>
      </c>
      <c r="E9" s="3">
        <v>29.15</v>
      </c>
      <c r="F9" s="3">
        <v>14</v>
      </c>
      <c r="G9" s="3">
        <v>34.01</v>
      </c>
      <c r="H9" s="3">
        <v>0.04</v>
      </c>
      <c r="I9" s="3">
        <v>0</v>
      </c>
      <c r="J9" s="3">
        <v>14</v>
      </c>
      <c r="K9" s="3">
        <v>480.9</v>
      </c>
      <c r="L9" s="3">
        <v>12</v>
      </c>
    </row>
    <row r="10" spans="2:12" ht="15.6" hidden="1" x14ac:dyDescent="0.3">
      <c r="B10" s="3">
        <v>8</v>
      </c>
      <c r="C10" s="3" t="s">
        <v>129</v>
      </c>
      <c r="D10" s="3">
        <v>30.16</v>
      </c>
      <c r="E10" s="3">
        <v>8.0299999999999994</v>
      </c>
      <c r="F10" s="3">
        <v>120</v>
      </c>
      <c r="G10" s="3">
        <v>11.07</v>
      </c>
      <c r="H10" s="3">
        <v>0.2</v>
      </c>
      <c r="I10" s="3">
        <v>29</v>
      </c>
      <c r="J10" s="3">
        <v>120</v>
      </c>
      <c r="K10" s="3">
        <v>737.1</v>
      </c>
      <c r="L10" s="3">
        <v>66</v>
      </c>
    </row>
    <row r="11" spans="2:12" ht="15.6" x14ac:dyDescent="0.3">
      <c r="B11" s="3">
        <v>9</v>
      </c>
      <c r="C11" s="3" t="s">
        <v>4</v>
      </c>
      <c r="D11" s="3">
        <v>80.430000000000007</v>
      </c>
      <c r="E11" s="3">
        <v>8.98</v>
      </c>
      <c r="F11" s="3">
        <v>588</v>
      </c>
      <c r="G11" s="3">
        <v>20.59</v>
      </c>
      <c r="H11" s="3">
        <v>0.61</v>
      </c>
      <c r="I11" s="3">
        <v>120</v>
      </c>
      <c r="J11" s="3">
        <v>588</v>
      </c>
      <c r="K11" s="3">
        <v>132.9</v>
      </c>
      <c r="L11" s="3">
        <v>204</v>
      </c>
    </row>
    <row r="12" spans="2:12" ht="15.6" x14ac:dyDescent="0.3">
      <c r="B12" s="3">
        <v>10</v>
      </c>
      <c r="C12" s="3" t="s">
        <v>4</v>
      </c>
      <c r="D12" s="3">
        <v>83.62</v>
      </c>
      <c r="E12" s="3">
        <v>14.32</v>
      </c>
      <c r="F12" s="3">
        <v>643</v>
      </c>
      <c r="G12" s="3">
        <v>22.8</v>
      </c>
      <c r="H12" s="3">
        <v>1</v>
      </c>
      <c r="I12" s="3">
        <v>108</v>
      </c>
      <c r="J12" s="3">
        <v>643</v>
      </c>
      <c r="K12" s="3">
        <v>84.2</v>
      </c>
      <c r="L12" s="3">
        <v>336</v>
      </c>
    </row>
    <row r="13" spans="2:12" ht="15.6" x14ac:dyDescent="0.3">
      <c r="B13" s="3">
        <v>11</v>
      </c>
      <c r="C13" s="3" t="s">
        <v>4</v>
      </c>
      <c r="D13" s="3">
        <v>81.84</v>
      </c>
      <c r="E13" s="3">
        <v>8.19</v>
      </c>
      <c r="F13" s="3">
        <v>498</v>
      </c>
      <c r="G13" s="3">
        <v>17.86</v>
      </c>
      <c r="H13" s="3">
        <v>0.56000000000000005</v>
      </c>
      <c r="I13" s="3">
        <v>86</v>
      </c>
      <c r="J13" s="3">
        <v>498</v>
      </c>
      <c r="K13" s="3">
        <v>114.5</v>
      </c>
      <c r="L13" s="3">
        <v>189</v>
      </c>
    </row>
    <row r="14" spans="2:12" ht="15.6" x14ac:dyDescent="0.3">
      <c r="B14" s="3">
        <v>12</v>
      </c>
      <c r="C14" s="3" t="s">
        <v>4</v>
      </c>
      <c r="D14" s="3">
        <v>79.97</v>
      </c>
      <c r="E14" s="3">
        <v>8.94</v>
      </c>
      <c r="F14" s="3">
        <v>713</v>
      </c>
      <c r="G14" s="3">
        <v>22.76</v>
      </c>
      <c r="H14" s="3">
        <v>0.6</v>
      </c>
      <c r="I14" s="3">
        <v>196</v>
      </c>
      <c r="J14" s="3">
        <v>713</v>
      </c>
      <c r="K14" s="3">
        <v>109.7</v>
      </c>
      <c r="L14" s="3">
        <v>203</v>
      </c>
    </row>
    <row r="15" spans="2:12" ht="15.6" x14ac:dyDescent="0.3">
      <c r="B15" s="3">
        <v>13</v>
      </c>
      <c r="C15" s="3" t="s">
        <v>130</v>
      </c>
      <c r="D15" s="3">
        <v>76.28</v>
      </c>
      <c r="E15" s="3">
        <v>14.8</v>
      </c>
      <c r="F15" s="3">
        <v>850</v>
      </c>
      <c r="G15" s="3">
        <v>26.97</v>
      </c>
      <c r="H15" s="3">
        <v>0.95</v>
      </c>
      <c r="I15" s="3">
        <v>267</v>
      </c>
      <c r="J15" s="3">
        <v>850</v>
      </c>
      <c r="K15" s="3">
        <v>138.19999999999999</v>
      </c>
      <c r="L15" s="3">
        <v>320</v>
      </c>
    </row>
    <row r="16" spans="2:12" ht="15.6" x14ac:dyDescent="0.3">
      <c r="B16" s="3">
        <v>14</v>
      </c>
      <c r="C16" s="3" t="s">
        <v>130</v>
      </c>
      <c r="D16" s="3">
        <v>78.94</v>
      </c>
      <c r="E16" s="3">
        <v>14.96</v>
      </c>
      <c r="F16" s="3">
        <v>669</v>
      </c>
      <c r="G16" s="3">
        <v>23.32</v>
      </c>
      <c r="H16" s="3">
        <v>0.97</v>
      </c>
      <c r="I16" s="3">
        <v>161</v>
      </c>
      <c r="J16" s="3">
        <v>669</v>
      </c>
      <c r="K16" s="3">
        <v>92.2</v>
      </c>
      <c r="L16" s="3">
        <v>326</v>
      </c>
    </row>
    <row r="17" spans="2:12" ht="15.6" x14ac:dyDescent="0.3">
      <c r="B17" s="3">
        <v>15</v>
      </c>
      <c r="C17" s="3" t="s">
        <v>130</v>
      </c>
      <c r="D17" s="3">
        <v>81.45</v>
      </c>
      <c r="E17" s="3">
        <v>13</v>
      </c>
      <c r="F17" s="3">
        <v>834</v>
      </c>
      <c r="G17" s="3">
        <v>26.62</v>
      </c>
      <c r="H17" s="3">
        <v>0.87</v>
      </c>
      <c r="I17" s="3">
        <v>236</v>
      </c>
      <c r="J17" s="3">
        <v>834</v>
      </c>
      <c r="K17" s="3">
        <v>79.599999999999994</v>
      </c>
      <c r="L17" s="3">
        <v>292</v>
      </c>
    </row>
    <row r="18" spans="2:12" ht="15.6" x14ac:dyDescent="0.3">
      <c r="B18" s="3">
        <v>16</v>
      </c>
      <c r="C18" s="3" t="s">
        <v>130</v>
      </c>
      <c r="D18" s="3">
        <v>79.88</v>
      </c>
      <c r="E18" s="3">
        <v>14.25</v>
      </c>
      <c r="F18" s="3">
        <v>919</v>
      </c>
      <c r="G18" s="3">
        <v>25.82</v>
      </c>
      <c r="H18" s="3">
        <v>0.93</v>
      </c>
      <c r="I18" s="3">
        <v>350</v>
      </c>
      <c r="J18" s="3">
        <v>919</v>
      </c>
      <c r="K18" s="3">
        <v>110.8</v>
      </c>
      <c r="L18" s="3">
        <v>314</v>
      </c>
    </row>
    <row r="19" spans="2:12" ht="15.6" x14ac:dyDescent="0.3">
      <c r="B19" s="3">
        <v>17</v>
      </c>
      <c r="C19" s="3" t="s">
        <v>130</v>
      </c>
      <c r="D19" s="3">
        <v>59.33</v>
      </c>
      <c r="E19" s="3">
        <v>18.59</v>
      </c>
      <c r="F19" s="3">
        <v>700</v>
      </c>
      <c r="G19" s="3">
        <v>27.46</v>
      </c>
      <c r="H19" s="3">
        <v>0.92</v>
      </c>
      <c r="I19" s="3">
        <v>172</v>
      </c>
      <c r="J19" s="3">
        <v>700</v>
      </c>
      <c r="K19" s="3">
        <v>137.80000000000001</v>
      </c>
      <c r="L19" s="3">
        <v>308</v>
      </c>
    </row>
    <row r="20" spans="2:12" ht="15.6" x14ac:dyDescent="0.3">
      <c r="B20" s="3">
        <v>18</v>
      </c>
      <c r="C20" s="3" t="s">
        <v>130</v>
      </c>
      <c r="D20" s="3">
        <v>76.290000000000006</v>
      </c>
      <c r="E20" s="3">
        <v>21.19</v>
      </c>
      <c r="F20" s="3">
        <v>1135</v>
      </c>
      <c r="G20" s="3">
        <v>35.32</v>
      </c>
      <c r="H20" s="3">
        <v>1.35</v>
      </c>
      <c r="I20" s="3">
        <v>380</v>
      </c>
      <c r="J20" s="3">
        <v>1135</v>
      </c>
      <c r="K20" s="3">
        <v>114.1</v>
      </c>
      <c r="L20" s="3">
        <v>453</v>
      </c>
    </row>
    <row r="21" spans="2:12" ht="15.6" x14ac:dyDescent="0.3">
      <c r="B21" s="3">
        <v>19</v>
      </c>
      <c r="C21" s="3" t="s">
        <v>4</v>
      </c>
      <c r="D21" s="3">
        <v>85.18</v>
      </c>
      <c r="E21" s="3">
        <v>6.42</v>
      </c>
      <c r="F21" s="3">
        <v>479</v>
      </c>
      <c r="G21" s="3">
        <v>17</v>
      </c>
      <c r="H21" s="3">
        <v>0.45</v>
      </c>
      <c r="I21" s="3">
        <v>82</v>
      </c>
      <c r="J21" s="3">
        <v>479</v>
      </c>
      <c r="K21" s="3">
        <v>71.2</v>
      </c>
      <c r="L21" s="3">
        <v>150</v>
      </c>
    </row>
    <row r="22" spans="2:12" ht="15.6" x14ac:dyDescent="0.3">
      <c r="B22" s="3">
        <v>20</v>
      </c>
      <c r="C22" s="3" t="s">
        <v>4</v>
      </c>
      <c r="D22" s="3">
        <v>85.87</v>
      </c>
      <c r="E22" s="3">
        <v>12.26</v>
      </c>
      <c r="F22" s="3">
        <v>767</v>
      </c>
      <c r="G22" s="3">
        <v>26.25</v>
      </c>
      <c r="H22" s="3">
        <v>0.87</v>
      </c>
      <c r="I22" s="3">
        <v>142</v>
      </c>
      <c r="J22" s="3">
        <v>767</v>
      </c>
      <c r="K22" s="3">
        <v>62</v>
      </c>
      <c r="L22" s="3">
        <v>292</v>
      </c>
    </row>
    <row r="23" spans="2:12" ht="15.6" x14ac:dyDescent="0.3">
      <c r="B23" s="3">
        <v>21</v>
      </c>
      <c r="C23" s="3" t="s">
        <v>4</v>
      </c>
      <c r="D23" s="3">
        <v>80.569999999999993</v>
      </c>
      <c r="E23" s="3">
        <v>15.12</v>
      </c>
      <c r="F23" s="3">
        <v>726</v>
      </c>
      <c r="G23" s="3">
        <v>28.39</v>
      </c>
      <c r="H23" s="3">
        <v>0.99</v>
      </c>
      <c r="I23" s="3">
        <v>99</v>
      </c>
      <c r="J23" s="3">
        <v>726</v>
      </c>
      <c r="K23" s="3">
        <v>139.69999999999999</v>
      </c>
      <c r="L23" s="3">
        <v>334</v>
      </c>
    </row>
    <row r="24" spans="2:12" ht="15.6" x14ac:dyDescent="0.3">
      <c r="B24" s="3">
        <v>22</v>
      </c>
      <c r="C24" s="3" t="s">
        <v>4</v>
      </c>
      <c r="D24" s="3">
        <v>86.05</v>
      </c>
      <c r="E24" s="3">
        <v>10.52</v>
      </c>
      <c r="F24" s="3">
        <v>607</v>
      </c>
      <c r="G24" s="3">
        <v>20.66</v>
      </c>
      <c r="H24" s="3">
        <v>0.74</v>
      </c>
      <c r="I24" s="3">
        <v>118</v>
      </c>
      <c r="J24" s="3">
        <v>607</v>
      </c>
      <c r="K24" s="3">
        <v>65.599999999999994</v>
      </c>
      <c r="L24" s="3">
        <v>249</v>
      </c>
    </row>
    <row r="25" spans="2:12" ht="15.6" x14ac:dyDescent="0.3">
      <c r="B25" s="3">
        <v>23</v>
      </c>
      <c r="C25" s="3" t="s">
        <v>4</v>
      </c>
      <c r="D25" s="3">
        <v>84.24</v>
      </c>
      <c r="E25" s="3">
        <v>12.93</v>
      </c>
      <c r="F25" s="3">
        <v>667</v>
      </c>
      <c r="G25" s="3">
        <v>24.31</v>
      </c>
      <c r="H25" s="3">
        <v>0.89</v>
      </c>
      <c r="I25" s="3">
        <v>103</v>
      </c>
      <c r="J25" s="3">
        <v>667</v>
      </c>
      <c r="K25" s="3">
        <v>82.7</v>
      </c>
      <c r="L25" s="3">
        <v>300</v>
      </c>
    </row>
    <row r="26" spans="2:12" ht="15.6" x14ac:dyDescent="0.3">
      <c r="B26" s="3">
        <v>24</v>
      </c>
      <c r="C26" s="3" t="s">
        <v>4</v>
      </c>
      <c r="D26" s="3">
        <v>87.2</v>
      </c>
      <c r="E26" s="3">
        <v>7.5</v>
      </c>
      <c r="F26" s="3">
        <v>459</v>
      </c>
      <c r="G26" s="3">
        <v>16.68</v>
      </c>
      <c r="H26" s="3">
        <v>0.53</v>
      </c>
      <c r="I26" s="3">
        <v>61</v>
      </c>
      <c r="J26" s="3">
        <v>459</v>
      </c>
      <c r="K26" s="3">
        <v>51.4</v>
      </c>
      <c r="L26" s="3">
        <v>179</v>
      </c>
    </row>
    <row r="27" spans="2:12" ht="15.6" x14ac:dyDescent="0.3">
      <c r="B27" s="3">
        <v>25</v>
      </c>
      <c r="C27" s="3" t="s">
        <v>4</v>
      </c>
      <c r="D27" s="3">
        <v>85.23</v>
      </c>
      <c r="E27" s="3">
        <v>11.26</v>
      </c>
      <c r="F27" s="3">
        <v>524</v>
      </c>
      <c r="G27" s="3">
        <v>18.37</v>
      </c>
      <c r="H27" s="3">
        <v>0.77</v>
      </c>
      <c r="I27" s="3">
        <v>100</v>
      </c>
      <c r="J27" s="3">
        <v>524</v>
      </c>
      <c r="K27" s="3">
        <v>48.1</v>
      </c>
      <c r="L27" s="3">
        <v>260</v>
      </c>
    </row>
    <row r="28" spans="2:12" ht="15.6" x14ac:dyDescent="0.3">
      <c r="B28" s="3">
        <v>26</v>
      </c>
      <c r="C28" s="3" t="s">
        <v>4</v>
      </c>
      <c r="D28" s="3">
        <v>43.48</v>
      </c>
      <c r="E28" s="3">
        <v>4.9000000000000004</v>
      </c>
      <c r="F28" s="3">
        <v>141</v>
      </c>
      <c r="G28" s="3">
        <v>9.6300000000000008</v>
      </c>
      <c r="H28" s="3">
        <v>0.18</v>
      </c>
      <c r="I28" s="3">
        <v>25</v>
      </c>
      <c r="J28" s="3">
        <v>141</v>
      </c>
      <c r="K28" s="3">
        <v>662.5</v>
      </c>
      <c r="L28" s="3">
        <v>59</v>
      </c>
    </row>
    <row r="29" spans="2:12" ht="15.6" x14ac:dyDescent="0.3">
      <c r="B29" s="3">
        <v>27</v>
      </c>
      <c r="C29" s="3" t="s">
        <v>4</v>
      </c>
      <c r="D29" s="3">
        <v>80.38</v>
      </c>
      <c r="E29" s="3">
        <v>8.34</v>
      </c>
      <c r="F29" s="3">
        <v>706</v>
      </c>
      <c r="G29" s="3">
        <v>28.61</v>
      </c>
      <c r="H29" s="3">
        <v>0.56000000000000005</v>
      </c>
      <c r="I29" s="3">
        <v>61</v>
      </c>
      <c r="J29" s="3">
        <v>706</v>
      </c>
      <c r="K29" s="3">
        <v>134.80000000000001</v>
      </c>
      <c r="L29" s="3">
        <v>188</v>
      </c>
    </row>
    <row r="30" spans="2:12" ht="15.6" x14ac:dyDescent="0.3">
      <c r="B30" s="3">
        <v>28</v>
      </c>
      <c r="C30" s="3" t="s">
        <v>4</v>
      </c>
      <c r="D30" s="3">
        <v>81.650000000000006</v>
      </c>
      <c r="E30" s="3">
        <v>7.27</v>
      </c>
      <c r="F30" s="3">
        <v>587</v>
      </c>
      <c r="G30" s="3">
        <v>23.07</v>
      </c>
      <c r="H30" s="3">
        <v>0.5</v>
      </c>
      <c r="I30" s="3">
        <v>57</v>
      </c>
      <c r="J30" s="3">
        <v>587</v>
      </c>
      <c r="K30" s="3">
        <v>93</v>
      </c>
      <c r="L30" s="3">
        <v>167</v>
      </c>
    </row>
    <row r="31" spans="2:12" ht="15.6" x14ac:dyDescent="0.3">
      <c r="B31" s="3" t="s">
        <v>121</v>
      </c>
      <c r="C31" s="3" t="s">
        <v>4</v>
      </c>
      <c r="D31" s="3">
        <v>75.69</v>
      </c>
      <c r="E31" s="3">
        <v>7.4</v>
      </c>
      <c r="F31" s="3">
        <v>787</v>
      </c>
      <c r="G31" s="3">
        <v>27.49</v>
      </c>
      <c r="H31" s="3">
        <v>0.5</v>
      </c>
      <c r="I31" s="3">
        <v>65</v>
      </c>
      <c r="J31" s="3">
        <v>787</v>
      </c>
      <c r="K31" s="3">
        <v>148.5</v>
      </c>
      <c r="L31" s="3">
        <v>167</v>
      </c>
    </row>
    <row r="32" spans="2:12" ht="15.6" x14ac:dyDescent="0.3">
      <c r="B32" s="3">
        <v>30</v>
      </c>
      <c r="C32" s="3" t="s">
        <v>4</v>
      </c>
      <c r="D32" s="3">
        <v>80.28</v>
      </c>
      <c r="E32" s="3">
        <v>5.36</v>
      </c>
      <c r="F32" s="3">
        <v>577</v>
      </c>
      <c r="G32" s="3">
        <v>22.78</v>
      </c>
      <c r="H32" s="3">
        <v>0.36</v>
      </c>
      <c r="I32" s="3">
        <v>63</v>
      </c>
      <c r="J32" s="3">
        <v>577</v>
      </c>
      <c r="K32" s="3">
        <v>125.7</v>
      </c>
      <c r="L32" s="3">
        <v>121</v>
      </c>
    </row>
    <row r="33" spans="2:12" ht="15.6" x14ac:dyDescent="0.3">
      <c r="B33" s="3">
        <v>31</v>
      </c>
      <c r="C33" s="3" t="s">
        <v>108</v>
      </c>
      <c r="D33" s="3">
        <v>76.959999999999994</v>
      </c>
      <c r="E33" s="3">
        <v>10.26</v>
      </c>
      <c r="F33" s="3">
        <v>509</v>
      </c>
      <c r="G33" s="3">
        <v>22.51</v>
      </c>
      <c r="H33" s="3">
        <v>0.66</v>
      </c>
      <c r="I33" s="3">
        <v>24</v>
      </c>
      <c r="J33" s="3">
        <v>509</v>
      </c>
      <c r="K33" s="3">
        <v>203.4</v>
      </c>
      <c r="L33" s="3">
        <v>221</v>
      </c>
    </row>
    <row r="34" spans="2:12" ht="15.6" hidden="1" x14ac:dyDescent="0.3">
      <c r="B34" s="3">
        <v>32</v>
      </c>
      <c r="C34" s="3" t="s">
        <v>108</v>
      </c>
      <c r="D34" s="3">
        <v>23.34</v>
      </c>
      <c r="E34" s="3">
        <v>75.67</v>
      </c>
      <c r="F34" s="3">
        <v>463</v>
      </c>
      <c r="G34" s="3">
        <v>217.72</v>
      </c>
      <c r="H34" s="3">
        <v>0.46</v>
      </c>
      <c r="I34" s="3">
        <v>17</v>
      </c>
      <c r="J34" s="3">
        <v>463</v>
      </c>
      <c r="K34" s="3">
        <v>161.1</v>
      </c>
      <c r="L34" s="3">
        <v>155</v>
      </c>
    </row>
  </sheetData>
  <autoFilter ref="B2:L34" xr:uid="{30C62B9D-929F-404D-80C1-10C7A877BED0}">
    <filterColumn colId="2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A46A-F34C-42F0-A853-9526EC9CC4FC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0</v>
      </c>
      <c r="C2" s="2" t="s">
        <v>1</v>
      </c>
      <c r="D2" s="2"/>
      <c r="E2" s="2" t="s">
        <v>2</v>
      </c>
      <c r="F2" s="2" t="s">
        <v>48</v>
      </c>
      <c r="G2" s="2" t="s">
        <v>49</v>
      </c>
      <c r="H2" s="2" t="s">
        <v>50</v>
      </c>
      <c r="I2" s="2" t="s">
        <v>51</v>
      </c>
      <c r="J2" s="2" t="s">
        <v>52</v>
      </c>
      <c r="K2" s="2" t="s">
        <v>53</v>
      </c>
      <c r="L2" s="2" t="s">
        <v>54</v>
      </c>
      <c r="M2" s="2" t="s">
        <v>24</v>
      </c>
      <c r="N2" s="2" t="s">
        <v>32</v>
      </c>
      <c r="O2" s="2" t="s">
        <v>55</v>
      </c>
      <c r="P2" s="2" t="s">
        <v>25</v>
      </c>
      <c r="Q2" s="2" t="s">
        <v>56</v>
      </c>
      <c r="R2" s="2" t="s">
        <v>57</v>
      </c>
    </row>
    <row r="3" spans="2:18" ht="20.25" customHeight="1" x14ac:dyDescent="0.3">
      <c r="B3" s="3">
        <v>1</v>
      </c>
      <c r="C3" s="3" t="s">
        <v>128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87">
        <v>4000</v>
      </c>
    </row>
    <row r="4" spans="2:18" ht="20.25" hidden="1" customHeight="1" x14ac:dyDescent="0.3">
      <c r="B4" s="3">
        <v>2</v>
      </c>
      <c r="C4" s="3" t="s">
        <v>3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87">
        <v>4000</v>
      </c>
    </row>
    <row r="5" spans="2:18" ht="20.25" hidden="1" customHeight="1" x14ac:dyDescent="0.3">
      <c r="B5" s="3">
        <v>3</v>
      </c>
      <c r="C5" s="3" t="s">
        <v>3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87">
        <v>4000</v>
      </c>
    </row>
    <row r="6" spans="2:18" ht="20.25" hidden="1" customHeight="1" x14ac:dyDescent="0.3">
      <c r="B6" s="3">
        <v>4</v>
      </c>
      <c r="C6" s="3" t="s">
        <v>3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129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87">
        <v>4000</v>
      </c>
    </row>
    <row r="8" spans="2:18" ht="20.25" customHeight="1" x14ac:dyDescent="0.3">
      <c r="B8" s="3">
        <v>6</v>
      </c>
      <c r="C8" s="3" t="s">
        <v>129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87">
        <v>4000</v>
      </c>
    </row>
    <row r="9" spans="2:18" ht="20.25" hidden="1" customHeight="1" x14ac:dyDescent="0.3">
      <c r="B9" s="3">
        <v>7</v>
      </c>
      <c r="C9" s="3" t="s">
        <v>129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87">
        <v>4000</v>
      </c>
    </row>
    <row r="10" spans="2:18" ht="20.25" hidden="1" customHeight="1" x14ac:dyDescent="0.3">
      <c r="B10" s="3">
        <v>8</v>
      </c>
      <c r="C10" s="3" t="s">
        <v>129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87">
        <v>3900</v>
      </c>
    </row>
    <row r="11" spans="2:18" ht="20.25" customHeight="1" x14ac:dyDescent="0.3">
      <c r="B11" s="3">
        <v>9</v>
      </c>
      <c r="C11" s="3" t="s">
        <v>4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87">
        <v>3700</v>
      </c>
    </row>
    <row r="12" spans="2:18" ht="20.25" customHeight="1" x14ac:dyDescent="0.3">
      <c r="B12" s="3">
        <v>10</v>
      </c>
      <c r="C12" s="3" t="s">
        <v>4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87">
        <v>3700</v>
      </c>
    </row>
    <row r="13" spans="2:18" ht="20.25" customHeight="1" x14ac:dyDescent="0.3">
      <c r="B13" s="3">
        <v>11</v>
      </c>
      <c r="C13" s="3" t="s">
        <v>4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87">
        <v>3700</v>
      </c>
    </row>
    <row r="14" spans="2:18" ht="20.25" customHeight="1" x14ac:dyDescent="0.3">
      <c r="B14" s="3">
        <v>12</v>
      </c>
      <c r="C14" s="3" t="s">
        <v>4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87">
        <v>3700</v>
      </c>
    </row>
    <row r="15" spans="2:18" ht="20.25" customHeight="1" x14ac:dyDescent="0.3">
      <c r="B15" s="3">
        <v>13</v>
      </c>
      <c r="C15" s="3" t="s">
        <v>130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87">
        <v>3500</v>
      </c>
    </row>
    <row r="16" spans="2:18" ht="20.25" customHeight="1" x14ac:dyDescent="0.3">
      <c r="B16" s="3">
        <v>14</v>
      </c>
      <c r="C16" s="3" t="s">
        <v>130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87">
        <v>3500</v>
      </c>
    </row>
    <row r="17" spans="2:18" ht="20.25" customHeight="1" x14ac:dyDescent="0.3">
      <c r="B17" s="3">
        <v>15</v>
      </c>
      <c r="C17" s="3" t="s">
        <v>130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87">
        <v>3500</v>
      </c>
    </row>
    <row r="18" spans="2:18" ht="20.25" customHeight="1" x14ac:dyDescent="0.3">
      <c r="B18" s="3">
        <v>16</v>
      </c>
      <c r="C18" s="3" t="s">
        <v>130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87">
        <v>3500</v>
      </c>
    </row>
    <row r="19" spans="2:18" ht="20.25" customHeight="1" x14ac:dyDescent="0.3">
      <c r="B19" s="3">
        <v>17</v>
      </c>
      <c r="C19" s="3" t="s">
        <v>130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87">
        <v>3500</v>
      </c>
    </row>
    <row r="20" spans="2:18" ht="20.25" customHeight="1" x14ac:dyDescent="0.3">
      <c r="B20" s="3">
        <v>18</v>
      </c>
      <c r="C20" s="3" t="s">
        <v>130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87">
        <v>3500</v>
      </c>
    </row>
    <row r="21" spans="2:18" ht="20.25" customHeight="1" x14ac:dyDescent="0.3">
      <c r="B21" s="3">
        <v>19</v>
      </c>
      <c r="C21" s="3" t="s">
        <v>4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87">
        <v>3600</v>
      </c>
    </row>
    <row r="22" spans="2:18" ht="20.25" customHeight="1" x14ac:dyDescent="0.3">
      <c r="B22" s="3">
        <v>20</v>
      </c>
      <c r="C22" s="3" t="s">
        <v>4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87">
        <v>3600</v>
      </c>
    </row>
    <row r="23" spans="2:18" ht="20.25" customHeight="1" x14ac:dyDescent="0.3">
      <c r="B23" s="3">
        <v>21</v>
      </c>
      <c r="C23" s="3" t="s">
        <v>4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87">
        <v>3600</v>
      </c>
    </row>
    <row r="24" spans="2:18" ht="20.25" customHeight="1" x14ac:dyDescent="0.3">
      <c r="B24" s="3">
        <v>22</v>
      </c>
      <c r="C24" s="3" t="s">
        <v>4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87">
        <v>3600</v>
      </c>
    </row>
    <row r="25" spans="2:18" ht="20.25" customHeight="1" x14ac:dyDescent="0.3">
      <c r="B25" s="3">
        <v>23</v>
      </c>
      <c r="C25" s="3" t="s">
        <v>4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87">
        <v>3600</v>
      </c>
    </row>
    <row r="26" spans="2:18" ht="20.25" customHeight="1" x14ac:dyDescent="0.3">
      <c r="B26" s="3">
        <v>24</v>
      </c>
      <c r="C26" s="3" t="s">
        <v>4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87">
        <v>3600</v>
      </c>
    </row>
    <row r="27" spans="2:18" ht="20.25" customHeight="1" x14ac:dyDescent="0.3">
      <c r="B27" s="3">
        <v>25</v>
      </c>
      <c r="C27" s="3" t="s">
        <v>4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87">
        <v>3600</v>
      </c>
    </row>
    <row r="28" spans="2:18" ht="20.25" customHeight="1" x14ac:dyDescent="0.3">
      <c r="B28" s="3">
        <v>26</v>
      </c>
      <c r="C28" s="3" t="s">
        <v>4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87">
        <v>3600</v>
      </c>
    </row>
    <row r="29" spans="2:18" ht="20.25" customHeight="1" x14ac:dyDescent="0.3">
      <c r="B29" s="3">
        <v>27</v>
      </c>
      <c r="C29" s="3" t="s">
        <v>4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87">
        <v>3650</v>
      </c>
    </row>
    <row r="30" spans="2:18" ht="20.25" customHeight="1" x14ac:dyDescent="0.3">
      <c r="B30" s="3">
        <v>28</v>
      </c>
      <c r="C30" s="3" t="s">
        <v>4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87">
        <v>3600</v>
      </c>
    </row>
    <row r="31" spans="2:18" ht="20.25" customHeight="1" x14ac:dyDescent="0.3">
      <c r="B31" s="3" t="s">
        <v>121</v>
      </c>
      <c r="C31" s="3" t="s">
        <v>4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87">
        <v>3800</v>
      </c>
    </row>
    <row r="32" spans="2:18" ht="20.25" customHeight="1" x14ac:dyDescent="0.3">
      <c r="B32" s="3">
        <v>30</v>
      </c>
      <c r="C32" s="3" t="s">
        <v>4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87">
        <v>3800</v>
      </c>
    </row>
    <row r="33" spans="2:18" ht="20.25" customHeight="1" x14ac:dyDescent="0.3">
      <c r="B33" s="3">
        <v>31</v>
      </c>
      <c r="C33" s="3" t="s">
        <v>108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87">
        <v>3800</v>
      </c>
    </row>
    <row r="34" spans="2:18" ht="20.25" hidden="1" customHeight="1" x14ac:dyDescent="0.3">
      <c r="B34" s="3">
        <v>32</v>
      </c>
      <c r="C34" s="3" t="s">
        <v>108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87">
        <v>3700</v>
      </c>
    </row>
  </sheetData>
  <autoFilter ref="B2:R34" xr:uid="{AA71A46A-F34C-42F0-A853-9526EC9CC4FC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CA73-4B13-49E2-8F83-6A47B68ECD21}">
  <sheetPr>
    <pageSetUpPr fitToPage="1"/>
  </sheetPr>
  <dimension ref="B2:M34"/>
  <sheetViews>
    <sheetView workbookViewId="0">
      <selection activeCell="J15" sqref="J15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0</v>
      </c>
      <c r="C2" s="2" t="s">
        <v>1</v>
      </c>
      <c r="D2" s="2" t="s">
        <v>2</v>
      </c>
      <c r="E2" s="2" t="s">
        <v>23</v>
      </c>
      <c r="F2" s="2" t="s">
        <v>24</v>
      </c>
      <c r="G2" s="2" t="s">
        <v>25</v>
      </c>
      <c r="H2" s="2" t="s">
        <v>35</v>
      </c>
      <c r="I2" s="2" t="s">
        <v>106</v>
      </c>
      <c r="J2" s="2" t="s">
        <v>26</v>
      </c>
    </row>
    <row r="3" spans="2:13" ht="15.6" x14ac:dyDescent="0.3">
      <c r="B3" s="3">
        <v>1</v>
      </c>
      <c r="C3" s="3" t="s">
        <v>128</v>
      </c>
      <c r="D3" s="36">
        <v>79.900000000000006</v>
      </c>
      <c r="E3" s="3">
        <v>0.31</v>
      </c>
      <c r="F3" s="3">
        <v>230.1</v>
      </c>
      <c r="G3" s="3">
        <v>16</v>
      </c>
      <c r="H3" s="3">
        <v>687.98</v>
      </c>
      <c r="I3" s="3">
        <v>2.7109999999999999</v>
      </c>
      <c r="J3" s="38">
        <f>H3*I3</f>
        <v>1865.1137799999999</v>
      </c>
    </row>
    <row r="4" spans="2:13" ht="15.6" x14ac:dyDescent="0.3">
      <c r="B4" s="3">
        <v>2</v>
      </c>
      <c r="C4" s="3" t="s">
        <v>3</v>
      </c>
      <c r="D4" s="36">
        <v>0</v>
      </c>
      <c r="E4" s="3">
        <v>0</v>
      </c>
      <c r="F4" s="3">
        <v>1426.7</v>
      </c>
      <c r="G4" s="3">
        <v>1</v>
      </c>
      <c r="H4" s="3">
        <v>0</v>
      </c>
      <c r="I4" s="3">
        <v>1.5169999999999999</v>
      </c>
      <c r="J4" s="38">
        <f t="shared" ref="J4:J8" si="0">H4*I4</f>
        <v>0</v>
      </c>
    </row>
    <row r="5" spans="2:13" ht="15.6" x14ac:dyDescent="0.3">
      <c r="B5" s="3">
        <v>3</v>
      </c>
      <c r="C5" s="3" t="s">
        <v>3</v>
      </c>
      <c r="D5" s="36">
        <v>0</v>
      </c>
      <c r="E5" s="3">
        <v>0</v>
      </c>
      <c r="F5" s="3">
        <v>1429.4</v>
      </c>
      <c r="G5" s="3">
        <v>0</v>
      </c>
      <c r="H5" s="3">
        <v>0</v>
      </c>
      <c r="I5" s="3">
        <v>1.389</v>
      </c>
      <c r="J5" s="38">
        <f t="shared" si="0"/>
        <v>0</v>
      </c>
    </row>
    <row r="6" spans="2:13" ht="15.6" x14ac:dyDescent="0.3">
      <c r="B6" s="3">
        <v>4</v>
      </c>
      <c r="C6" s="3" t="s">
        <v>3</v>
      </c>
      <c r="D6" s="36">
        <v>0</v>
      </c>
      <c r="E6" s="3">
        <v>0</v>
      </c>
      <c r="F6" s="3">
        <v>1427.8</v>
      </c>
      <c r="G6" s="3">
        <v>0</v>
      </c>
      <c r="H6" s="3">
        <v>0</v>
      </c>
      <c r="I6" s="3">
        <v>1.9530000000000001</v>
      </c>
      <c r="J6" s="38">
        <f t="shared" si="0"/>
        <v>0</v>
      </c>
    </row>
    <row r="7" spans="2:13" ht="15.6" x14ac:dyDescent="0.3">
      <c r="B7" s="3">
        <v>5</v>
      </c>
      <c r="C7" s="3" t="s">
        <v>129</v>
      </c>
      <c r="D7" s="36">
        <v>80.92</v>
      </c>
      <c r="E7" s="3">
        <v>0.12</v>
      </c>
      <c r="F7" s="3">
        <v>222.2</v>
      </c>
      <c r="G7" s="3">
        <v>30</v>
      </c>
      <c r="H7" s="3">
        <v>1632.61</v>
      </c>
      <c r="I7" s="3">
        <v>1.204</v>
      </c>
      <c r="J7" s="38">
        <f>H7*I7</f>
        <v>1965.6624399999998</v>
      </c>
    </row>
    <row r="8" spans="2:13" ht="15.6" x14ac:dyDescent="0.3">
      <c r="B8" s="3">
        <v>6</v>
      </c>
      <c r="C8" s="3" t="s">
        <v>129</v>
      </c>
      <c r="D8" s="36">
        <v>84.62</v>
      </c>
      <c r="E8" s="3">
        <v>0.12</v>
      </c>
      <c r="F8" s="3">
        <v>159.19999999999999</v>
      </c>
      <c r="G8" s="3">
        <v>29</v>
      </c>
      <c r="H8" s="3">
        <v>1649.35</v>
      </c>
      <c r="I8" s="3">
        <v>1.204</v>
      </c>
      <c r="J8" s="38">
        <f t="shared" si="0"/>
        <v>1985.8173999999999</v>
      </c>
    </row>
    <row r="9" spans="2:13" ht="15.6" x14ac:dyDescent="0.3">
      <c r="B9" s="3">
        <v>7</v>
      </c>
      <c r="C9" s="3" t="s">
        <v>129</v>
      </c>
      <c r="D9" s="36">
        <v>1.43</v>
      </c>
      <c r="E9" s="3">
        <v>0.22</v>
      </c>
      <c r="F9" s="3">
        <v>1407.5</v>
      </c>
      <c r="G9" s="3">
        <v>3</v>
      </c>
      <c r="H9" s="3">
        <v>27.91</v>
      </c>
      <c r="I9" s="3">
        <v>1.389</v>
      </c>
      <c r="J9" s="38">
        <f t="shared" ref="J9:J34" si="1">H9*I9</f>
        <v>38.76699</v>
      </c>
    </row>
    <row r="10" spans="2:13" ht="15.6" x14ac:dyDescent="0.3">
      <c r="B10" s="3">
        <v>8</v>
      </c>
      <c r="C10" s="3" t="s">
        <v>129</v>
      </c>
      <c r="D10" s="36">
        <v>30.16</v>
      </c>
      <c r="E10" s="3">
        <v>0.18</v>
      </c>
      <c r="F10" s="3">
        <v>985.6</v>
      </c>
      <c r="G10" s="3">
        <v>12</v>
      </c>
      <c r="H10" s="3">
        <v>578.15</v>
      </c>
      <c r="I10" s="3">
        <v>1.389</v>
      </c>
      <c r="J10" s="38">
        <f t="shared" si="1"/>
        <v>803.05034999999998</v>
      </c>
    </row>
    <row r="11" spans="2:13" ht="15.6" x14ac:dyDescent="0.3">
      <c r="B11" s="3">
        <v>9</v>
      </c>
      <c r="C11" s="3" t="s">
        <v>4</v>
      </c>
      <c r="D11" s="36">
        <v>80.430000000000007</v>
      </c>
      <c r="E11" s="3">
        <v>0.16</v>
      </c>
      <c r="F11" s="3">
        <v>209.7</v>
      </c>
      <c r="G11" s="3">
        <v>33</v>
      </c>
      <c r="H11" s="3">
        <v>1785.11</v>
      </c>
      <c r="I11" s="3">
        <v>1</v>
      </c>
      <c r="J11" s="38">
        <f t="shared" si="1"/>
        <v>1785.11</v>
      </c>
    </row>
    <row r="12" spans="2:13" ht="15.6" x14ac:dyDescent="0.3">
      <c r="B12" s="3">
        <v>10</v>
      </c>
      <c r="C12" s="3" t="s">
        <v>4</v>
      </c>
      <c r="D12" s="36">
        <v>83.62</v>
      </c>
      <c r="E12" s="3">
        <v>0.15</v>
      </c>
      <c r="F12" s="3">
        <v>168.8</v>
      </c>
      <c r="G12" s="3">
        <v>34</v>
      </c>
      <c r="H12" s="3">
        <v>1859.25</v>
      </c>
      <c r="I12" s="3">
        <v>1</v>
      </c>
      <c r="J12" s="38">
        <f t="shared" si="1"/>
        <v>1859.25</v>
      </c>
    </row>
    <row r="13" spans="2:13" ht="15.6" x14ac:dyDescent="0.3">
      <c r="B13" s="3">
        <v>11</v>
      </c>
      <c r="C13" s="3" t="s">
        <v>4</v>
      </c>
      <c r="D13" s="36">
        <v>81.84</v>
      </c>
      <c r="E13" s="3">
        <v>0.15</v>
      </c>
      <c r="F13" s="3">
        <v>191.2</v>
      </c>
      <c r="G13" s="3">
        <v>33</v>
      </c>
      <c r="H13" s="3">
        <v>1803.9</v>
      </c>
      <c r="I13" s="3">
        <v>1</v>
      </c>
      <c r="J13" s="38">
        <f t="shared" si="1"/>
        <v>1803.9</v>
      </c>
    </row>
    <row r="14" spans="2:13" ht="15.6" x14ac:dyDescent="0.3">
      <c r="B14" s="3">
        <v>12</v>
      </c>
      <c r="C14" s="3" t="s">
        <v>4</v>
      </c>
      <c r="D14" s="36">
        <v>79.97</v>
      </c>
      <c r="E14" s="3">
        <v>0.15</v>
      </c>
      <c r="F14" s="3">
        <v>209.5</v>
      </c>
      <c r="G14" s="3">
        <v>34</v>
      </c>
      <c r="H14" s="3">
        <v>1768.92</v>
      </c>
      <c r="I14" s="3">
        <v>1</v>
      </c>
      <c r="J14" s="38">
        <f t="shared" si="1"/>
        <v>1768.92</v>
      </c>
      <c r="M14" s="32"/>
    </row>
    <row r="15" spans="2:13" ht="15.6" x14ac:dyDescent="0.3">
      <c r="B15" s="3">
        <v>13</v>
      </c>
      <c r="C15" s="3" t="s">
        <v>130</v>
      </c>
      <c r="D15" s="36">
        <v>76.28</v>
      </c>
      <c r="E15" s="3">
        <v>0.1</v>
      </c>
      <c r="F15" s="3">
        <v>266.7</v>
      </c>
      <c r="G15" s="3">
        <v>55</v>
      </c>
      <c r="H15" s="3">
        <v>2565.65</v>
      </c>
      <c r="I15" s="3">
        <v>0.70799999999999996</v>
      </c>
      <c r="J15" s="38">
        <f t="shared" si="1"/>
        <v>1816.4802</v>
      </c>
    </row>
    <row r="16" spans="2:13" ht="15.6" x14ac:dyDescent="0.3">
      <c r="B16" s="3">
        <v>14</v>
      </c>
      <c r="C16" s="3" t="s">
        <v>130</v>
      </c>
      <c r="D16" s="36">
        <v>78.94</v>
      </c>
      <c r="E16" s="3">
        <v>0.09</v>
      </c>
      <c r="F16" s="3">
        <v>256.7</v>
      </c>
      <c r="G16" s="3">
        <v>49</v>
      </c>
      <c r="H16" s="3">
        <v>2588.35</v>
      </c>
      <c r="I16" s="3">
        <v>0.70799999999999996</v>
      </c>
      <c r="J16" s="38">
        <f t="shared" si="1"/>
        <v>1832.5517999999997</v>
      </c>
    </row>
    <row r="17" spans="2:10" ht="15.6" x14ac:dyDescent="0.3">
      <c r="B17" s="3">
        <v>15</v>
      </c>
      <c r="C17" s="3" t="s">
        <v>130</v>
      </c>
      <c r="D17" s="36">
        <v>81.45</v>
      </c>
      <c r="E17" s="3">
        <v>0.09</v>
      </c>
      <c r="F17" s="3">
        <v>219.6</v>
      </c>
      <c r="G17" s="3">
        <v>57</v>
      </c>
      <c r="H17" s="3">
        <v>2743.26</v>
      </c>
      <c r="I17" s="3">
        <v>0.70799999999999996</v>
      </c>
      <c r="J17" s="38">
        <f t="shared" si="1"/>
        <v>1942.2280800000001</v>
      </c>
    </row>
    <row r="18" spans="2:10" ht="15.6" x14ac:dyDescent="0.3">
      <c r="B18" s="3">
        <v>16</v>
      </c>
      <c r="C18" s="3" t="s">
        <v>130</v>
      </c>
      <c r="D18" s="3">
        <v>79.88</v>
      </c>
      <c r="E18" s="3">
        <v>0.1</v>
      </c>
      <c r="F18" s="3">
        <v>246.3</v>
      </c>
      <c r="G18" s="3">
        <v>54</v>
      </c>
      <c r="H18" s="3">
        <v>2675.01</v>
      </c>
      <c r="I18" s="3">
        <v>0.70799999999999996</v>
      </c>
      <c r="J18" s="38">
        <f t="shared" si="1"/>
        <v>1893.90708</v>
      </c>
    </row>
    <row r="19" spans="2:10" ht="15.6" x14ac:dyDescent="0.3">
      <c r="B19" s="3">
        <v>17</v>
      </c>
      <c r="C19" s="3" t="s">
        <v>130</v>
      </c>
      <c r="D19" s="36">
        <v>59.33</v>
      </c>
      <c r="E19" s="3">
        <v>0.1</v>
      </c>
      <c r="F19" s="3">
        <v>535.79999999999995</v>
      </c>
      <c r="G19" s="3">
        <v>42</v>
      </c>
      <c r="H19" s="3">
        <v>1986.48</v>
      </c>
      <c r="I19" s="3">
        <v>0.70799999999999996</v>
      </c>
      <c r="J19" s="38">
        <f t="shared" si="1"/>
        <v>1406.4278399999998</v>
      </c>
    </row>
    <row r="20" spans="2:10" ht="15.6" x14ac:dyDescent="0.3">
      <c r="B20" s="3">
        <v>18</v>
      </c>
      <c r="C20" s="3" t="s">
        <v>130</v>
      </c>
      <c r="D20" s="36">
        <v>76.290000000000006</v>
      </c>
      <c r="E20" s="3">
        <v>0.1</v>
      </c>
      <c r="F20" s="3">
        <v>279.7</v>
      </c>
      <c r="G20" s="3">
        <v>56</v>
      </c>
      <c r="H20" s="3">
        <v>2612.33</v>
      </c>
      <c r="I20" s="3">
        <v>0.70799999999999996</v>
      </c>
      <c r="J20" s="38">
        <f t="shared" si="1"/>
        <v>1849.5296399999997</v>
      </c>
    </row>
    <row r="21" spans="2:10" ht="15.6" x14ac:dyDescent="0.3">
      <c r="B21" s="3">
        <v>19</v>
      </c>
      <c r="C21" s="3" t="s">
        <v>4</v>
      </c>
      <c r="D21" s="36">
        <v>85.18</v>
      </c>
      <c r="E21" s="3">
        <v>0.14000000000000001</v>
      </c>
      <c r="F21" s="3">
        <v>170.6</v>
      </c>
      <c r="G21" s="3">
        <v>37</v>
      </c>
      <c r="H21" s="3">
        <v>1825.12</v>
      </c>
      <c r="I21" s="3">
        <v>1</v>
      </c>
      <c r="J21" s="38">
        <f t="shared" si="1"/>
        <v>1825.12</v>
      </c>
    </row>
    <row r="22" spans="2:10" ht="15.6" x14ac:dyDescent="0.3">
      <c r="B22" s="3">
        <v>20</v>
      </c>
      <c r="C22" s="3" t="s">
        <v>4</v>
      </c>
      <c r="D22" s="36">
        <v>85.87</v>
      </c>
      <c r="E22" s="3">
        <v>0.14000000000000001</v>
      </c>
      <c r="F22" s="3">
        <v>151</v>
      </c>
      <c r="G22" s="3">
        <v>37</v>
      </c>
      <c r="H22" s="3">
        <v>1844.1</v>
      </c>
      <c r="I22" s="3">
        <v>1</v>
      </c>
      <c r="J22" s="38">
        <f t="shared" si="1"/>
        <v>1844.1</v>
      </c>
    </row>
    <row r="23" spans="2:10" ht="15.6" x14ac:dyDescent="0.3">
      <c r="B23" s="3">
        <v>21</v>
      </c>
      <c r="C23" s="3" t="s">
        <v>4</v>
      </c>
      <c r="D23" s="36">
        <v>80.569999999999993</v>
      </c>
      <c r="E23" s="3">
        <v>0.14000000000000001</v>
      </c>
      <c r="F23" s="3">
        <v>216.1</v>
      </c>
      <c r="G23" s="3">
        <v>24</v>
      </c>
      <c r="H23" s="3">
        <v>1691.65</v>
      </c>
      <c r="I23" s="3">
        <v>1</v>
      </c>
      <c r="J23" s="38">
        <f t="shared" si="1"/>
        <v>1691.65</v>
      </c>
    </row>
    <row r="24" spans="2:10" ht="15.6" x14ac:dyDescent="0.3">
      <c r="B24" s="3">
        <v>22</v>
      </c>
      <c r="C24" s="3" t="s">
        <v>4</v>
      </c>
      <c r="D24" s="36">
        <v>86.05</v>
      </c>
      <c r="E24" s="3">
        <v>0.13</v>
      </c>
      <c r="F24" s="3">
        <v>159.69999999999999</v>
      </c>
      <c r="G24" s="3">
        <v>37</v>
      </c>
      <c r="H24" s="3">
        <v>1864.17</v>
      </c>
      <c r="I24" s="3">
        <v>1</v>
      </c>
      <c r="J24" s="38">
        <f t="shared" si="1"/>
        <v>1864.17</v>
      </c>
    </row>
    <row r="25" spans="2:10" ht="15.6" x14ac:dyDescent="0.3">
      <c r="B25" s="3">
        <v>23</v>
      </c>
      <c r="C25" s="3" t="s">
        <v>4</v>
      </c>
      <c r="D25" s="36">
        <v>84.24</v>
      </c>
      <c r="E25" s="3">
        <v>0.14000000000000001</v>
      </c>
      <c r="F25" s="3">
        <v>184.5</v>
      </c>
      <c r="G25" s="3">
        <v>36</v>
      </c>
      <c r="H25" s="3">
        <v>1819.1</v>
      </c>
      <c r="I25" s="3">
        <v>1</v>
      </c>
      <c r="J25" s="38">
        <f t="shared" si="1"/>
        <v>1819.1</v>
      </c>
    </row>
    <row r="26" spans="2:10" ht="15.6" x14ac:dyDescent="0.3">
      <c r="B26" s="3">
        <v>24</v>
      </c>
      <c r="C26" s="3" t="s">
        <v>4</v>
      </c>
      <c r="D26" s="36">
        <v>87.2</v>
      </c>
      <c r="E26" s="3">
        <v>0.13</v>
      </c>
      <c r="F26" s="3">
        <v>148.5</v>
      </c>
      <c r="G26" s="3">
        <v>38</v>
      </c>
      <c r="H26" s="3">
        <v>1889.35</v>
      </c>
      <c r="I26" s="3">
        <v>1</v>
      </c>
      <c r="J26" s="38">
        <f t="shared" si="1"/>
        <v>1889.35</v>
      </c>
    </row>
    <row r="27" spans="2:10" ht="15.6" x14ac:dyDescent="0.3">
      <c r="B27" s="3">
        <v>25</v>
      </c>
      <c r="C27" s="3" t="s">
        <v>4</v>
      </c>
      <c r="D27" s="36">
        <v>85.23</v>
      </c>
      <c r="E27" s="3">
        <v>0.14000000000000001</v>
      </c>
      <c r="F27" s="3">
        <v>185.8</v>
      </c>
      <c r="G27" s="3">
        <v>36</v>
      </c>
      <c r="H27" s="3">
        <v>1868.48</v>
      </c>
      <c r="I27" s="3">
        <v>1</v>
      </c>
      <c r="J27" s="38">
        <f t="shared" si="1"/>
        <v>1868.48</v>
      </c>
    </row>
    <row r="28" spans="2:10" ht="15.6" x14ac:dyDescent="0.3">
      <c r="B28" s="3">
        <v>26</v>
      </c>
      <c r="C28" s="3" t="s">
        <v>4</v>
      </c>
      <c r="D28" s="36">
        <v>43.48</v>
      </c>
      <c r="E28" s="3">
        <v>0.14000000000000001</v>
      </c>
      <c r="F28" s="3">
        <v>782.2</v>
      </c>
      <c r="G28" s="3">
        <v>20</v>
      </c>
      <c r="H28" s="3">
        <v>943.28</v>
      </c>
      <c r="I28" s="3">
        <v>1</v>
      </c>
      <c r="J28" s="38">
        <f t="shared" si="1"/>
        <v>943.28</v>
      </c>
    </row>
    <row r="29" spans="2:10" ht="15.6" x14ac:dyDescent="0.3">
      <c r="B29" s="3">
        <v>27</v>
      </c>
      <c r="C29" s="3" t="s">
        <v>4</v>
      </c>
      <c r="D29" s="36">
        <v>80.38</v>
      </c>
      <c r="E29" s="3">
        <v>0.15</v>
      </c>
      <c r="F29" s="3">
        <v>218.8</v>
      </c>
      <c r="G29" s="3">
        <v>34</v>
      </c>
      <c r="H29" s="3">
        <v>1785.34</v>
      </c>
      <c r="I29" s="3">
        <v>1</v>
      </c>
      <c r="J29" s="38">
        <f t="shared" si="1"/>
        <v>1785.34</v>
      </c>
    </row>
    <row r="30" spans="2:10" ht="15.6" x14ac:dyDescent="0.3">
      <c r="B30" s="3">
        <v>28</v>
      </c>
      <c r="C30" s="3" t="s">
        <v>4</v>
      </c>
      <c r="D30" s="36">
        <v>81.650000000000006</v>
      </c>
      <c r="E30" s="3">
        <v>0.15</v>
      </c>
      <c r="F30" s="3">
        <v>193.2</v>
      </c>
      <c r="G30" s="3">
        <v>33</v>
      </c>
      <c r="H30" s="3">
        <v>1780.29</v>
      </c>
      <c r="I30" s="3">
        <v>1</v>
      </c>
      <c r="J30" s="38">
        <f t="shared" si="1"/>
        <v>1780.29</v>
      </c>
    </row>
    <row r="31" spans="2:10" ht="15.6" x14ac:dyDescent="0.3">
      <c r="B31" s="3" t="s">
        <v>121</v>
      </c>
      <c r="C31" s="3" t="s">
        <v>4</v>
      </c>
      <c r="D31" s="36">
        <v>75.69</v>
      </c>
      <c r="E31" s="3">
        <v>0.16</v>
      </c>
      <c r="F31" s="3">
        <v>217.8</v>
      </c>
      <c r="G31" s="3">
        <v>25</v>
      </c>
      <c r="H31" s="3">
        <v>1740.4</v>
      </c>
      <c r="I31" s="3">
        <v>1</v>
      </c>
      <c r="J31" s="38">
        <f t="shared" si="1"/>
        <v>1740.4</v>
      </c>
    </row>
    <row r="32" spans="2:10" ht="15.6" x14ac:dyDescent="0.3">
      <c r="B32" s="3">
        <v>30</v>
      </c>
      <c r="C32" s="3" t="s">
        <v>4</v>
      </c>
      <c r="D32" s="3">
        <v>80.28</v>
      </c>
      <c r="E32" s="3">
        <v>0.15</v>
      </c>
      <c r="F32" s="3">
        <v>220.9</v>
      </c>
      <c r="G32" s="3">
        <v>33</v>
      </c>
      <c r="H32" s="3">
        <v>1825.07</v>
      </c>
      <c r="I32" s="3">
        <v>1</v>
      </c>
      <c r="J32" s="38">
        <f t="shared" si="1"/>
        <v>1825.07</v>
      </c>
    </row>
    <row r="33" spans="2:10" ht="15.6" x14ac:dyDescent="0.3">
      <c r="B33" s="3">
        <v>31</v>
      </c>
      <c r="C33" s="3" t="s">
        <v>108</v>
      </c>
      <c r="D33" s="36">
        <v>76.959999999999994</v>
      </c>
      <c r="E33" s="3">
        <v>0.28000000000000003</v>
      </c>
      <c r="F33" s="3">
        <v>271.60000000000002</v>
      </c>
      <c r="G33" s="3">
        <v>15</v>
      </c>
      <c r="H33" s="3">
        <v>619.02</v>
      </c>
      <c r="I33" s="3">
        <v>2.7109999999999999</v>
      </c>
      <c r="J33" s="38">
        <f t="shared" si="1"/>
        <v>1678.1632199999999</v>
      </c>
    </row>
    <row r="34" spans="2:10" ht="15.6" x14ac:dyDescent="0.3">
      <c r="B34" s="3">
        <v>32</v>
      </c>
      <c r="C34" s="3" t="s">
        <v>108</v>
      </c>
      <c r="D34" s="3">
        <v>23.34</v>
      </c>
      <c r="E34" s="3">
        <v>0</v>
      </c>
      <c r="F34" s="3">
        <v>232.9</v>
      </c>
      <c r="G34" s="3">
        <v>12</v>
      </c>
      <c r="H34" s="3">
        <v>45.1</v>
      </c>
      <c r="I34" s="3">
        <v>1</v>
      </c>
      <c r="J34" s="38">
        <f t="shared" si="1"/>
        <v>45.1</v>
      </c>
    </row>
  </sheetData>
  <autoFilter ref="B2:J34" xr:uid="{C7F2CA73-4B13-49E2-8F83-6A47B68ECD21}"/>
  <pageMargins left="0.75" right="0.75" top="1" bottom="1" header="0.5" footer="0.5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2024-03-25T17:45:00Z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2023-08-14T02:48:04Z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0c1b8655-a402-456c-9372-ea88eaa69a8b</vt:lpwstr>
  </property>
  <property fmtid="{D5CDD505-2E9C-101B-9397-08002B2CF9AE}" pid="7" name="MSIP_Label_defa4170-0d19-0005-0004-bc88714345d2_ActionId">
    <vt:lpwstr>b21d498f-58ca-452a-9b1f-4e57954c0f2d</vt:lpwstr>
  </property>
  <property fmtid="{D5CDD505-2E9C-101B-9397-08002B2CF9AE}" pid="8" name="MSIP_Label_defa4170-0d19-0005-0004-bc88714345d2_ContentBits">
    <vt:lpwstr>0</vt:lpwstr>
  </property>
</Properties>
</file>