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timoj\"/>
    </mc:Choice>
  </mc:AlternateContent>
  <xr:revisionPtr revIDLastSave="0" documentId="13_ncr:1_{A7ACDB5B-1EC2-4D94-91B9-D7BEF5F39D0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" sheetId="1" r:id="rId1"/>
    <sheet name="Daily Hands Allocation Summary" sheetId="2" r:id="rId2"/>
    <sheet name="Trends" sheetId="3" r:id="rId3"/>
    <sheet name="Breakage" sheetId="4" r:id="rId4"/>
    <sheet name="M-min" sheetId="5" state="hidden" r:id="rId5"/>
    <sheet name="Kg" sheetId="6" r:id="rId6"/>
  </sheets>
  <definedNames>
    <definedName name="_xlnm._FilterDatabase" localSheetId="3" hidden="1">Breakage!$A$1:$C$33</definedName>
    <definedName name="_xlnm._FilterDatabase" localSheetId="5" hidden="1">Kg!$B$2:$J$34</definedName>
    <definedName name="_xlnm._FilterDatabase" localSheetId="4" hidden="1">'M-min'!$B$2:$R$34</definedName>
    <definedName name="_xlnm._FilterDatabase" localSheetId="2" hidden="1">Trends!$B$3:$C$36</definedName>
    <definedName name="_xlnm.Print_Area" localSheetId="1">'Daily Hands Allocation Summary'!$M$2:$AP$22</definedName>
  </definedNames>
  <calcPr calcId="191029"/>
</workbook>
</file>

<file path=xl/calcChain.xml><?xml version="1.0" encoding="utf-8"?>
<calcChain xmlns="http://schemas.openxmlformats.org/spreadsheetml/2006/main">
  <c r="J34" i="6" l="1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AV26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C4" i="2" s="1"/>
  <c r="B22" i="2"/>
  <c r="C22" i="2" s="1"/>
  <c r="D22" i="2" s="1"/>
  <c r="E22" i="2" s="1"/>
  <c r="F22" i="2" s="1"/>
  <c r="AT21" i="2"/>
  <c r="AT22" i="2" s="1"/>
  <c r="AO21" i="2"/>
  <c r="AO22" i="2" s="1"/>
  <c r="AJ21" i="2"/>
  <c r="AJ22" i="2" s="1"/>
  <c r="C21" i="2"/>
  <c r="D21" i="2" s="1"/>
  <c r="E21" i="2" s="1"/>
  <c r="F21" i="2" s="1"/>
  <c r="B21" i="2"/>
  <c r="C20" i="2"/>
  <c r="D20" i="2" s="1"/>
  <c r="E20" i="2" s="1"/>
  <c r="B20" i="2"/>
  <c r="B19" i="2"/>
  <c r="B18" i="2"/>
  <c r="B17" i="2"/>
  <c r="BD16" i="2"/>
  <c r="B16" i="2"/>
  <c r="BD15" i="2"/>
  <c r="BB14" i="2"/>
  <c r="BB20" i="2" s="1"/>
  <c r="BA14" i="2"/>
  <c r="BA20" i="2" s="1"/>
  <c r="E14" i="2"/>
  <c r="E3" i="2" s="1"/>
  <c r="E5" i="2" s="1"/>
  <c r="I27" i="1" s="1"/>
  <c r="D14" i="2"/>
  <c r="D3" i="2" s="1"/>
  <c r="D5" i="2" s="1"/>
  <c r="F27" i="1" s="1"/>
  <c r="C14" i="2"/>
  <c r="C3" i="2" s="1"/>
  <c r="BC10" i="2"/>
  <c r="BB10" i="2"/>
  <c r="BA10" i="2"/>
  <c r="BD8" i="2"/>
  <c r="BC8" i="2"/>
  <c r="BC16" i="2" s="1"/>
  <c r="BB8" i="2"/>
  <c r="BB16" i="2" s="1"/>
  <c r="BA8" i="2"/>
  <c r="AV25" i="2" s="1"/>
  <c r="AZ8" i="2"/>
  <c r="AY8" i="2"/>
  <c r="AX8" i="2"/>
  <c r="AV22" i="2" s="1"/>
  <c r="AW8" i="2"/>
  <c r="E4" i="2"/>
  <c r="D4" i="2"/>
  <c r="J33" i="1"/>
  <c r="AF8" i="1" s="1"/>
  <c r="G33" i="1"/>
  <c r="AF7" i="1" s="1"/>
  <c r="D33" i="1"/>
  <c r="J32" i="1"/>
  <c r="G32" i="1"/>
  <c r="D32" i="1"/>
  <c r="J30" i="1"/>
  <c r="G30" i="1"/>
  <c r="AB7" i="1" s="1"/>
  <c r="D30" i="1"/>
  <c r="AB6" i="1" s="1"/>
  <c r="I29" i="1"/>
  <c r="F29" i="1"/>
  <c r="C29" i="1"/>
  <c r="J28" i="1"/>
  <c r="G28" i="1"/>
  <c r="D28" i="1"/>
  <c r="C19" i="1"/>
  <c r="C18" i="1"/>
  <c r="C17" i="1"/>
  <c r="C16" i="1"/>
  <c r="C14" i="1"/>
  <c r="C15" i="1" s="1"/>
  <c r="I13" i="1"/>
  <c r="C12" i="1"/>
  <c r="C11" i="1"/>
  <c r="C10" i="1"/>
  <c r="C9" i="1"/>
  <c r="AH8" i="1"/>
  <c r="AD8" i="1"/>
  <c r="AB8" i="1"/>
  <c r="Z8" i="1"/>
  <c r="AH7" i="1"/>
  <c r="AD7" i="1"/>
  <c r="Z7" i="1"/>
  <c r="AH6" i="1"/>
  <c r="AF6" i="1"/>
  <c r="AD6" i="1"/>
  <c r="Z6" i="1"/>
  <c r="C27" i="1" l="1"/>
  <c r="F4" i="2"/>
  <c r="BD13" i="2"/>
  <c r="BB12" i="2"/>
  <c r="BA12" i="2"/>
  <c r="BC12" i="2"/>
  <c r="F20" i="2"/>
  <c r="AW14" i="2"/>
  <c r="AC12" i="2"/>
  <c r="AY14" i="2" s="1"/>
  <c r="AC10" i="2"/>
  <c r="AC21" i="2"/>
  <c r="AC20" i="2"/>
  <c r="AC19" i="2"/>
  <c r="AC18" i="2"/>
  <c r="AC17" i="2"/>
  <c r="AC16" i="2"/>
  <c r="AC15" i="2"/>
  <c r="AC22" i="2"/>
  <c r="AC13" i="2"/>
  <c r="AZ14" i="2" s="1"/>
  <c r="AC11" i="2"/>
  <c r="AC14" i="2"/>
  <c r="F3" i="2"/>
  <c r="C5" i="2"/>
  <c r="F5" i="2" s="1"/>
  <c r="C13" i="1" s="1"/>
  <c r="AD21" i="2"/>
  <c r="AD20" i="2"/>
  <c r="AD19" i="2"/>
  <c r="AD18" i="2"/>
  <c r="AD17" i="2"/>
  <c r="AD16" i="2"/>
  <c r="AD15" i="2"/>
  <c r="AD13" i="2"/>
  <c r="AZ15" i="2" s="1"/>
  <c r="AD11" i="2"/>
  <c r="AD12" i="2"/>
  <c r="AD10" i="2"/>
  <c r="AW15" i="2" s="1"/>
  <c r="AD22" i="2"/>
  <c r="AD14" i="2"/>
  <c r="AE21" i="2"/>
  <c r="AE20" i="2"/>
  <c r="AE19" i="2"/>
  <c r="AE18" i="2"/>
  <c r="AE17" i="2"/>
  <c r="AE16" i="2"/>
  <c r="AE15" i="2"/>
  <c r="AE13" i="2"/>
  <c r="AZ16" i="2" s="1"/>
  <c r="AE11" i="2"/>
  <c r="AX16" i="2" s="1"/>
  <c r="AE12" i="2"/>
  <c r="AY16" i="2" s="1"/>
  <c r="AE22" i="2"/>
  <c r="AE14" i="2"/>
  <c r="AE10" i="2"/>
  <c r="AW16" i="2" s="1"/>
  <c r="BD12" i="2"/>
  <c r="BA11" i="2"/>
  <c r="BA19" i="2" s="1"/>
  <c r="AW25" i="2" s="1"/>
  <c r="F13" i="2"/>
  <c r="BA13" i="2"/>
  <c r="BC14" i="2"/>
  <c r="AV21" i="2"/>
  <c r="AV24" i="2"/>
  <c r="BB11" i="2"/>
  <c r="BB19" i="2" s="1"/>
  <c r="AW26" i="2" s="1"/>
  <c r="BB13" i="2"/>
  <c r="BD14" i="2"/>
  <c r="BA15" i="2"/>
  <c r="BA16" i="2"/>
  <c r="BA17" i="2"/>
  <c r="BA18" i="2"/>
  <c r="BD10" i="2"/>
  <c r="AY15" i="2"/>
  <c r="BC11" i="2"/>
  <c r="BC13" i="2"/>
  <c r="BB15" i="2"/>
  <c r="BB17" i="2"/>
  <c r="BB18" i="2"/>
  <c r="AX15" i="2"/>
  <c r="AV23" i="2"/>
  <c r="BD11" i="2"/>
  <c r="AX14" i="2"/>
  <c r="BC15" i="2"/>
  <c r="AZ18" i="2" l="1"/>
  <c r="AZ17" i="2"/>
  <c r="AY18" i="2"/>
  <c r="AY17" i="2"/>
  <c r="AW18" i="2"/>
  <c r="AW17" i="2"/>
  <c r="BC20" i="2"/>
  <c r="BC18" i="2"/>
  <c r="BC17" i="2"/>
  <c r="BC19" i="2" s="1"/>
  <c r="AX18" i="2"/>
  <c r="AX17" i="2"/>
  <c r="F12" i="2"/>
  <c r="F10" i="2"/>
  <c r="F9" i="2"/>
  <c r="F11" i="2"/>
  <c r="BD20" i="2"/>
  <c r="BD18" i="2"/>
  <c r="BD17" i="2"/>
  <c r="BD19" i="2" s="1"/>
  <c r="C18" i="2" l="1"/>
  <c r="C17" i="2"/>
  <c r="C19" i="2"/>
  <c r="C16" i="2"/>
  <c r="D16" i="2" l="1"/>
  <c r="AW10" i="2"/>
  <c r="D19" i="2"/>
  <c r="AZ10" i="2"/>
  <c r="D17" i="2"/>
  <c r="AX10" i="2"/>
  <c r="D18" i="2"/>
  <c r="AY10" i="2"/>
  <c r="E17" i="2" l="1"/>
  <c r="AX11" i="2"/>
  <c r="E19" i="2"/>
  <c r="AZ11" i="2"/>
  <c r="E18" i="2"/>
  <c r="AY11" i="2"/>
  <c r="AW11" i="2"/>
  <c r="E16" i="2"/>
  <c r="AX19" i="2" l="1"/>
  <c r="F18" i="2"/>
  <c r="AY13" i="2" s="1"/>
  <c r="AY12" i="2"/>
  <c r="AY19" i="2" s="1"/>
  <c r="F19" i="2"/>
  <c r="AZ13" i="2" s="1"/>
  <c r="AZ12" i="2"/>
  <c r="AZ19" i="2" s="1"/>
  <c r="F17" i="2"/>
  <c r="AX13" i="2" s="1"/>
  <c r="AX12" i="2"/>
  <c r="F16" i="2"/>
  <c r="AW13" i="2" s="1"/>
  <c r="AW12" i="2"/>
  <c r="AW19" i="2" s="1"/>
  <c r="AW23" i="2" l="1"/>
  <c r="AY20" i="2"/>
  <c r="AW24" i="2"/>
  <c r="AZ20" i="2"/>
  <c r="AW21" i="2"/>
  <c r="AW20" i="2"/>
  <c r="AW22" i="2"/>
  <c r="AX20" i="2"/>
</calcChain>
</file>

<file path=xl/sharedStrings.xml><?xml version="1.0" encoding="utf-8"?>
<sst xmlns="http://schemas.openxmlformats.org/spreadsheetml/2006/main" count="836" uniqueCount="158">
  <si>
    <t>UltimoJJ analysis report as on 13.03.2024</t>
  </si>
  <si>
    <t>Mill No. 3, Sadat Jute Industries Ltd.</t>
  </si>
  <si>
    <t>Daily Update</t>
  </si>
  <si>
    <t>R/A</t>
  </si>
  <si>
    <t>Today at a glance</t>
  </si>
  <si>
    <t>R/B</t>
  </si>
  <si>
    <t>Particulars</t>
  </si>
  <si>
    <t>Total</t>
  </si>
  <si>
    <t>R/C</t>
  </si>
  <si>
    <t>Total Running Frame</t>
  </si>
  <si>
    <t xml:space="preserve"> </t>
  </si>
  <si>
    <t xml:space="preserve">Avg. Count </t>
  </si>
  <si>
    <t>Avg. Efficiency</t>
  </si>
  <si>
    <t>Achieved production (kg)</t>
  </si>
  <si>
    <t>Hands per Ton</t>
  </si>
  <si>
    <t>Total Idle Spindle</t>
  </si>
  <si>
    <t>Idle Spindle/100 spindle/hr</t>
  </si>
  <si>
    <t>Total Doffing Detected</t>
  </si>
  <si>
    <t>Avg Minutes Per Doffing</t>
  </si>
  <si>
    <t>Total Stop Minutes</t>
  </si>
  <si>
    <t>Total End breakage</t>
  </si>
  <si>
    <t>10 lbs/1</t>
  </si>
  <si>
    <t>13 lbs/1</t>
  </si>
  <si>
    <t>16 lbs/1</t>
  </si>
  <si>
    <t>Avg. Count</t>
  </si>
  <si>
    <t>26 lbs/1</t>
  </si>
  <si>
    <t xml:space="preserve">  </t>
  </si>
  <si>
    <t>Overall</t>
  </si>
  <si>
    <t>A</t>
  </si>
  <si>
    <t>B</t>
  </si>
  <si>
    <t>C</t>
  </si>
  <si>
    <t>Total hands</t>
  </si>
  <si>
    <t>Total Production (MT)</t>
  </si>
  <si>
    <t>Hands Per Ton</t>
  </si>
  <si>
    <t>BATCHING &amp; PREPARING</t>
  </si>
  <si>
    <t>Me,QC,Elec</t>
  </si>
  <si>
    <t>SPINNING &amp; WINDING</t>
  </si>
  <si>
    <t>Quality wise hands per ton as on 30.10.2023</t>
  </si>
  <si>
    <t>Section</t>
  </si>
  <si>
    <t>Quality</t>
  </si>
  <si>
    <t>Production (MT)</t>
  </si>
  <si>
    <t>Spinner</t>
  </si>
  <si>
    <t>Bobbin Shifter</t>
  </si>
  <si>
    <t>Roll Winder</t>
  </si>
  <si>
    <t>Precision Winder</t>
  </si>
  <si>
    <t>Spinning Hands per Ton</t>
  </si>
  <si>
    <t>Roll Winding Hands Per Ton</t>
  </si>
  <si>
    <t>Precision Winding Hands Per Ton</t>
  </si>
  <si>
    <t>Spinning Common Hands</t>
  </si>
  <si>
    <t>Roll Winding Common Hands</t>
  </si>
  <si>
    <t>Precision Winding Common Hands</t>
  </si>
  <si>
    <t>Spreader</t>
  </si>
  <si>
    <t>Mechanical</t>
  </si>
  <si>
    <t>Breaker</t>
  </si>
  <si>
    <t>Electrical</t>
  </si>
  <si>
    <t xml:space="preserve">      8 lbs/1 CRX</t>
  </si>
  <si>
    <t>Sarder</t>
  </si>
  <si>
    <t>Finisher</t>
  </si>
  <si>
    <t>Finsihing</t>
  </si>
  <si>
    <t xml:space="preserve">       14 lbs/1 CRX</t>
  </si>
  <si>
    <t>Reliever</t>
  </si>
  <si>
    <t>Drawing</t>
  </si>
  <si>
    <t xml:space="preserve">        16lbs/1CRT</t>
  </si>
  <si>
    <t>Sliver Feeder</t>
  </si>
  <si>
    <t>Spool Carrier</t>
  </si>
  <si>
    <t>Common Hands</t>
  </si>
  <si>
    <t xml:space="preserve">22/1CRT </t>
  </si>
  <si>
    <t>Color Yarn Maker</t>
  </si>
  <si>
    <t>Cleaner</t>
  </si>
  <si>
    <t>Other</t>
  </si>
  <si>
    <t>Spinning</t>
  </si>
  <si>
    <t>Roll Winding</t>
  </si>
  <si>
    <t>Precision</t>
  </si>
  <si>
    <t>Packing</t>
  </si>
  <si>
    <t>Me,Qc &amp; Elec.</t>
  </si>
  <si>
    <t>Allocation</t>
  </si>
  <si>
    <t>Common Hands per Ton</t>
  </si>
  <si>
    <t>Min/Doff</t>
  </si>
  <si>
    <t>Stop %</t>
  </si>
  <si>
    <t>Idle%</t>
  </si>
  <si>
    <t>Eb/100spdle/hour</t>
  </si>
  <si>
    <t>Date &amp; Shift</t>
  </si>
  <si>
    <t>Avg Min</t>
  </si>
  <si>
    <t>02/03/2024 - S1</t>
  </si>
  <si>
    <t>02/03/2024 - S2</t>
  </si>
  <si>
    <t>02/03/2024 - S3</t>
  </si>
  <si>
    <t>03/03/2024 - S1</t>
  </si>
  <si>
    <t>03/03/2024 - S2</t>
  </si>
  <si>
    <t>03/03/2024 - S3</t>
  </si>
  <si>
    <t>04/03/2024 - S1</t>
  </si>
  <si>
    <t>04/03/2024 - S2</t>
  </si>
  <si>
    <t>04/03/2024 - S3</t>
  </si>
  <si>
    <t>05/03/2024 - S1</t>
  </si>
  <si>
    <t>05/03/2024 - S2</t>
  </si>
  <si>
    <t>05/03/2024 - S3</t>
  </si>
  <si>
    <t>06/03/2024 - S1</t>
  </si>
  <si>
    <t>06/03/2024 - S2</t>
  </si>
  <si>
    <t>06/03/2024 - S3</t>
  </si>
  <si>
    <t>07/03/2024 - S1</t>
  </si>
  <si>
    <t>07/03/2024 - S2</t>
  </si>
  <si>
    <t>07/03/2024 - S3</t>
  </si>
  <si>
    <t>09/03/2024 - S1</t>
  </si>
  <si>
    <t>09/03/2024 - S2</t>
  </si>
  <si>
    <t>09/03/2024 - S3</t>
  </si>
  <si>
    <t>10/03/2024 - S1</t>
  </si>
  <si>
    <t>10/03/2024 - S2</t>
  </si>
  <si>
    <t>10/03/2024 - S3</t>
  </si>
  <si>
    <t>11/03/2024 - S1</t>
  </si>
  <si>
    <t>11/03/2024 - S2</t>
  </si>
  <si>
    <t>11/03/2024 - S3</t>
  </si>
  <si>
    <t>12/03/2024 - S1</t>
  </si>
  <si>
    <t>12/03/2024 - S2</t>
  </si>
  <si>
    <t>12/03/2024 - S3</t>
  </si>
  <si>
    <t>13/03/2024 - S1</t>
  </si>
  <si>
    <t>13/03/2024 - S2</t>
  </si>
  <si>
    <t>13/03/2024 - S3</t>
  </si>
  <si>
    <t>18/03/2024 - S1</t>
  </si>
  <si>
    <t>18/03/2024 - S2</t>
  </si>
  <si>
    <t>18/03/2024 - S3</t>
  </si>
  <si>
    <t>19/03/2024 - S1</t>
  </si>
  <si>
    <t>19/03/2024 - S2</t>
  </si>
  <si>
    <t>19/03/2024 - S3</t>
  </si>
  <si>
    <t>20/03/2024 - S1</t>
  </si>
  <si>
    <t>20/03/2024 - S2</t>
  </si>
  <si>
    <t>21/03/2024 - S1</t>
  </si>
  <si>
    <t>21/03/2024 - S2</t>
  </si>
  <si>
    <t>21/03/2024 - S3</t>
  </si>
  <si>
    <t>22/03/2024 - S1</t>
  </si>
  <si>
    <t>23/03/2024 - S1</t>
  </si>
  <si>
    <t>23/03/2024 - S2</t>
  </si>
  <si>
    <t>23/03/2024 - S3</t>
  </si>
  <si>
    <t>24/03/2024 - S1</t>
  </si>
  <si>
    <t>M/c No.</t>
  </si>
  <si>
    <t>AEF %</t>
  </si>
  <si>
    <t>eb total</t>
  </si>
  <si>
    <t>Count and Material</t>
  </si>
  <si>
    <t>% loss normal eb</t>
  </si>
  <si>
    <t>stop %</t>
  </si>
  <si>
    <t>% loss idle</t>
  </si>
  <si>
    <t>Doffing %</t>
  </si>
  <si>
    <t>min/doff</t>
  </si>
  <si>
    <t>rogue % (b&gt;l)</t>
  </si>
  <si>
    <t>Rogues (b&gt;l)</t>
  </si>
  <si>
    <t>Total M/c Stop time</t>
  </si>
  <si>
    <t>eb idle</t>
  </si>
  <si>
    <t>doffs</t>
  </si>
  <si>
    <t>m/min</t>
  </si>
  <si>
    <t>RPM</t>
  </si>
  <si>
    <t>8.0 lbs-8/1 lbs CRT</t>
  </si>
  <si>
    <t>13.0 lbs-13/1 lbs CRT</t>
  </si>
  <si>
    <t>14.0 lbs-14/1 lbs CRT</t>
  </si>
  <si>
    <t>16.0 lbs-16/1 CRT</t>
  </si>
  <si>
    <t>22.0 lbs-22/1 CRT</t>
  </si>
  <si>
    <t>29*</t>
  </si>
  <si>
    <t>8.0 lbs-8/1 lbs CRX</t>
  </si>
  <si>
    <t>Ukg</t>
  </si>
  <si>
    <t>Conversion Factor</t>
  </si>
  <si>
    <t>Converted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</si>
</sst>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0"/>
    <numFmt numFmtId="169" formatCode="[$-409]mmmm\ d\,\ 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731B5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rgb="FF21252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21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5" fontId="4" fillId="0" borderId="1" xfId="2" applyNumberFormat="1" applyFont="1" applyBorder="1" applyAlignment="1">
      <alignment horizontal="center" vertical="center"/>
    </xf>
    <xf numFmtId="166" fontId="4" fillId="0" borderId="1" xfId="2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66" fontId="8" fillId="0" borderId="1" xfId="2" applyNumberFormat="1" applyFont="1" applyBorder="1" applyAlignment="1">
      <alignment horizontal="center" vertical="center"/>
    </xf>
    <xf numFmtId="165" fontId="8" fillId="0" borderId="1" xfId="2" applyNumberFormat="1" applyFont="1" applyBorder="1" applyAlignment="1">
      <alignment horizontal="center" vertical="center"/>
    </xf>
    <xf numFmtId="43" fontId="8" fillId="0" borderId="1" xfId="2" applyFont="1" applyBorder="1" applyAlignment="1">
      <alignment horizontal="right" vertical="center"/>
    </xf>
    <xf numFmtId="0" fontId="0" fillId="0" borderId="0" xfId="0" applyAlignment="1">
      <alignment horizontal="center"/>
    </xf>
    <xf numFmtId="1" fontId="0" fillId="0" borderId="0" xfId="0" applyNumberFormat="1"/>
    <xf numFmtId="164" fontId="8" fillId="0" borderId="1" xfId="1" applyNumberFormat="1" applyFont="1" applyBorder="1" applyAlignment="1">
      <alignment horizontal="right" vertical="center"/>
    </xf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" fontId="13" fillId="0" borderId="0" xfId="0" applyNumberFormat="1" applyFont="1" applyAlignment="1">
      <alignment horizontal="center"/>
    </xf>
    <xf numFmtId="1" fontId="13" fillId="0" borderId="0" xfId="0" applyNumberFormat="1" applyFont="1"/>
    <xf numFmtId="0" fontId="2" fillId="0" borderId="0" xfId="0" applyFont="1"/>
    <xf numFmtId="43" fontId="14" fillId="0" borderId="1" xfId="2" applyFont="1" applyBorder="1" applyAlignment="1">
      <alignment horizontal="center" vertical="center"/>
    </xf>
    <xf numFmtId="165" fontId="12" fillId="0" borderId="1" xfId="2" applyNumberFormat="1" applyFont="1" applyBorder="1" applyAlignment="1">
      <alignment horizontal="center" vertical="center"/>
    </xf>
    <xf numFmtId="0" fontId="0" fillId="0" borderId="1" xfId="0" applyBorder="1"/>
    <xf numFmtId="168" fontId="0" fillId="0" borderId="0" xfId="0" applyNumberFormat="1"/>
    <xf numFmtId="2" fontId="8" fillId="0" borderId="1" xfId="1" applyNumberFormat="1" applyFont="1" applyBorder="1" applyAlignment="1">
      <alignment horizontal="right" vertical="center"/>
    </xf>
    <xf numFmtId="166" fontId="8" fillId="0" borderId="1" xfId="2" applyNumberFormat="1" applyFont="1" applyBorder="1" applyAlignment="1">
      <alignment horizontal="right" vertical="center"/>
    </xf>
    <xf numFmtId="166" fontId="4" fillId="0" borderId="1" xfId="2" applyNumberFormat="1" applyFont="1" applyBorder="1" applyAlignment="1">
      <alignment horizontal="right" vertical="center"/>
    </xf>
    <xf numFmtId="167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/>
    </xf>
    <xf numFmtId="43" fontId="12" fillId="0" borderId="1" xfId="2" applyFont="1" applyBorder="1" applyAlignment="1">
      <alignment horizontal="right" vertical="center"/>
    </xf>
    <xf numFmtId="43" fontId="14" fillId="0" borderId="1" xfId="2" applyFont="1" applyBorder="1" applyAlignment="1">
      <alignment horizontal="right" vertical="center"/>
    </xf>
    <xf numFmtId="2" fontId="12" fillId="0" borderId="1" xfId="2" applyNumberFormat="1" applyFont="1" applyBorder="1" applyAlignment="1">
      <alignment horizontal="right" vertical="center"/>
    </xf>
    <xf numFmtId="0" fontId="0" fillId="2" borderId="0" xfId="0" applyFill="1" applyAlignment="1">
      <alignment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vertical="center" wrapText="1"/>
    </xf>
    <xf numFmtId="1" fontId="7" fillId="7" borderId="1" xfId="0" applyNumberFormat="1" applyFont="1" applyFill="1" applyBorder="1" applyAlignment="1">
      <alignment horizontal="center" vertical="center"/>
    </xf>
    <xf numFmtId="1" fontId="17" fillId="7" borderId="1" xfId="0" applyNumberFormat="1" applyFont="1" applyFill="1" applyBorder="1" applyAlignment="1">
      <alignment horizontal="center" vertical="center"/>
    </xf>
    <xf numFmtId="167" fontId="7" fillId="7" borderId="1" xfId="0" applyNumberFormat="1" applyFont="1" applyFill="1" applyBorder="1" applyAlignment="1">
      <alignment horizontal="center" vertical="center"/>
    </xf>
    <xf numFmtId="167" fontId="17" fillId="7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6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67" fontId="7" fillId="4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2" fontId="19" fillId="10" borderId="1" xfId="0" applyNumberFormat="1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16" fontId="8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67" fontId="19" fillId="1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2" fontId="7" fillId="13" borderId="1" xfId="0" applyNumberFormat="1" applyFont="1" applyFill="1" applyBorder="1" applyAlignment="1">
      <alignment horizontal="center" vertical="center"/>
    </xf>
    <xf numFmtId="2" fontId="20" fillId="10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2" fontId="4" fillId="0" borderId="1" xfId="0" applyNumberFormat="1" applyFont="1" applyBorder="1"/>
    <xf numFmtId="2" fontId="0" fillId="2" borderId="0" xfId="0" applyNumberFormat="1" applyFill="1"/>
    <xf numFmtId="1" fontId="4" fillId="0" borderId="1" xfId="0" applyNumberFormat="1" applyFont="1" applyBorder="1" applyAlignment="1">
      <alignment horizontal="center" vertical="center" wrapText="1"/>
    </xf>
    <xf numFmtId="16" fontId="8" fillId="2" borderId="1" xfId="0" applyNumberFormat="1" applyFont="1" applyFill="1" applyBorder="1" applyAlignment="1">
      <alignment horizontal="left" vertical="center"/>
    </xf>
    <xf numFmtId="1" fontId="0" fillId="2" borderId="0" xfId="0" applyNumberFormat="1" applyFill="1"/>
    <xf numFmtId="165" fontId="14" fillId="0" borderId="1" xfId="2" applyNumberFormat="1" applyFont="1" applyBorder="1" applyAlignment="1">
      <alignment horizontal="right" vertical="center"/>
    </xf>
    <xf numFmtId="2" fontId="8" fillId="12" borderId="1" xfId="0" applyNumberFormat="1" applyFont="1" applyFill="1" applyBorder="1" applyAlignment="1">
      <alignment horizontal="center" vertical="center"/>
    </xf>
    <xf numFmtId="0" fontId="21" fillId="14" borderId="8" xfId="0" applyFont="1" applyFill="1" applyBorder="1" applyAlignment="1">
      <alignment horizontal="left" vertical="center" indent="1"/>
    </xf>
    <xf numFmtId="166" fontId="4" fillId="15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center" vertical="center"/>
    </xf>
    <xf numFmtId="166" fontId="4" fillId="16" borderId="1" xfId="2" applyNumberFormat="1" applyFont="1" applyFill="1" applyBorder="1" applyAlignment="1">
      <alignment horizontal="center" vertical="center"/>
    </xf>
    <xf numFmtId="165" fontId="4" fillId="17" borderId="1" xfId="2" applyNumberFormat="1" applyFont="1" applyFill="1" applyBorder="1" applyAlignment="1">
      <alignment horizontal="center" vertical="center"/>
    </xf>
    <xf numFmtId="166" fontId="4" fillId="18" borderId="1" xfId="2" applyNumberFormat="1" applyFont="1" applyFill="1" applyBorder="1" applyAlignment="1">
      <alignment horizontal="center" vertical="center"/>
    </xf>
    <xf numFmtId="166" fontId="4" fillId="19" borderId="1" xfId="2" applyNumberFormat="1" applyFont="1" applyFill="1" applyBorder="1" applyAlignment="1">
      <alignment horizontal="center" vertical="center"/>
    </xf>
    <xf numFmtId="165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9" fontId="7" fillId="5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7" fillId="4" borderId="1" xfId="0" applyFont="1" applyFill="1" applyBorder="1" applyAlignment="1">
      <alignment horizontal="left" vertical="center"/>
    </xf>
    <xf numFmtId="1" fontId="7" fillId="4" borderId="1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8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idle spindle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Summary!$Z$5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Summary!$Y$6:$Y$8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Summary!$Z$6:$Z$8</c:f>
              <c:numCache>
                <c:formatCode>0</c:formatCode>
                <c:ptCount val="3"/>
                <c:pt idx="0">
                  <c:v>83.92307692307692</c:v>
                </c:pt>
                <c:pt idx="1">
                  <c:v>77.925925925925924</c:v>
                </c:pt>
                <c:pt idx="2">
                  <c:v>99.34615384615384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8-4E75-8446-5696C4349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doffs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Summary!$AB$5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Summary!$AA$6:$AA$8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Summary!$AB$6:$AB$8</c:f>
              <c:numCache>
                <c:formatCode>0</c:formatCode>
                <c:ptCount val="3"/>
                <c:pt idx="0">
                  <c:v>11.653846153846153</c:v>
                </c:pt>
                <c:pt idx="1">
                  <c:v>11.703703703703704</c:v>
                </c:pt>
                <c:pt idx="2">
                  <c:v>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3-4546-8B56-A36DE5B9E3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doff changeover minutes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Summary!$AD$5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Summary!$AC$6:$AC$8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Summary!$AD$6:$AD$8</c:f>
              <c:numCache>
                <c:formatCode>0</c:formatCode>
                <c:ptCount val="3"/>
                <c:pt idx="0" formatCode="_(* #,##0.0_);_(* \(#,##0.0\);_(* &quot;-&quot;??_);_(@_)">
                  <c:v>4.05</c:v>
                </c:pt>
                <c:pt idx="1">
                  <c:v>3.7</c:v>
                </c:pt>
                <c:pt idx="2" formatCode="_(* #,##0.0_);_(* \(#,##0.0\);_(* &quot;-&quot;??_);_(@_)">
                  <c:v>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D-44FE-A48A-FD2776D61A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_(* #,##0.0_);_(* \(#,##0.0\);_(* &quot;-&quot;??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breakage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Summary!$AF$5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Summary!$AE$6:$AE$8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Summary!$AF$6:$AF$8</c:f>
              <c:numCache>
                <c:formatCode>0</c:formatCode>
                <c:ptCount val="3"/>
                <c:pt idx="0">
                  <c:v>206.53846153846155</c:v>
                </c:pt>
                <c:pt idx="1">
                  <c:v>195.88888888888889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E-40C4-A7C6-FF6D287228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stop minutes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Summary!$AH$5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Summary!$AG$6:$AG$8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Summary!$AH$6:$AH$8</c:f>
              <c:numCache>
                <c:formatCode>0</c:formatCode>
                <c:ptCount val="3"/>
                <c:pt idx="0">
                  <c:v>76.884615384615387</c:v>
                </c:pt>
                <c:pt idx="1">
                  <c:v>101.4074074074074</c:v>
                </c:pt>
                <c:pt idx="2">
                  <c:v>48.269230769230766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B-4725-A41E-A0DD1A18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strike="noStrike" kern="1200" spc="5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Frame wise ends breakage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Breakage!$C$2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Breakage!$A$2:$A$33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</c:numCache>
            </c:numRef>
          </c:cat>
          <c:val>
            <c:numRef>
              <c:f>Breakage!$C$3:$C$33</c:f>
              <c:numCache>
                <c:formatCode>General</c:formatCode>
                <c:ptCount val="21"/>
                <c:pt idx="0">
                  <c:v>1020</c:v>
                </c:pt>
                <c:pt idx="1">
                  <c:v>1034</c:v>
                </c:pt>
                <c:pt idx="2">
                  <c:v>216</c:v>
                </c:pt>
                <c:pt idx="3">
                  <c:v>712</c:v>
                </c:pt>
                <c:pt idx="4">
                  <c:v>1034</c:v>
                </c:pt>
                <c:pt idx="5">
                  <c:v>810</c:v>
                </c:pt>
                <c:pt idx="6">
                  <c:v>1816</c:v>
                </c:pt>
                <c:pt idx="7">
                  <c:v>1382</c:v>
                </c:pt>
                <c:pt idx="8">
                  <c:v>1406</c:v>
                </c:pt>
                <c:pt idx="9">
                  <c:v>1814</c:v>
                </c:pt>
                <c:pt idx="10">
                  <c:v>1130</c:v>
                </c:pt>
                <c:pt idx="11">
                  <c:v>1048</c:v>
                </c:pt>
                <c:pt idx="12">
                  <c:v>1348</c:v>
                </c:pt>
                <c:pt idx="13">
                  <c:v>1218</c:v>
                </c:pt>
                <c:pt idx="14">
                  <c:v>1112</c:v>
                </c:pt>
                <c:pt idx="15">
                  <c:v>766</c:v>
                </c:pt>
                <c:pt idx="16">
                  <c:v>1082</c:v>
                </c:pt>
                <c:pt idx="17">
                  <c:v>934</c:v>
                </c:pt>
                <c:pt idx="18">
                  <c:v>756</c:v>
                </c:pt>
                <c:pt idx="19">
                  <c:v>876</c:v>
                </c:pt>
                <c:pt idx="20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6-4596-8426-3D62E5E3C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converted production as on 13.03.2024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Kg!$J$3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Kg!$A$3:$A$34</c:f>
              <c:numCache>
                <c:formatCode>General</c:formatCode>
                <c:ptCount val="22"/>
              </c:numCache>
            </c:numRef>
          </c:cat>
          <c:val>
            <c:numRef>
              <c:f>Kg!$J$4:$J$34</c:f>
              <c:numCache>
                <c:formatCode>0</c:formatCode>
                <c:ptCount val="22"/>
                <c:pt idx="0">
                  <c:v>1839.6518000000001</c:v>
                </c:pt>
                <c:pt idx="1">
                  <c:v>2118.55836</c:v>
                </c:pt>
                <c:pt idx="2">
                  <c:v>820.48230000000012</c:v>
                </c:pt>
                <c:pt idx="3">
                  <c:v>1303.72</c:v>
                </c:pt>
                <c:pt idx="4">
                  <c:v>1876.71</c:v>
                </c:pt>
                <c:pt idx="5">
                  <c:v>1245.8800000000001</c:v>
                </c:pt>
                <c:pt idx="6">
                  <c:v>3274.4</c:v>
                </c:pt>
                <c:pt idx="7">
                  <c:v>2469.6880799999999</c:v>
                </c:pt>
                <c:pt idx="8">
                  <c:v>2554.1241599999998</c:v>
                </c:pt>
                <c:pt idx="9">
                  <c:v>2436.3837599999997</c:v>
                </c:pt>
                <c:pt idx="10">
                  <c:v>655.86288000000002</c:v>
                </c:pt>
                <c:pt idx="11">
                  <c:v>1350.0002399999998</c:v>
                </c:pt>
                <c:pt idx="12">
                  <c:v>1870.77</c:v>
                </c:pt>
                <c:pt idx="13">
                  <c:v>1869.52</c:v>
                </c:pt>
                <c:pt idx="14">
                  <c:v>1872.51</c:v>
                </c:pt>
                <c:pt idx="15">
                  <c:v>1247.92</c:v>
                </c:pt>
                <c:pt idx="16">
                  <c:v>1207.1400000000001</c:v>
                </c:pt>
                <c:pt idx="17">
                  <c:v>1271.3599999999999</c:v>
                </c:pt>
                <c:pt idx="18">
                  <c:v>1252.47</c:v>
                </c:pt>
                <c:pt idx="19">
                  <c:v>1200.6099999999999</c:v>
                </c:pt>
                <c:pt idx="20">
                  <c:v>1169.3699999999999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E-4A32-8C9E-0F0D839ADD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efficiency as 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Kg!$D$3</c:f>
              <c:strCache>
                <c:ptCount val="1"/>
                <c:pt idx="0">
                  <c:v>0.0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Kg!$A$3:$A$34</c:f>
              <c:numCache>
                <c:formatCode>General</c:formatCode>
                <c:ptCount val="22"/>
              </c:numCache>
            </c:numRef>
          </c:cat>
          <c:val>
            <c:numRef>
              <c:f>Kg!$D$4:$D$34</c:f>
              <c:numCache>
                <c:formatCode>0.0</c:formatCode>
                <c:ptCount val="22"/>
                <c:pt idx="0">
                  <c:v>84.466666666666669</c:v>
                </c:pt>
                <c:pt idx="1">
                  <c:v>83.55</c:v>
                </c:pt>
                <c:pt idx="2">
                  <c:v>80.47</c:v>
                </c:pt>
                <c:pt idx="3">
                  <c:v>56.346666666666657</c:v>
                </c:pt>
                <c:pt idx="4">
                  <c:v>84.766666666666666</c:v>
                </c:pt>
                <c:pt idx="5">
                  <c:v>55.513333333333343</c:v>
                </c:pt>
                <c:pt idx="6">
                  <c:v>74.58</c:v>
                </c:pt>
                <c:pt idx="7">
                  <c:v>80.556666666666672</c:v>
                </c:pt>
                <c:pt idx="8">
                  <c:v>81.553333333333327</c:v>
                </c:pt>
                <c:pt idx="9">
                  <c:v>80.454999999999998</c:v>
                </c:pt>
                <c:pt idx="10" formatCode="General">
                  <c:v>31.92</c:v>
                </c:pt>
                <c:pt idx="11">
                  <c:v>87.386666666666656</c:v>
                </c:pt>
                <c:pt idx="12">
                  <c:v>86.196666666666673</c:v>
                </c:pt>
                <c:pt idx="13">
                  <c:v>87.573333333333323</c:v>
                </c:pt>
                <c:pt idx="14">
                  <c:v>86.32</c:v>
                </c:pt>
                <c:pt idx="15">
                  <c:v>56.713333333333331</c:v>
                </c:pt>
                <c:pt idx="16">
                  <c:v>56.06</c:v>
                </c:pt>
                <c:pt idx="17">
                  <c:v>57.766666666666673</c:v>
                </c:pt>
                <c:pt idx="18">
                  <c:v>57.51</c:v>
                </c:pt>
                <c:pt idx="19">
                  <c:v>54.569999999999993</c:v>
                </c:pt>
                <c:pt idx="20">
                  <c:v>52.356666666666669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7-4F23-B883-66A2833F2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4078941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34</xdr:row>
      <xdr:rowOff>0</xdr:rowOff>
    </xdr:from>
    <xdr:ext cx="4493559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52</xdr:row>
      <xdr:rowOff>0</xdr:rowOff>
    </xdr:from>
    <xdr:ext cx="4885765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268941</xdr:colOff>
      <xdr:row>52</xdr:row>
      <xdr:rowOff>11206</xdr:rowOff>
    </xdr:from>
    <xdr:ext cx="4941795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268940</xdr:colOff>
      <xdr:row>69</xdr:row>
      <xdr:rowOff>0</xdr:rowOff>
    </xdr:from>
    <xdr:ext cx="10051677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268939</xdr:colOff>
      <xdr:row>86</xdr:row>
      <xdr:rowOff>0</xdr:rowOff>
    </xdr:from>
    <xdr:ext cx="10074090" cy="329453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0</xdr:colOff>
      <xdr:row>106</xdr:row>
      <xdr:rowOff>0</xdr:rowOff>
    </xdr:from>
    <xdr:ext cx="10130118" cy="2980764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</xdr:col>
      <xdr:colOff>0</xdr:colOff>
      <xdr:row>124</xdr:row>
      <xdr:rowOff>0</xdr:rowOff>
    </xdr:from>
    <xdr:ext cx="100965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21"/>
  <sheetViews>
    <sheetView showGridLines="0" tabSelected="1" topLeftCell="A11" zoomScale="55" zoomScaleNormal="55" workbookViewId="0">
      <selection activeCell="S30" sqref="S30"/>
    </sheetView>
  </sheetViews>
  <sheetFormatPr defaultRowHeight="14.4" x14ac:dyDescent="0.3"/>
  <cols>
    <col min="1" max="1" width="3.88671875" customWidth="1"/>
    <col min="2" max="2" width="31.33203125" customWidth="1"/>
    <col min="3" max="3" width="11.88671875" customWidth="1"/>
    <col min="4" max="4" width="2.33203125" customWidth="1"/>
    <col min="5" max="5" width="31.88671875" bestFit="1" customWidth="1"/>
    <col min="6" max="6" width="16.44140625" customWidth="1"/>
    <col min="7" max="7" width="2.109375" style="8" customWidth="1"/>
    <col min="8" max="8" width="31.88671875" customWidth="1"/>
    <col min="9" max="9" width="16.109375" customWidth="1"/>
    <col min="10" max="10" width="4.109375" customWidth="1"/>
    <col min="11" max="11" width="19.5546875" bestFit="1" customWidth="1"/>
  </cols>
  <sheetData>
    <row r="2" spans="1:34" ht="29.25" customHeight="1" x14ac:dyDescent="0.3">
      <c r="B2" s="103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</row>
    <row r="3" spans="1:34" ht="21" customHeight="1" x14ac:dyDescent="0.45">
      <c r="B3" s="104" t="s">
        <v>1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2"/>
    </row>
    <row r="4" spans="1:34" ht="11.25" customHeight="1" x14ac:dyDescent="0.3"/>
    <row r="5" spans="1:34" ht="23.4" customHeight="1" x14ac:dyDescent="0.3">
      <c r="B5" s="100" t="s">
        <v>2</v>
      </c>
      <c r="C5" s="101"/>
      <c r="D5" s="101"/>
      <c r="E5" s="101"/>
      <c r="F5" s="101"/>
      <c r="G5" s="101"/>
      <c r="H5" s="101"/>
      <c r="I5" s="102"/>
      <c r="K5" s="100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2"/>
    </row>
    <row r="6" spans="1:34" x14ac:dyDescent="0.3">
      <c r="Y6" t="s">
        <v>3</v>
      </c>
      <c r="Z6" s="20">
        <f>D28</f>
        <v>83.92307692307692</v>
      </c>
      <c r="AA6" t="s">
        <v>3</v>
      </c>
      <c r="AB6" s="20">
        <f>D30</f>
        <v>11.653846153846153</v>
      </c>
      <c r="AC6" t="s">
        <v>3</v>
      </c>
      <c r="AD6" s="99">
        <f>C31</f>
        <v>4.05</v>
      </c>
      <c r="AE6" t="s">
        <v>3</v>
      </c>
      <c r="AF6" s="20">
        <f>D33</f>
        <v>206.53846153846155</v>
      </c>
      <c r="AG6" t="s">
        <v>3</v>
      </c>
      <c r="AH6" s="20">
        <f>D32</f>
        <v>76.884615384615387</v>
      </c>
    </row>
    <row r="7" spans="1:34" ht="26.25" customHeight="1" x14ac:dyDescent="0.3">
      <c r="B7" s="106" t="s">
        <v>4</v>
      </c>
      <c r="C7" s="102"/>
      <c r="E7" s="107">
        <v>45363</v>
      </c>
      <c r="F7" s="102"/>
      <c r="H7" s="107">
        <v>45362</v>
      </c>
      <c r="I7" s="102"/>
      <c r="Y7" t="s">
        <v>5</v>
      </c>
      <c r="Z7" s="20">
        <f>G28</f>
        <v>77.925925925925924</v>
      </c>
      <c r="AA7" t="s">
        <v>5</v>
      </c>
      <c r="AB7" s="20">
        <f>G30</f>
        <v>11.703703703703704</v>
      </c>
      <c r="AC7" t="s">
        <v>5</v>
      </c>
      <c r="AD7" s="20">
        <f>F31</f>
        <v>3.7</v>
      </c>
      <c r="AE7" t="s">
        <v>5</v>
      </c>
      <c r="AF7" s="20">
        <f>G33</f>
        <v>195.88888888888889</v>
      </c>
      <c r="AG7" t="s">
        <v>5</v>
      </c>
      <c r="AH7" s="20">
        <f>G32</f>
        <v>101.4074074074074</v>
      </c>
    </row>
    <row r="8" spans="1:34" ht="18" customHeight="1" x14ac:dyDescent="0.3">
      <c r="B8" s="13" t="s">
        <v>6</v>
      </c>
      <c r="C8" s="14" t="s">
        <v>7</v>
      </c>
      <c r="E8" s="13" t="s">
        <v>6</v>
      </c>
      <c r="F8" s="14" t="s">
        <v>7</v>
      </c>
      <c r="H8" s="13" t="s">
        <v>6</v>
      </c>
      <c r="I8" s="14" t="s">
        <v>7</v>
      </c>
      <c r="Y8" t="s">
        <v>8</v>
      </c>
      <c r="Z8" s="20">
        <f>J28</f>
        <v>99.34615384615384</v>
      </c>
      <c r="AA8" t="s">
        <v>8</v>
      </c>
      <c r="AB8" s="20">
        <f>J30</f>
        <v>12.56</v>
      </c>
      <c r="AC8" t="s">
        <v>8</v>
      </c>
      <c r="AD8" s="99">
        <f>I31</f>
        <v>2.57</v>
      </c>
      <c r="AE8" t="s">
        <v>8</v>
      </c>
      <c r="AF8" s="20">
        <f>J33</f>
        <v>238</v>
      </c>
      <c r="AG8" t="s">
        <v>8</v>
      </c>
      <c r="AH8" s="20">
        <f>J32</f>
        <v>48.269230769230766</v>
      </c>
    </row>
    <row r="9" spans="1:34" ht="18" customHeight="1" x14ac:dyDescent="0.3">
      <c r="B9" s="15" t="s">
        <v>9</v>
      </c>
      <c r="C9" s="16">
        <f>AVERAGE(C23,F23,I23)</f>
        <v>26</v>
      </c>
      <c r="E9" s="15" t="s">
        <v>9</v>
      </c>
      <c r="F9" s="16">
        <v>25</v>
      </c>
      <c r="H9" s="15" t="s">
        <v>9</v>
      </c>
      <c r="I9" s="16">
        <v>24.666666666666671</v>
      </c>
    </row>
    <row r="10" spans="1:34" ht="18" customHeight="1" x14ac:dyDescent="0.3">
      <c r="A10" t="s">
        <v>10</v>
      </c>
      <c r="B10" s="15" t="s">
        <v>11</v>
      </c>
      <c r="C10" s="33">
        <f>AVERAGE(C25,F25,I25)</f>
        <v>18.031746031746028</v>
      </c>
      <c r="E10" s="15" t="s">
        <v>11</v>
      </c>
      <c r="F10" s="33">
        <v>16.64</v>
      </c>
      <c r="H10" s="15" t="s">
        <v>11</v>
      </c>
      <c r="I10" s="18">
        <v>16.356666666666669</v>
      </c>
    </row>
    <row r="11" spans="1:34" ht="18" customHeight="1" x14ac:dyDescent="0.3">
      <c r="B11" s="15" t="s">
        <v>12</v>
      </c>
      <c r="C11" s="21">
        <f>(C23*C24+F23*F24+I23*I24)/(C23+F23+I23)</f>
        <v>0.79982692307692305</v>
      </c>
      <c r="E11" s="15" t="s">
        <v>12</v>
      </c>
      <c r="F11" s="21">
        <v>0.8069333333333335</v>
      </c>
      <c r="H11" s="15" t="s">
        <v>12</v>
      </c>
      <c r="I11" s="21">
        <v>0.81760135135135137</v>
      </c>
    </row>
    <row r="12" spans="1:34" ht="18" customHeight="1" x14ac:dyDescent="0.3">
      <c r="B12" s="15" t="s">
        <v>13</v>
      </c>
      <c r="C12" s="34">
        <f>C26+F26+I26</f>
        <v>41208.840000000004</v>
      </c>
      <c r="E12" s="15" t="s">
        <v>13</v>
      </c>
      <c r="F12" s="34">
        <v>47154</v>
      </c>
      <c r="H12" s="15" t="s">
        <v>13</v>
      </c>
      <c r="I12" s="34">
        <v>48400</v>
      </c>
    </row>
    <row r="13" spans="1:34" ht="18" customHeight="1" x14ac:dyDescent="0.3">
      <c r="B13" s="15" t="s">
        <v>14</v>
      </c>
      <c r="C13" s="90">
        <f>'Daily Hands Allocation Summary'!F5</f>
        <v>17.57301544328088</v>
      </c>
      <c r="E13" s="15" t="s">
        <v>14</v>
      </c>
      <c r="F13" s="90">
        <v>18.810705348432791</v>
      </c>
      <c r="H13" s="15" t="s">
        <v>14</v>
      </c>
      <c r="I13" s="40">
        <f>875/(I12/1000)</f>
        <v>18.078512396694215</v>
      </c>
    </row>
    <row r="14" spans="1:34" ht="18" customHeight="1" x14ac:dyDescent="0.3">
      <c r="B14" s="15" t="s">
        <v>15</v>
      </c>
      <c r="C14" s="16">
        <f>C28+F28+I28</f>
        <v>6869</v>
      </c>
      <c r="E14" s="15" t="s">
        <v>15</v>
      </c>
      <c r="F14" s="16">
        <v>5272</v>
      </c>
      <c r="H14" s="15" t="s">
        <v>15</v>
      </c>
      <c r="I14" s="16">
        <v>4765</v>
      </c>
    </row>
    <row r="15" spans="1:34" ht="18" customHeight="1" x14ac:dyDescent="0.3">
      <c r="B15" s="15" t="s">
        <v>16</v>
      </c>
      <c r="C15" s="29">
        <f>C14*100/(C9*112*24)</f>
        <v>9.8285828754578759</v>
      </c>
      <c r="E15" s="15" t="s">
        <v>16</v>
      </c>
      <c r="F15" s="29">
        <v>7.8452380952380949</v>
      </c>
      <c r="H15" s="15" t="s">
        <v>16</v>
      </c>
      <c r="I15" s="29">
        <v>7.1865950772200771</v>
      </c>
    </row>
    <row r="16" spans="1:34" ht="18" customHeight="1" x14ac:dyDescent="0.3">
      <c r="B16" s="15" t="s">
        <v>17</v>
      </c>
      <c r="C16" s="16">
        <f>C30+F30+I30</f>
        <v>933</v>
      </c>
      <c r="E16" s="15" t="s">
        <v>17</v>
      </c>
      <c r="F16" s="16">
        <v>906</v>
      </c>
      <c r="H16" s="15" t="s">
        <v>17</v>
      </c>
      <c r="I16" s="16">
        <v>896</v>
      </c>
    </row>
    <row r="17" spans="1:16" ht="18" customHeight="1" x14ac:dyDescent="0.3">
      <c r="B17" s="15" t="s">
        <v>18</v>
      </c>
      <c r="C17" s="17">
        <f>AVERAGE(C31,F31,I31)</f>
        <v>3.44</v>
      </c>
      <c r="E17" s="15" t="s">
        <v>18</v>
      </c>
      <c r="F17" s="17">
        <v>3.0853333333333328</v>
      </c>
      <c r="H17" s="15" t="s">
        <v>18</v>
      </c>
      <c r="I17" s="17">
        <v>3.082666666666666</v>
      </c>
    </row>
    <row r="18" spans="1:16" ht="18" customHeight="1" x14ac:dyDescent="0.3">
      <c r="B18" s="15" t="s">
        <v>19</v>
      </c>
      <c r="C18" s="16">
        <f>C32+F32+I32</f>
        <v>5992</v>
      </c>
      <c r="E18" s="15" t="s">
        <v>19</v>
      </c>
      <c r="F18" s="16">
        <v>5819</v>
      </c>
      <c r="H18" s="15" t="s">
        <v>19</v>
      </c>
      <c r="I18" s="16">
        <v>5177</v>
      </c>
    </row>
    <row r="19" spans="1:16" ht="18" customHeight="1" x14ac:dyDescent="0.3">
      <c r="B19" s="15" t="s">
        <v>20</v>
      </c>
      <c r="C19" s="16">
        <f>C33+F33+I33</f>
        <v>16847</v>
      </c>
      <c r="E19" s="15" t="s">
        <v>20</v>
      </c>
      <c r="F19" s="16">
        <v>13584</v>
      </c>
      <c r="H19" s="15" t="s">
        <v>20</v>
      </c>
      <c r="I19" s="16">
        <v>13198</v>
      </c>
      <c r="K19" s="1"/>
      <c r="L19" s="1"/>
    </row>
    <row r="20" spans="1:16" ht="15.6" customHeight="1" x14ac:dyDescent="0.3">
      <c r="K20" s="1"/>
      <c r="L20" s="1"/>
    </row>
    <row r="21" spans="1:16" ht="18" customHeight="1" x14ac:dyDescent="0.3">
      <c r="B21" s="105" t="s">
        <v>3</v>
      </c>
      <c r="C21" s="102"/>
      <c r="D21" s="8"/>
      <c r="E21" s="105" t="s">
        <v>5</v>
      </c>
      <c r="F21" s="102"/>
      <c r="H21" s="105" t="s">
        <v>8</v>
      </c>
      <c r="I21" s="102"/>
      <c r="J21" s="8"/>
      <c r="K21" s="24"/>
      <c r="L21" s="25"/>
    </row>
    <row r="22" spans="1:16" ht="15.6" customHeight="1" x14ac:dyDescent="0.3">
      <c r="B22" s="6" t="s">
        <v>6</v>
      </c>
      <c r="C22" s="7" t="s">
        <v>7</v>
      </c>
      <c r="D22" s="8"/>
      <c r="E22" s="6" t="s">
        <v>6</v>
      </c>
      <c r="F22" s="7" t="s">
        <v>7</v>
      </c>
      <c r="H22" s="6" t="s">
        <v>6</v>
      </c>
      <c r="I22" s="7" t="s">
        <v>7</v>
      </c>
      <c r="J22" s="8"/>
      <c r="K22" s="24" t="s">
        <v>21</v>
      </c>
      <c r="L22" s="25">
        <v>18.07</v>
      </c>
      <c r="P22" s="8"/>
    </row>
    <row r="23" spans="1:16" ht="15.6" customHeight="1" x14ac:dyDescent="0.3">
      <c r="B23" s="4" t="s">
        <v>9</v>
      </c>
      <c r="C23" s="93">
        <v>26</v>
      </c>
      <c r="D23" s="8"/>
      <c r="E23" s="4" t="s">
        <v>9</v>
      </c>
      <c r="F23" s="12">
        <v>27</v>
      </c>
      <c r="H23" s="4" t="s">
        <v>9</v>
      </c>
      <c r="I23" s="12">
        <v>25</v>
      </c>
      <c r="J23" s="8"/>
      <c r="K23" s="24" t="s">
        <v>22</v>
      </c>
      <c r="L23" s="25">
        <v>17.04</v>
      </c>
      <c r="P23" s="8"/>
    </row>
    <row r="24" spans="1:16" ht="15.6" customHeight="1" x14ac:dyDescent="0.3">
      <c r="B24" s="4" t="s">
        <v>12</v>
      </c>
      <c r="C24" s="5">
        <v>0.79859999999999998</v>
      </c>
      <c r="D24" s="8"/>
      <c r="E24" s="4" t="s">
        <v>12</v>
      </c>
      <c r="F24" s="5">
        <v>0.74970000000000003</v>
      </c>
      <c r="G24" s="9"/>
      <c r="H24" s="4" t="s">
        <v>12</v>
      </c>
      <c r="I24" s="5">
        <v>0.85524</v>
      </c>
      <c r="J24" s="8"/>
      <c r="K24" s="24" t="s">
        <v>23</v>
      </c>
      <c r="L24" s="25">
        <v>19.411999999999999</v>
      </c>
      <c r="P24" s="8"/>
    </row>
    <row r="25" spans="1:16" ht="15.6" customHeight="1" x14ac:dyDescent="0.3">
      <c r="B25" s="4" t="s">
        <v>24</v>
      </c>
      <c r="C25" s="37">
        <v>18</v>
      </c>
      <c r="D25" s="8"/>
      <c r="E25" s="4" t="s">
        <v>24</v>
      </c>
      <c r="F25" s="37">
        <v>18</v>
      </c>
      <c r="G25" s="9"/>
      <c r="H25" s="4" t="s">
        <v>24</v>
      </c>
      <c r="I25" s="37">
        <v>18.095238095238091</v>
      </c>
      <c r="J25" s="8"/>
      <c r="K25" s="24"/>
      <c r="L25" s="25"/>
      <c r="P25" s="8"/>
    </row>
    <row r="26" spans="1:16" ht="15.6" customHeight="1" x14ac:dyDescent="0.3">
      <c r="B26" s="4" t="s">
        <v>13</v>
      </c>
      <c r="C26" s="35">
        <v>10105.51</v>
      </c>
      <c r="D26" s="8"/>
      <c r="E26" s="4" t="s">
        <v>13</v>
      </c>
      <c r="F26" s="35">
        <v>15730.71</v>
      </c>
      <c r="G26" s="9"/>
      <c r="H26" s="4" t="s">
        <v>13</v>
      </c>
      <c r="I26" s="35">
        <v>15372.62</v>
      </c>
      <c r="J26" s="8"/>
      <c r="K26" s="24"/>
      <c r="L26" s="25"/>
      <c r="P26" s="8"/>
    </row>
    <row r="27" spans="1:16" ht="15.6" customHeight="1" x14ac:dyDescent="0.3">
      <c r="B27" s="4" t="s">
        <v>14</v>
      </c>
      <c r="C27" s="39">
        <f>'Daily Hands Allocation Summary'!C4</f>
        <v>17.216999999999999</v>
      </c>
      <c r="D27" s="8"/>
      <c r="E27" s="4" t="s">
        <v>14</v>
      </c>
      <c r="F27" s="41">
        <f>'Daily Hands Allocation Summary'!D5</f>
        <v>18.266497308413474</v>
      </c>
      <c r="G27" s="9"/>
      <c r="H27" s="4" t="s">
        <v>14</v>
      </c>
      <c r="I27" s="41">
        <f>'Daily Hands Allocation Summary'!E5</f>
        <v>16.098596532609974</v>
      </c>
      <c r="J27" s="8"/>
      <c r="K27" s="24"/>
      <c r="L27" s="25"/>
      <c r="P27" s="8"/>
    </row>
    <row r="28" spans="1:16" ht="15.6" customHeight="1" x14ac:dyDescent="0.3">
      <c r="B28" s="4" t="s">
        <v>15</v>
      </c>
      <c r="C28" s="98">
        <v>2182</v>
      </c>
      <c r="D28" s="9">
        <f>C28/$C$23</f>
        <v>83.92307692307692</v>
      </c>
      <c r="E28" s="4" t="s">
        <v>15</v>
      </c>
      <c r="F28" s="12">
        <v>2104</v>
      </c>
      <c r="G28" s="9">
        <f>F28/$F$23</f>
        <v>77.925925925925924</v>
      </c>
      <c r="H28" s="4" t="s">
        <v>15</v>
      </c>
      <c r="I28" s="12">
        <v>2583</v>
      </c>
      <c r="J28" s="9">
        <f>I28/$C$23</f>
        <v>99.34615384615384</v>
      </c>
      <c r="K28" s="24" t="s">
        <v>25</v>
      </c>
      <c r="L28" s="25">
        <v>24.02</v>
      </c>
      <c r="P28" s="8"/>
    </row>
    <row r="29" spans="1:16" ht="15.6" customHeight="1" x14ac:dyDescent="0.3">
      <c r="B29" s="4" t="s">
        <v>16</v>
      </c>
      <c r="C29" s="30">
        <f>C28*100/(C23*112*8)</f>
        <v>9.3664148351648358</v>
      </c>
      <c r="D29" s="9"/>
      <c r="E29" s="4" t="s">
        <v>16</v>
      </c>
      <c r="F29" s="30">
        <f>F28*100/(F23*112*8)</f>
        <v>8.6970899470899479</v>
      </c>
      <c r="G29" s="9"/>
      <c r="H29" s="4" t="s">
        <v>16</v>
      </c>
      <c r="I29" s="30">
        <f>I28*100/(I23*112*8)</f>
        <v>11.53125</v>
      </c>
      <c r="J29" s="9"/>
      <c r="K29" s="24"/>
      <c r="L29" s="25"/>
      <c r="P29" s="8"/>
    </row>
    <row r="30" spans="1:16" ht="15.6" customHeight="1" x14ac:dyDescent="0.3">
      <c r="B30" s="4" t="s">
        <v>17</v>
      </c>
      <c r="C30" s="95">
        <v>303</v>
      </c>
      <c r="D30" s="9">
        <f>C30/$C$23</f>
        <v>11.653846153846153</v>
      </c>
      <c r="E30" s="4" t="s">
        <v>17</v>
      </c>
      <c r="F30" s="12">
        <v>316</v>
      </c>
      <c r="G30" s="9">
        <f>F30/$F$23</f>
        <v>11.703703703703704</v>
      </c>
      <c r="H30" s="4" t="s">
        <v>17</v>
      </c>
      <c r="I30" s="12">
        <v>314</v>
      </c>
      <c r="J30" s="9">
        <f>I30/$I$23</f>
        <v>12.56</v>
      </c>
      <c r="K30" s="26"/>
      <c r="L30" s="27"/>
      <c r="P30" s="8"/>
    </row>
    <row r="31" spans="1:16" ht="15.6" customHeight="1" x14ac:dyDescent="0.3">
      <c r="B31" s="4" t="s">
        <v>18</v>
      </c>
      <c r="C31" s="96">
        <v>4.05</v>
      </c>
      <c r="D31" s="9"/>
      <c r="E31" s="4" t="s">
        <v>18</v>
      </c>
      <c r="F31" s="11">
        <v>3.7</v>
      </c>
      <c r="G31" s="9"/>
      <c r="H31" s="4" t="s">
        <v>18</v>
      </c>
      <c r="I31" s="11">
        <v>2.57</v>
      </c>
      <c r="J31" s="9"/>
      <c r="K31" s="24"/>
      <c r="L31" s="27"/>
    </row>
    <row r="32" spans="1:16" ht="15.6" customHeight="1" x14ac:dyDescent="0.3">
      <c r="A32">
        <v>26</v>
      </c>
      <c r="B32" s="4" t="s">
        <v>19</v>
      </c>
      <c r="C32" s="97">
        <v>1999</v>
      </c>
      <c r="D32" s="9">
        <f>C32/$C$23</f>
        <v>76.884615384615387</v>
      </c>
      <c r="E32" s="4" t="s">
        <v>19</v>
      </c>
      <c r="F32" s="12">
        <v>2738</v>
      </c>
      <c r="G32" s="9">
        <f>F32/$F$23</f>
        <v>101.4074074074074</v>
      </c>
      <c r="H32" s="4" t="s">
        <v>19</v>
      </c>
      <c r="I32" s="12">
        <v>1255</v>
      </c>
      <c r="J32" s="9">
        <f>I32/$C$23</f>
        <v>48.269230769230766</v>
      </c>
      <c r="K32" s="24"/>
      <c r="L32" s="27"/>
    </row>
    <row r="33" spans="2:12" ht="15.6" customHeight="1" x14ac:dyDescent="0.3">
      <c r="B33" s="4" t="s">
        <v>20</v>
      </c>
      <c r="C33" s="94">
        <v>5370</v>
      </c>
      <c r="D33" s="9">
        <f>C33/$C$23</f>
        <v>206.53846153846155</v>
      </c>
      <c r="E33" s="4" t="s">
        <v>20</v>
      </c>
      <c r="F33" s="12">
        <v>5289</v>
      </c>
      <c r="G33" s="10">
        <f>F33/$F$23</f>
        <v>195.88888888888889</v>
      </c>
      <c r="H33" s="4" t="s">
        <v>20</v>
      </c>
      <c r="I33" s="12">
        <v>6188</v>
      </c>
      <c r="J33" s="9">
        <f>I33/$C$23</f>
        <v>238</v>
      </c>
      <c r="K33" s="24"/>
      <c r="L33" s="27"/>
    </row>
    <row r="34" spans="2:12" x14ac:dyDescent="0.3">
      <c r="K34" s="19"/>
      <c r="L34" s="20"/>
    </row>
    <row r="35" spans="2:12" x14ac:dyDescent="0.3">
      <c r="K35" s="19"/>
      <c r="L35" s="20"/>
    </row>
    <row r="36" spans="2:12" x14ac:dyDescent="0.3">
      <c r="K36" s="19"/>
      <c r="L36" s="20"/>
    </row>
    <row r="37" spans="2:12" x14ac:dyDescent="0.3">
      <c r="K37" s="19"/>
      <c r="L37" s="20"/>
    </row>
    <row r="38" spans="2:12" x14ac:dyDescent="0.3">
      <c r="K38" s="19"/>
      <c r="L38" s="20"/>
    </row>
    <row r="39" spans="2:12" x14ac:dyDescent="0.3">
      <c r="K39" s="19"/>
      <c r="L39" s="20"/>
    </row>
    <row r="40" spans="2:12" x14ac:dyDescent="0.3">
      <c r="K40" s="19"/>
      <c r="L40" s="20"/>
    </row>
    <row r="41" spans="2:12" x14ac:dyDescent="0.3">
      <c r="K41" s="19"/>
      <c r="L41" s="20"/>
    </row>
    <row r="42" spans="2:12" x14ac:dyDescent="0.3">
      <c r="K42" s="19"/>
      <c r="L42" s="20"/>
    </row>
    <row r="43" spans="2:12" x14ac:dyDescent="0.3">
      <c r="K43" s="19"/>
      <c r="L43" s="20"/>
    </row>
    <row r="44" spans="2:12" x14ac:dyDescent="0.3">
      <c r="K44" s="19"/>
      <c r="L44" s="20"/>
    </row>
    <row r="45" spans="2:12" x14ac:dyDescent="0.3">
      <c r="L45" s="20"/>
    </row>
    <row r="46" spans="2:12" x14ac:dyDescent="0.3">
      <c r="K46" s="19"/>
      <c r="L46" s="20"/>
    </row>
    <row r="47" spans="2:12" x14ac:dyDescent="0.3">
      <c r="K47" s="19"/>
      <c r="L47" s="20"/>
    </row>
    <row r="48" spans="2:12" x14ac:dyDescent="0.3">
      <c r="K48" s="19"/>
      <c r="L48" s="20"/>
    </row>
    <row r="49" spans="5:12" x14ac:dyDescent="0.3">
      <c r="K49" s="19"/>
      <c r="L49" s="20"/>
    </row>
    <row r="50" spans="5:12" ht="9.75" customHeight="1" x14ac:dyDescent="0.3"/>
    <row r="60" spans="5:12" x14ac:dyDescent="0.3">
      <c r="E60" t="s">
        <v>26</v>
      </c>
    </row>
    <row r="68" spans="8:11" x14ac:dyDescent="0.3">
      <c r="H68" s="8"/>
      <c r="K68" s="28"/>
    </row>
    <row r="99" ht="21" customHeight="1" x14ac:dyDescent="0.3"/>
    <row r="115" spans="2:8" ht="15.6" customHeight="1" x14ac:dyDescent="0.3">
      <c r="C115" s="1"/>
      <c r="D115" s="1"/>
    </row>
    <row r="116" spans="2:8" ht="15.6" customHeight="1" x14ac:dyDescent="0.3">
      <c r="C116" s="1"/>
      <c r="D116" s="1"/>
    </row>
    <row r="117" spans="2:8" ht="15.6" customHeight="1" x14ac:dyDescent="0.3">
      <c r="B117" s="1"/>
      <c r="C117" s="1"/>
      <c r="D117" s="1"/>
    </row>
    <row r="118" spans="2:8" ht="15.6" customHeight="1" x14ac:dyDescent="0.3">
      <c r="B118" s="1"/>
      <c r="C118" s="1"/>
      <c r="D118" s="1"/>
      <c r="H118" s="53"/>
    </row>
    <row r="119" spans="2:8" ht="15.6" customHeight="1" x14ac:dyDescent="0.3">
      <c r="B119" s="1"/>
      <c r="C119" s="1"/>
      <c r="D119" s="1"/>
    </row>
    <row r="120" spans="2:8" ht="15.6" customHeight="1" x14ac:dyDescent="0.3">
      <c r="B120" s="1"/>
      <c r="C120" s="1"/>
      <c r="D120" s="1"/>
    </row>
    <row r="121" spans="2:8" ht="15.6" customHeight="1" x14ac:dyDescent="0.3">
      <c r="B121" s="1"/>
    </row>
  </sheetData>
  <mergeCells count="10">
    <mergeCell ref="K5:X5"/>
    <mergeCell ref="B2:X2"/>
    <mergeCell ref="B3:X3"/>
    <mergeCell ref="B5:I5"/>
    <mergeCell ref="B21:C21"/>
    <mergeCell ref="E21:F21"/>
    <mergeCell ref="H21:I21"/>
    <mergeCell ref="B7:C7"/>
    <mergeCell ref="E7:F7"/>
    <mergeCell ref="H7:I7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BE243"/>
  <sheetViews>
    <sheetView showGridLines="0" topLeftCell="A10" zoomScale="55" zoomScaleNormal="55" workbookViewId="0">
      <selection activeCell="F4" sqref="F4"/>
    </sheetView>
  </sheetViews>
  <sheetFormatPr defaultRowHeight="14.4" x14ac:dyDescent="0.3"/>
  <cols>
    <col min="1" max="1" width="5.6640625" customWidth="1"/>
    <col min="2" max="2" width="34.109375" bestFit="1" customWidth="1"/>
    <col min="3" max="5" width="13" customWidth="1"/>
    <col min="6" max="6" width="20.33203125" customWidth="1"/>
    <col min="7" max="7" width="2.6640625" customWidth="1"/>
    <col min="8" max="8" width="19.109375" bestFit="1" customWidth="1"/>
    <col min="9" max="11" width="9.5546875" customWidth="1"/>
    <col min="12" max="12" width="2.109375" customWidth="1"/>
    <col min="13" max="13" width="20.6640625" customWidth="1"/>
    <col min="14" max="16" width="11" customWidth="1"/>
    <col min="17" max="17" width="9.6640625" bestFit="1" customWidth="1"/>
    <col min="18" max="19" width="8.109375" customWidth="1"/>
    <col min="20" max="20" width="9.109375" bestFit="1" customWidth="1"/>
    <col min="21" max="21" width="7.88671875" customWidth="1"/>
    <col min="22" max="22" width="8.33203125" customWidth="1"/>
    <col min="23" max="23" width="9.109375" bestFit="1" customWidth="1"/>
    <col min="24" max="24" width="9.109375" customWidth="1"/>
    <col min="25" max="25" width="9" customWidth="1"/>
    <col min="26" max="26" width="9.109375" bestFit="1" customWidth="1"/>
    <col min="27" max="27" width="9.109375" customWidth="1"/>
    <col min="28" max="28" width="9" customWidth="1"/>
    <col min="29" max="31" width="20.44140625" customWidth="1"/>
    <col min="32" max="32" width="2.6640625" customWidth="1"/>
    <col min="33" max="33" width="17" customWidth="1"/>
    <col min="34" max="35" width="9.5546875" customWidth="1"/>
    <col min="36" max="36" width="10" bestFit="1" customWidth="1"/>
    <col min="37" max="37" width="3.109375" customWidth="1"/>
    <col min="38" max="38" width="12.5546875" customWidth="1"/>
    <col min="39" max="39" width="9.5546875" customWidth="1"/>
    <col min="40" max="41" width="10" customWidth="1"/>
    <col min="42" max="42" width="2.6640625" customWidth="1"/>
    <col min="43" max="46" width="11.33203125" customWidth="1"/>
    <col min="47" max="47" width="3.44140625" customWidth="1"/>
    <col min="48" max="48" width="28.44140625" bestFit="1" customWidth="1"/>
    <col min="49" max="56" width="12.5546875" customWidth="1"/>
  </cols>
  <sheetData>
    <row r="2" spans="1:57" s="47" customFormat="1" ht="40.5" customHeight="1" x14ac:dyDescent="0.3">
      <c r="A2" s="42"/>
      <c r="B2" s="43" t="s">
        <v>27</v>
      </c>
      <c r="C2" s="44" t="s">
        <v>28</v>
      </c>
      <c r="D2" s="44" t="s">
        <v>29</v>
      </c>
      <c r="E2" s="44" t="s">
        <v>30</v>
      </c>
      <c r="F2" s="44" t="s">
        <v>7</v>
      </c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</row>
    <row r="3" spans="1:57" s="47" customFormat="1" ht="40.5" customHeight="1" x14ac:dyDescent="0.3">
      <c r="A3" s="42"/>
      <c r="B3" s="48" t="s">
        <v>31</v>
      </c>
      <c r="C3" s="49">
        <f>C14+Q23+T23+W23+Z23+SUM(AH10:AH20)+SUM(AM10:AM20)+SUM(AR10:AR20)+SUM(I9:I11)</f>
        <v>316</v>
      </c>
      <c r="D3" s="49">
        <f>D14+R23+U23+X23+AA23+SUM(AI10:AI20)+SUM(AN10:AN20)+SUM(AS10:AS20)+SUM(J9:J11)</f>
        <v>302</v>
      </c>
      <c r="E3" s="49">
        <f>E14+S23+V23+Y23+AB23+SUM(AJ10:AJ20)+SUM(AO10:AO20)+SUM(AT10:AT20)+SUM(K9:K11)</f>
        <v>273</v>
      </c>
      <c r="F3" s="50">
        <f>SUM(C3:E3)</f>
        <v>891</v>
      </c>
      <c r="G3" s="45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spans="1:57" s="47" customFormat="1" ht="40.5" customHeight="1" x14ac:dyDescent="0.3">
      <c r="A4" s="42"/>
      <c r="B4" s="48" t="s">
        <v>32</v>
      </c>
      <c r="C4" s="51">
        <f>N23</f>
        <v>17.216999999999999</v>
      </c>
      <c r="D4" s="51">
        <f>O23</f>
        <v>16.533000000000001</v>
      </c>
      <c r="E4" s="51">
        <f>P23</f>
        <v>16.958000000000002</v>
      </c>
      <c r="F4" s="52">
        <f>SUM(C4:E4)</f>
        <v>50.707999999999998</v>
      </c>
      <c r="G4" s="45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</row>
    <row r="5" spans="1:57" s="47" customFormat="1" ht="40.5" customHeight="1" x14ac:dyDescent="0.3">
      <c r="A5" s="42"/>
      <c r="B5" s="48" t="s">
        <v>33</v>
      </c>
      <c r="C5" s="51">
        <f>IFERROR(C3/C4,0)</f>
        <v>18.353952488819193</v>
      </c>
      <c r="D5" s="51">
        <f>IFERROR(D3/D4,0)</f>
        <v>18.266497308413474</v>
      </c>
      <c r="E5" s="51">
        <f>IFERROR(E3/E4,0)</f>
        <v>16.098596532609974</v>
      </c>
      <c r="F5" s="52">
        <f>AVERAGE(C5:E5)</f>
        <v>17.57301544328088</v>
      </c>
      <c r="G5" s="45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</row>
    <row r="6" spans="1:57" ht="23.25" customHeight="1" x14ac:dyDescent="0.3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5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7" ht="27" customHeight="1" x14ac:dyDescent="0.3">
      <c r="A7" s="53"/>
      <c r="B7" s="115" t="s">
        <v>34</v>
      </c>
      <c r="C7" s="101"/>
      <c r="D7" s="101"/>
      <c r="E7" s="101"/>
      <c r="F7" s="102"/>
      <c r="G7" s="53"/>
      <c r="H7" s="115" t="s">
        <v>35</v>
      </c>
      <c r="I7" s="101"/>
      <c r="J7" s="101"/>
      <c r="K7" s="102"/>
      <c r="L7" s="53"/>
      <c r="M7" s="115" t="s">
        <v>36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2"/>
      <c r="AU7" s="53"/>
      <c r="AV7" s="116" t="s">
        <v>37</v>
      </c>
      <c r="AW7" s="101"/>
      <c r="AX7" s="101"/>
      <c r="AY7" s="101"/>
      <c r="AZ7" s="101"/>
      <c r="BA7" s="101"/>
      <c r="BB7" s="101"/>
      <c r="BC7" s="101"/>
      <c r="BD7" s="102"/>
    </row>
    <row r="8" spans="1:57" s="58" customFormat="1" ht="30" customHeight="1" x14ac:dyDescent="0.3">
      <c r="A8" s="53"/>
      <c r="B8" s="43" t="s">
        <v>38</v>
      </c>
      <c r="C8" s="44" t="s">
        <v>28</v>
      </c>
      <c r="D8" s="44" t="s">
        <v>29</v>
      </c>
      <c r="E8" s="44" t="s">
        <v>30</v>
      </c>
      <c r="F8" s="44" t="s">
        <v>33</v>
      </c>
      <c r="G8" s="53"/>
      <c r="H8" s="43" t="s">
        <v>38</v>
      </c>
      <c r="I8" s="44" t="s">
        <v>28</v>
      </c>
      <c r="J8" s="44" t="s">
        <v>29</v>
      </c>
      <c r="K8" s="44" t="s">
        <v>30</v>
      </c>
      <c r="L8" s="53"/>
      <c r="M8" s="117" t="s">
        <v>39</v>
      </c>
      <c r="N8" s="118" t="s">
        <v>40</v>
      </c>
      <c r="O8" s="101"/>
      <c r="P8" s="102"/>
      <c r="Q8" s="112" t="s">
        <v>41</v>
      </c>
      <c r="R8" s="113"/>
      <c r="S8" s="114"/>
      <c r="T8" s="112" t="s">
        <v>42</v>
      </c>
      <c r="U8" s="113"/>
      <c r="V8" s="114"/>
      <c r="W8" s="112" t="s">
        <v>43</v>
      </c>
      <c r="X8" s="113"/>
      <c r="Y8" s="114"/>
      <c r="Z8" s="112" t="s">
        <v>44</v>
      </c>
      <c r="AA8" s="113"/>
      <c r="AB8" s="114"/>
      <c r="AC8" s="119" t="s">
        <v>45</v>
      </c>
      <c r="AD8" s="119" t="s">
        <v>46</v>
      </c>
      <c r="AE8" s="119" t="s">
        <v>47</v>
      </c>
      <c r="AF8" s="53"/>
      <c r="AG8" s="112" t="s">
        <v>48</v>
      </c>
      <c r="AH8" s="113"/>
      <c r="AI8" s="113"/>
      <c r="AJ8" s="114"/>
      <c r="AK8" s="53"/>
      <c r="AL8" s="112" t="s">
        <v>49</v>
      </c>
      <c r="AM8" s="113"/>
      <c r="AN8" s="113"/>
      <c r="AO8" s="114"/>
      <c r="AP8" s="53"/>
      <c r="AQ8" s="112" t="s">
        <v>50</v>
      </c>
      <c r="AR8" s="113"/>
      <c r="AS8" s="113"/>
      <c r="AT8" s="114"/>
      <c r="AU8" s="53"/>
      <c r="AV8" s="57" t="s">
        <v>39</v>
      </c>
      <c r="AW8" s="108" t="str">
        <f>$M$10</f>
        <v xml:space="preserve">      8 lbs/1 CRX</v>
      </c>
      <c r="AX8" s="108" t="str">
        <f>$M$11</f>
        <v xml:space="preserve">       14 lbs/1 CRX</v>
      </c>
      <c r="AY8" s="108" t="str">
        <f>$M$12</f>
        <v xml:space="preserve">        16lbs/1CRT</v>
      </c>
      <c r="AZ8" s="108" t="str">
        <f>$M$13</f>
        <v xml:space="preserve">22/1CRT </v>
      </c>
      <c r="BA8" s="108">
        <f>$M$14</f>
        <v>0</v>
      </c>
      <c r="BB8" s="111">
        <f>$M$15</f>
        <v>0</v>
      </c>
      <c r="BC8" s="111">
        <f>$M$16</f>
        <v>0</v>
      </c>
      <c r="BD8" s="108">
        <f>$M$17</f>
        <v>0</v>
      </c>
    </row>
    <row r="9" spans="1:57" s="58" customFormat="1" ht="30" customHeight="1" x14ac:dyDescent="0.3">
      <c r="A9" s="53"/>
      <c r="B9" s="59" t="s">
        <v>51</v>
      </c>
      <c r="C9" s="60">
        <v>19</v>
      </c>
      <c r="D9" s="60">
        <v>20</v>
      </c>
      <c r="E9" s="60">
        <v>20</v>
      </c>
      <c r="F9" s="61">
        <f>IFERROR(SUM(C9:E9)/SUM($N$23:$P$23)+$F$13,0)</f>
        <v>1.2867792064368542</v>
      </c>
      <c r="G9" s="53"/>
      <c r="H9" s="59" t="s">
        <v>52</v>
      </c>
      <c r="I9" s="62">
        <v>51</v>
      </c>
      <c r="J9" s="62">
        <v>38</v>
      </c>
      <c r="K9" s="62">
        <v>26</v>
      </c>
      <c r="L9" s="53"/>
      <c r="M9" s="109"/>
      <c r="N9" s="56" t="s">
        <v>28</v>
      </c>
      <c r="O9" s="56" t="s">
        <v>29</v>
      </c>
      <c r="P9" s="56" t="s">
        <v>30</v>
      </c>
      <c r="Q9" s="63" t="s">
        <v>28</v>
      </c>
      <c r="R9" s="63" t="s">
        <v>29</v>
      </c>
      <c r="S9" s="63" t="s">
        <v>30</v>
      </c>
      <c r="T9" s="63" t="s">
        <v>28</v>
      </c>
      <c r="U9" s="63" t="s">
        <v>29</v>
      </c>
      <c r="V9" s="63" t="s">
        <v>30</v>
      </c>
      <c r="W9" s="63" t="s">
        <v>28</v>
      </c>
      <c r="X9" s="63" t="s">
        <v>29</v>
      </c>
      <c r="Y9" s="63" t="s">
        <v>30</v>
      </c>
      <c r="Z9" s="63" t="s">
        <v>28</v>
      </c>
      <c r="AA9" s="63" t="s">
        <v>29</v>
      </c>
      <c r="AB9" s="63" t="s">
        <v>30</v>
      </c>
      <c r="AC9" s="109"/>
      <c r="AD9" s="109"/>
      <c r="AE9" s="109"/>
      <c r="AF9" s="53"/>
      <c r="AG9" s="64"/>
      <c r="AH9" s="63" t="s">
        <v>28</v>
      </c>
      <c r="AI9" s="63" t="s">
        <v>29</v>
      </c>
      <c r="AJ9" s="63" t="s">
        <v>30</v>
      </c>
      <c r="AK9" s="53"/>
      <c r="AL9" s="64"/>
      <c r="AM9" s="63" t="s">
        <v>28</v>
      </c>
      <c r="AN9" s="63" t="s">
        <v>29</v>
      </c>
      <c r="AO9" s="63" t="s">
        <v>30</v>
      </c>
      <c r="AP9" s="53"/>
      <c r="AQ9" s="64"/>
      <c r="AR9" s="63" t="s">
        <v>28</v>
      </c>
      <c r="AS9" s="63" t="s">
        <v>29</v>
      </c>
      <c r="AT9" s="63" t="s">
        <v>30</v>
      </c>
      <c r="AU9" s="53"/>
      <c r="AV9" s="65" t="s">
        <v>38</v>
      </c>
      <c r="AW9" s="109"/>
      <c r="AX9" s="109"/>
      <c r="AY9" s="109"/>
      <c r="AZ9" s="109"/>
      <c r="BA9" s="109"/>
      <c r="BB9" s="109"/>
      <c r="BC9" s="109"/>
      <c r="BD9" s="109"/>
    </row>
    <row r="10" spans="1:57" s="58" customFormat="1" ht="35.1" customHeight="1" x14ac:dyDescent="0.3">
      <c r="A10" s="53"/>
      <c r="B10" s="59" t="s">
        <v>53</v>
      </c>
      <c r="C10" s="60">
        <v>5</v>
      </c>
      <c r="D10" s="60">
        <v>5</v>
      </c>
      <c r="E10" s="60">
        <v>5</v>
      </c>
      <c r="F10" s="61">
        <f>IFERROR(SUM(C10:E10)/SUM($N$23:$P$23)+$F$13,0)</f>
        <v>0.41906602508479923</v>
      </c>
      <c r="G10" s="53"/>
      <c r="H10" s="59" t="s">
        <v>54</v>
      </c>
      <c r="I10" s="62">
        <v>5</v>
      </c>
      <c r="J10" s="62">
        <v>3</v>
      </c>
      <c r="K10" s="62">
        <v>3</v>
      </c>
      <c r="L10" s="53"/>
      <c r="M10" s="66" t="s">
        <v>55</v>
      </c>
      <c r="N10" s="67">
        <v>0.55600000000000005</v>
      </c>
      <c r="O10" s="67">
        <v>0.60399999999999998</v>
      </c>
      <c r="P10" s="67">
        <v>0.57699999999999996</v>
      </c>
      <c r="Q10" s="68">
        <v>3</v>
      </c>
      <c r="R10" s="68">
        <v>2</v>
      </c>
      <c r="S10" s="68">
        <v>2</v>
      </c>
      <c r="T10" s="68">
        <v>1</v>
      </c>
      <c r="U10" s="68">
        <v>1</v>
      </c>
      <c r="V10" s="68">
        <v>1</v>
      </c>
      <c r="W10" s="68">
        <v>5</v>
      </c>
      <c r="X10" s="68">
        <v>5</v>
      </c>
      <c r="Y10" s="69">
        <v>5</v>
      </c>
      <c r="Z10" s="68">
        <v>2</v>
      </c>
      <c r="AA10" s="68">
        <v>3</v>
      </c>
      <c r="AB10" s="69">
        <v>3</v>
      </c>
      <c r="AC10" s="61">
        <f t="shared" ref="AC10:AC22" si="0">IFERROR(SUM(Q10:V10)/SUM(N10:P10)+$AJ$22,0)</f>
        <v>6.7628108493802594</v>
      </c>
      <c r="AD10" s="61">
        <f t="shared" ref="AD10:AD22" si="1">IFERROR(SUM(W10:Y10)/SUM(N10:P10)+$AO$22,0)</f>
        <v>9.2863634697791522</v>
      </c>
      <c r="AE10" s="61">
        <f t="shared" ref="AE10:AE22" si="2">IFERROR(SUM(Z10:AB10)/SUM(N10:P10)+$AT$22,0)</f>
        <v>4.8817324690443193</v>
      </c>
      <c r="AF10" s="53"/>
      <c r="AG10" s="59" t="s">
        <v>56</v>
      </c>
      <c r="AH10" s="60">
        <v>1</v>
      </c>
      <c r="AI10" s="60">
        <v>1</v>
      </c>
      <c r="AJ10" s="60">
        <v>1</v>
      </c>
      <c r="AK10" s="53"/>
      <c r="AL10" s="59" t="s">
        <v>56</v>
      </c>
      <c r="AM10" s="60">
        <v>1</v>
      </c>
      <c r="AN10" s="70">
        <v>1</v>
      </c>
      <c r="AO10" s="70">
        <v>1</v>
      </c>
      <c r="AP10" s="53"/>
      <c r="AQ10" s="59" t="s">
        <v>56</v>
      </c>
      <c r="AR10" s="60">
        <v>1</v>
      </c>
      <c r="AS10" s="70">
        <v>1</v>
      </c>
      <c r="AT10" s="70">
        <v>1</v>
      </c>
      <c r="AU10" s="53"/>
      <c r="AV10" s="71" t="s">
        <v>51</v>
      </c>
      <c r="AW10" s="69">
        <f>IFERROR(VLOOKUP($AW$8,$B$16:$F$22,2,0),0)</f>
        <v>1.2867792064368542</v>
      </c>
      <c r="AX10" s="69">
        <f t="shared" ref="AX10:BD10" si="3">IFERROR(VLOOKUP(AX8,$B$16:$F$22,2,0),0)</f>
        <v>1.2867792064368542</v>
      </c>
      <c r="AY10" s="69">
        <f t="shared" si="3"/>
        <v>1.2867792064368542</v>
      </c>
      <c r="AZ10" s="69">
        <f t="shared" si="3"/>
        <v>1.2867792064368542</v>
      </c>
      <c r="BA10" s="69">
        <f t="shared" si="3"/>
        <v>0</v>
      </c>
      <c r="BB10" s="69">
        <f t="shared" si="3"/>
        <v>0</v>
      </c>
      <c r="BC10" s="69">
        <f t="shared" si="3"/>
        <v>0</v>
      </c>
      <c r="BD10" s="69">
        <f t="shared" si="3"/>
        <v>0</v>
      </c>
    </row>
    <row r="11" spans="1:57" s="58" customFormat="1" ht="35.1" customHeight="1" x14ac:dyDescent="0.3">
      <c r="A11" s="53"/>
      <c r="B11" s="59" t="s">
        <v>57</v>
      </c>
      <c r="C11" s="60">
        <v>8</v>
      </c>
      <c r="D11" s="60">
        <v>10</v>
      </c>
      <c r="E11" s="60">
        <v>10</v>
      </c>
      <c r="F11" s="61">
        <f>IFERROR(SUM(C11:E11)/SUM($N$23:$P$23)+$F$13,0)</f>
        <v>0.6754358286660882</v>
      </c>
      <c r="G11" s="53"/>
      <c r="H11" s="59" t="s">
        <v>58</v>
      </c>
      <c r="I11" s="62">
        <v>15</v>
      </c>
      <c r="J11" s="62">
        <v>15</v>
      </c>
      <c r="K11" s="62">
        <v>1</v>
      </c>
      <c r="L11" s="53"/>
      <c r="M11" s="66" t="s">
        <v>59</v>
      </c>
      <c r="N11" s="67">
        <v>1.33</v>
      </c>
      <c r="O11" s="67">
        <v>1.29</v>
      </c>
      <c r="P11" s="67">
        <v>1.2010000000000001</v>
      </c>
      <c r="Q11" s="68">
        <v>3</v>
      </c>
      <c r="R11" s="68">
        <v>2</v>
      </c>
      <c r="S11" s="68">
        <v>2</v>
      </c>
      <c r="T11" s="68">
        <v>2</v>
      </c>
      <c r="U11" s="68">
        <v>3</v>
      </c>
      <c r="V11" s="68">
        <v>3</v>
      </c>
      <c r="W11" s="68">
        <v>5</v>
      </c>
      <c r="X11" s="68">
        <v>5</v>
      </c>
      <c r="Y11" s="69">
        <v>5</v>
      </c>
      <c r="Z11" s="68">
        <v>3</v>
      </c>
      <c r="AA11" s="68">
        <v>3</v>
      </c>
      <c r="AB11" s="69">
        <v>3</v>
      </c>
      <c r="AC11" s="61">
        <f t="shared" si="0"/>
        <v>4.9314323675576137</v>
      </c>
      <c r="AD11" s="61">
        <f t="shared" si="1"/>
        <v>4.5764587933681371</v>
      </c>
      <c r="AE11" s="61">
        <f t="shared" si="2"/>
        <v>2.6314949021153837</v>
      </c>
      <c r="AF11" s="53"/>
      <c r="AG11" s="59" t="s">
        <v>60</v>
      </c>
      <c r="AH11" s="60">
        <v>3</v>
      </c>
      <c r="AI11" s="60">
        <v>2</v>
      </c>
      <c r="AJ11" s="60">
        <v>2</v>
      </c>
      <c r="AK11" s="53"/>
      <c r="AL11" s="59" t="s">
        <v>60</v>
      </c>
      <c r="AM11" s="60">
        <v>2</v>
      </c>
      <c r="AN11" s="60">
        <v>2</v>
      </c>
      <c r="AO11" s="60">
        <v>2</v>
      </c>
      <c r="AP11" s="53"/>
      <c r="AQ11" s="59" t="s">
        <v>60</v>
      </c>
      <c r="AR11" s="60">
        <v>1</v>
      </c>
      <c r="AS11" s="60">
        <v>1</v>
      </c>
      <c r="AT11" s="60"/>
      <c r="AU11" s="53"/>
      <c r="AV11" s="71" t="s">
        <v>53</v>
      </c>
      <c r="AW11" s="69">
        <f t="shared" ref="AW11:BD11" si="4">IFERROR(VLOOKUP(AW8,$B$16:$F$22,3,0),0)</f>
        <v>0.41906602508479923</v>
      </c>
      <c r="AX11" s="69">
        <f t="shared" si="4"/>
        <v>0.41906602508479923</v>
      </c>
      <c r="AY11" s="69">
        <f t="shared" si="4"/>
        <v>0.41906602508479923</v>
      </c>
      <c r="AZ11" s="69">
        <f t="shared" si="4"/>
        <v>0.41906602508479923</v>
      </c>
      <c r="BA11" s="69">
        <f t="shared" si="4"/>
        <v>0</v>
      </c>
      <c r="BB11" s="69">
        <f t="shared" si="4"/>
        <v>0</v>
      </c>
      <c r="BC11" s="69">
        <f t="shared" si="4"/>
        <v>0</v>
      </c>
      <c r="BD11" s="69">
        <f t="shared" si="4"/>
        <v>0</v>
      </c>
      <c r="BE11" s="72"/>
    </row>
    <row r="12" spans="1:57" s="55" customFormat="1" ht="35.1" customHeight="1" x14ac:dyDescent="0.3">
      <c r="A12" s="53"/>
      <c r="B12" s="59" t="s">
        <v>61</v>
      </c>
      <c r="C12" s="60">
        <v>32</v>
      </c>
      <c r="D12" s="60">
        <v>30</v>
      </c>
      <c r="E12" s="60">
        <v>30</v>
      </c>
      <c r="F12" s="61">
        <f>IFERROR(SUM(C12:E12)/SUM($N$23:$P$23)+$F$13,0)</f>
        <v>1.9375640924508954</v>
      </c>
      <c r="G12" s="53"/>
      <c r="H12" s="53"/>
      <c r="I12" s="53"/>
      <c r="J12" s="53"/>
      <c r="K12" s="53"/>
      <c r="L12" s="53"/>
      <c r="M12" s="66" t="s">
        <v>62</v>
      </c>
      <c r="N12" s="67">
        <v>9.7070000000000007</v>
      </c>
      <c r="O12" s="67">
        <v>9.69</v>
      </c>
      <c r="P12" s="67">
        <v>9.1690000000000005</v>
      </c>
      <c r="Q12" s="68">
        <v>10</v>
      </c>
      <c r="R12" s="68">
        <v>10</v>
      </c>
      <c r="S12" s="68">
        <v>10</v>
      </c>
      <c r="T12" s="68">
        <v>16</v>
      </c>
      <c r="U12" s="68">
        <v>15</v>
      </c>
      <c r="V12" s="68">
        <v>15</v>
      </c>
      <c r="W12" s="68">
        <v>36</v>
      </c>
      <c r="X12" s="68">
        <v>36</v>
      </c>
      <c r="Y12" s="69">
        <v>36</v>
      </c>
      <c r="Z12" s="68">
        <v>18</v>
      </c>
      <c r="AA12" s="68">
        <v>17</v>
      </c>
      <c r="AB12" s="68">
        <v>17</v>
      </c>
      <c r="AC12" s="61">
        <f t="shared" si="0"/>
        <v>3.6662639562477666</v>
      </c>
      <c r="AD12" s="61">
        <f t="shared" si="1"/>
        <v>4.4315032224979731</v>
      </c>
      <c r="AE12" s="61">
        <f t="shared" si="2"/>
        <v>2.0964364234174124</v>
      </c>
      <c r="AF12" s="53"/>
      <c r="AG12" s="48" t="s">
        <v>63</v>
      </c>
      <c r="AH12" s="60">
        <v>7</v>
      </c>
      <c r="AI12" s="60">
        <v>7</v>
      </c>
      <c r="AJ12" s="60">
        <v>7</v>
      </c>
      <c r="AK12" s="53"/>
      <c r="AL12" s="48" t="s">
        <v>64</v>
      </c>
      <c r="AM12" s="60">
        <v>5</v>
      </c>
      <c r="AN12" s="60">
        <v>5</v>
      </c>
      <c r="AO12" s="60">
        <v>5</v>
      </c>
      <c r="AP12" s="53"/>
      <c r="AQ12" s="48" t="s">
        <v>64</v>
      </c>
      <c r="AR12" s="60"/>
      <c r="AS12" s="60"/>
      <c r="AT12" s="60"/>
      <c r="AU12" s="53"/>
      <c r="AV12" s="71" t="s">
        <v>57</v>
      </c>
      <c r="AW12" s="69">
        <f t="shared" ref="AW12:BD12" si="5">IFERROR(VLOOKUP(AW8,$B$16:$F$22,4,0),0)</f>
        <v>0.6754358286660882</v>
      </c>
      <c r="AX12" s="69">
        <f t="shared" si="5"/>
        <v>0.6754358286660882</v>
      </c>
      <c r="AY12" s="69">
        <f t="shared" si="5"/>
        <v>0.6754358286660882</v>
      </c>
      <c r="AZ12" s="69">
        <f t="shared" si="5"/>
        <v>0.6754358286660882</v>
      </c>
      <c r="BA12" s="69">
        <f t="shared" si="5"/>
        <v>0</v>
      </c>
      <c r="BB12" s="69">
        <f t="shared" si="5"/>
        <v>0</v>
      </c>
      <c r="BC12" s="69">
        <f t="shared" si="5"/>
        <v>0</v>
      </c>
      <c r="BD12" s="69">
        <f t="shared" si="5"/>
        <v>0</v>
      </c>
    </row>
    <row r="13" spans="1:57" s="58" customFormat="1" ht="35.1" customHeight="1" x14ac:dyDescent="0.3">
      <c r="A13" s="53"/>
      <c r="B13" s="59" t="s">
        <v>65</v>
      </c>
      <c r="C13" s="60">
        <v>8</v>
      </c>
      <c r="D13" s="60">
        <v>9</v>
      </c>
      <c r="E13" s="60">
        <v>8</v>
      </c>
      <c r="F13" s="61">
        <f>IFERROR(SUM(C13:E13)/SUM($N$23:$P$23)/4,0)</f>
        <v>0.12325471326023507</v>
      </c>
      <c r="G13" s="53"/>
      <c r="H13" s="53"/>
      <c r="I13" s="53"/>
      <c r="J13" s="53"/>
      <c r="K13" s="53"/>
      <c r="L13" s="53"/>
      <c r="M13" s="66" t="s">
        <v>66</v>
      </c>
      <c r="N13" s="67">
        <v>5.6239999999999997</v>
      </c>
      <c r="O13" s="67">
        <v>4.9489999999999998</v>
      </c>
      <c r="P13" s="67">
        <v>6.0110000000000001</v>
      </c>
      <c r="Q13" s="68">
        <v>5</v>
      </c>
      <c r="R13" s="68">
        <v>6</v>
      </c>
      <c r="S13" s="68">
        <v>6</v>
      </c>
      <c r="T13" s="68">
        <v>7</v>
      </c>
      <c r="U13" s="68">
        <v>7</v>
      </c>
      <c r="V13" s="68">
        <v>7</v>
      </c>
      <c r="W13" s="68">
        <v>16</v>
      </c>
      <c r="X13" s="68">
        <v>16</v>
      </c>
      <c r="Y13" s="69">
        <v>16</v>
      </c>
      <c r="Z13" s="68">
        <v>7</v>
      </c>
      <c r="AA13" s="68">
        <v>8</v>
      </c>
      <c r="AB13" s="69">
        <v>8</v>
      </c>
      <c r="AC13" s="61">
        <f t="shared" si="0"/>
        <v>3.2971236314529153</v>
      </c>
      <c r="AD13" s="61">
        <f t="shared" si="1"/>
        <v>3.5451408918027529</v>
      </c>
      <c r="AE13" s="61">
        <f t="shared" si="2"/>
        <v>1.662969477143351</v>
      </c>
      <c r="AF13" s="53"/>
      <c r="AG13" s="48" t="s">
        <v>67</v>
      </c>
      <c r="AH13" s="60"/>
      <c r="AI13" s="60"/>
      <c r="AJ13" s="60"/>
      <c r="AK13" s="53"/>
      <c r="AL13" s="59" t="s">
        <v>68</v>
      </c>
      <c r="AM13" s="60">
        <v>2</v>
      </c>
      <c r="AN13" s="60">
        <v>2</v>
      </c>
      <c r="AO13" s="60">
        <v>2</v>
      </c>
      <c r="AP13" s="53"/>
      <c r="AQ13" s="59" t="s">
        <v>68</v>
      </c>
      <c r="AR13" s="60">
        <v>2</v>
      </c>
      <c r="AS13" s="60">
        <v>2</v>
      </c>
      <c r="AT13" s="60">
        <v>2</v>
      </c>
      <c r="AU13" s="53"/>
      <c r="AV13" s="71" t="s">
        <v>61</v>
      </c>
      <c r="AW13" s="69">
        <f t="shared" ref="AW13:BD13" si="6">IFERROR(VLOOKUP(AW8,$B$16:$F$22,5,0),0)</f>
        <v>1.9375640924508954</v>
      </c>
      <c r="AX13" s="69">
        <f t="shared" si="6"/>
        <v>1.9375640924508954</v>
      </c>
      <c r="AY13" s="69">
        <f t="shared" si="6"/>
        <v>1.9375640924508954</v>
      </c>
      <c r="AZ13" s="69">
        <f t="shared" si="6"/>
        <v>1.9375640924508954</v>
      </c>
      <c r="BA13" s="69">
        <f t="shared" si="6"/>
        <v>0</v>
      </c>
      <c r="BB13" s="69">
        <f t="shared" si="6"/>
        <v>0</v>
      </c>
      <c r="BC13" s="69">
        <f t="shared" si="6"/>
        <v>0</v>
      </c>
      <c r="BD13" s="69">
        <f t="shared" si="6"/>
        <v>0</v>
      </c>
    </row>
    <row r="14" spans="1:57" s="58" customFormat="1" ht="35.1" customHeight="1" x14ac:dyDescent="0.3">
      <c r="A14" s="53"/>
      <c r="B14" s="53"/>
      <c r="C14" s="73">
        <f>SUM(C9:C13)</f>
        <v>72</v>
      </c>
      <c r="D14" s="73">
        <f>SUM(D9:D13)</f>
        <v>74</v>
      </c>
      <c r="E14" s="73">
        <f>SUM(E9:E13)</f>
        <v>73</v>
      </c>
      <c r="F14" s="53"/>
      <c r="G14" s="53"/>
      <c r="H14" s="53"/>
      <c r="I14" s="53"/>
      <c r="J14" s="53"/>
      <c r="K14" s="53"/>
      <c r="L14" s="53"/>
      <c r="M14" s="66"/>
      <c r="N14" s="67"/>
      <c r="O14" s="67"/>
      <c r="P14" s="67"/>
      <c r="Q14" s="68"/>
      <c r="R14" s="68"/>
      <c r="S14" s="68"/>
      <c r="T14" s="68"/>
      <c r="U14" s="68"/>
      <c r="V14" s="68"/>
      <c r="W14" s="68"/>
      <c r="X14" s="68"/>
      <c r="Y14" s="69"/>
      <c r="Z14" s="68"/>
      <c r="AA14" s="68"/>
      <c r="AB14" s="68"/>
      <c r="AC14" s="61">
        <f t="shared" si="0"/>
        <v>0</v>
      </c>
      <c r="AD14" s="61">
        <f t="shared" si="1"/>
        <v>0</v>
      </c>
      <c r="AE14" s="61">
        <f t="shared" si="2"/>
        <v>0</v>
      </c>
      <c r="AF14" s="53"/>
      <c r="AG14" s="59" t="s">
        <v>68</v>
      </c>
      <c r="AH14" s="60">
        <v>3</v>
      </c>
      <c r="AI14" s="60">
        <v>3</v>
      </c>
      <c r="AJ14" s="60">
        <v>3</v>
      </c>
      <c r="AK14" s="53"/>
      <c r="AL14" s="59" t="s">
        <v>69</v>
      </c>
      <c r="AM14" s="60">
        <v>1</v>
      </c>
      <c r="AN14" s="60">
        <v>1</v>
      </c>
      <c r="AO14" s="60">
        <v>1</v>
      </c>
      <c r="AP14" s="53"/>
      <c r="AQ14" s="59" t="s">
        <v>69</v>
      </c>
      <c r="AR14" s="60">
        <v>1</v>
      </c>
      <c r="AS14" s="60">
        <v>2</v>
      </c>
      <c r="AT14" s="60"/>
      <c r="AU14" s="53"/>
      <c r="AV14" s="71" t="s">
        <v>70</v>
      </c>
      <c r="AW14" s="69">
        <f t="shared" ref="AW14:BD14" si="7">IFERROR(VLOOKUP(AW8,$M$10:$AE$22,17,0),0)</f>
        <v>6.7628108493802594</v>
      </c>
      <c r="AX14" s="69">
        <f t="shared" si="7"/>
        <v>4.9314323675576137</v>
      </c>
      <c r="AY14" s="69">
        <f t="shared" si="7"/>
        <v>3.6662639562477666</v>
      </c>
      <c r="AZ14" s="69">
        <f t="shared" si="7"/>
        <v>3.2971236314529153</v>
      </c>
      <c r="BA14" s="69">
        <f t="shared" si="7"/>
        <v>0</v>
      </c>
      <c r="BB14" s="69">
        <f t="shared" si="7"/>
        <v>0</v>
      </c>
      <c r="BC14" s="69">
        <f t="shared" si="7"/>
        <v>0</v>
      </c>
      <c r="BD14" s="69">
        <f t="shared" si="7"/>
        <v>0</v>
      </c>
    </row>
    <row r="15" spans="1:57" s="58" customFormat="1" ht="35.1" customHeight="1" x14ac:dyDescent="0.3">
      <c r="A15" s="53"/>
      <c r="B15" s="44" t="s">
        <v>39</v>
      </c>
      <c r="C15" s="44" t="s">
        <v>51</v>
      </c>
      <c r="D15" s="44" t="s">
        <v>53</v>
      </c>
      <c r="E15" s="44" t="s">
        <v>57</v>
      </c>
      <c r="F15" s="44" t="s">
        <v>61</v>
      </c>
      <c r="G15" s="53"/>
      <c r="H15" s="53"/>
      <c r="I15" s="53"/>
      <c r="J15" s="53"/>
      <c r="K15" s="53"/>
      <c r="L15" s="53"/>
      <c r="M15" s="88"/>
      <c r="N15" s="74"/>
      <c r="O15" s="74"/>
      <c r="P15" s="74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1">
        <f t="shared" si="0"/>
        <v>0</v>
      </c>
      <c r="AD15" s="61">
        <f t="shared" si="1"/>
        <v>0</v>
      </c>
      <c r="AE15" s="61">
        <f t="shared" si="2"/>
        <v>0</v>
      </c>
      <c r="AF15" s="53"/>
      <c r="AG15" s="59" t="s">
        <v>69</v>
      </c>
      <c r="AH15" s="60">
        <v>4</v>
      </c>
      <c r="AI15" s="60">
        <v>3</v>
      </c>
      <c r="AJ15" s="60">
        <v>4</v>
      </c>
      <c r="AK15" s="53"/>
      <c r="AL15" s="60"/>
      <c r="AM15" s="60"/>
      <c r="AN15" s="60"/>
      <c r="AO15" s="60"/>
      <c r="AP15" s="53"/>
      <c r="AQ15" s="60"/>
      <c r="AR15" s="60"/>
      <c r="AS15" s="60"/>
      <c r="AT15" s="60"/>
      <c r="AU15" s="53"/>
      <c r="AV15" s="71" t="s">
        <v>71</v>
      </c>
      <c r="AW15" s="69">
        <f t="shared" ref="AW15:BD15" si="8">IFERROR(VLOOKUP(AW8,$M$10:$AE$22,18,0),0)</f>
        <v>9.2863634697791522</v>
      </c>
      <c r="AX15" s="69">
        <f t="shared" si="8"/>
        <v>4.5764587933681371</v>
      </c>
      <c r="AY15" s="69">
        <f t="shared" si="8"/>
        <v>4.4315032224979731</v>
      </c>
      <c r="AZ15" s="69">
        <f t="shared" si="8"/>
        <v>3.5451408918027529</v>
      </c>
      <c r="BA15" s="69">
        <f t="shared" si="8"/>
        <v>0</v>
      </c>
      <c r="BB15" s="69">
        <f t="shared" si="8"/>
        <v>0</v>
      </c>
      <c r="BC15" s="69">
        <f t="shared" si="8"/>
        <v>0</v>
      </c>
      <c r="BD15" s="69">
        <f t="shared" si="8"/>
        <v>0</v>
      </c>
    </row>
    <row r="16" spans="1:57" s="58" customFormat="1" ht="35.1" customHeight="1" x14ac:dyDescent="0.3">
      <c r="A16" s="53"/>
      <c r="B16" s="75" t="str">
        <f t="shared" ref="B16:B22" si="9">M10</f>
        <v xml:space="preserve">      8 lbs/1 CRX</v>
      </c>
      <c r="C16" s="91">
        <f t="shared" ref="C16:C22" si="10">IF(B16=0,0,$F$9)</f>
        <v>1.2867792064368542</v>
      </c>
      <c r="D16" s="91">
        <f t="shared" ref="D16:D22" si="11">IF(C16=0,0,$F$10)</f>
        <v>0.41906602508479923</v>
      </c>
      <c r="E16" s="91">
        <f t="shared" ref="E16:E22" si="12">IF(D16=0,0,$F$11)</f>
        <v>0.6754358286660882</v>
      </c>
      <c r="F16" s="91">
        <f t="shared" ref="F16:F22" si="13">IF(E16=0,0,$F$12)</f>
        <v>1.9375640924508954</v>
      </c>
      <c r="G16" s="53"/>
      <c r="H16" s="53"/>
      <c r="I16" s="53"/>
      <c r="J16" s="53"/>
      <c r="K16" s="53"/>
      <c r="L16" s="53"/>
      <c r="M16" s="66"/>
      <c r="N16" s="74"/>
      <c r="O16" s="74"/>
      <c r="P16" s="74"/>
      <c r="Q16" s="68"/>
      <c r="R16" s="68"/>
      <c r="S16" s="68"/>
      <c r="T16" s="68"/>
      <c r="U16" s="68"/>
      <c r="V16" s="68"/>
      <c r="W16" s="69"/>
      <c r="X16" s="68"/>
      <c r="Y16" s="68"/>
      <c r="Z16" s="68"/>
      <c r="AA16" s="68"/>
      <c r="AB16" s="68"/>
      <c r="AC16" s="61">
        <f t="shared" si="0"/>
        <v>0</v>
      </c>
      <c r="AD16" s="61">
        <f t="shared" si="1"/>
        <v>0</v>
      </c>
      <c r="AE16" s="61">
        <f t="shared" si="2"/>
        <v>0</v>
      </c>
      <c r="AF16" s="53"/>
      <c r="AG16" s="59"/>
      <c r="AH16" s="60"/>
      <c r="AI16" s="60"/>
      <c r="AJ16" s="60"/>
      <c r="AK16" s="53"/>
      <c r="AL16" s="60"/>
      <c r="AM16" s="60"/>
      <c r="AN16" s="60"/>
      <c r="AO16" s="60"/>
      <c r="AP16" s="53"/>
      <c r="AQ16" s="60"/>
      <c r="AR16" s="60"/>
      <c r="AS16" s="60"/>
      <c r="AT16" s="60"/>
      <c r="AU16" s="53"/>
      <c r="AV16" s="71" t="s">
        <v>72</v>
      </c>
      <c r="AW16" s="69">
        <f t="shared" ref="AW16:BD16" si="14">IFERROR(VLOOKUP(AW8,$M$10:$AE$22,19,0),0)</f>
        <v>4.8817324690443193</v>
      </c>
      <c r="AX16" s="69">
        <f t="shared" si="14"/>
        <v>2.6314949021153837</v>
      </c>
      <c r="AY16" s="69">
        <f t="shared" si="14"/>
        <v>2.0964364234174124</v>
      </c>
      <c r="AZ16" s="69">
        <f t="shared" si="14"/>
        <v>1.662969477143351</v>
      </c>
      <c r="BA16" s="69">
        <f t="shared" si="14"/>
        <v>0</v>
      </c>
      <c r="BB16" s="69">
        <f t="shared" si="14"/>
        <v>0</v>
      </c>
      <c r="BC16" s="69">
        <f t="shared" si="14"/>
        <v>0</v>
      </c>
      <c r="BD16" s="69">
        <f t="shared" si="14"/>
        <v>0</v>
      </c>
    </row>
    <row r="17" spans="1:56" s="58" customFormat="1" ht="35.1" customHeight="1" x14ac:dyDescent="0.3">
      <c r="A17" s="53"/>
      <c r="B17" s="75" t="str">
        <f t="shared" si="9"/>
        <v xml:space="preserve">       14 lbs/1 CRX</v>
      </c>
      <c r="C17" s="91">
        <f t="shared" si="10"/>
        <v>1.2867792064368542</v>
      </c>
      <c r="D17" s="91">
        <f t="shared" si="11"/>
        <v>0.41906602508479923</v>
      </c>
      <c r="E17" s="91">
        <f t="shared" si="12"/>
        <v>0.6754358286660882</v>
      </c>
      <c r="F17" s="91">
        <f t="shared" si="13"/>
        <v>1.9375640924508954</v>
      </c>
      <c r="G17" s="53"/>
      <c r="H17" s="53"/>
      <c r="I17" s="53"/>
      <c r="J17" s="53"/>
      <c r="K17" s="53"/>
      <c r="L17" s="53"/>
      <c r="M17" s="66"/>
      <c r="N17" s="76"/>
      <c r="O17" s="76"/>
      <c r="P17" s="76"/>
      <c r="Q17" s="60"/>
      <c r="R17" s="68"/>
      <c r="S17" s="68"/>
      <c r="T17" s="68"/>
      <c r="U17" s="68"/>
      <c r="V17" s="68"/>
      <c r="W17" s="69"/>
      <c r="X17" s="68"/>
      <c r="Y17" s="68"/>
      <c r="Z17" s="68"/>
      <c r="AA17" s="68"/>
      <c r="AB17" s="68"/>
      <c r="AC17" s="61">
        <f t="shared" si="0"/>
        <v>0</v>
      </c>
      <c r="AD17" s="61">
        <f t="shared" si="1"/>
        <v>0</v>
      </c>
      <c r="AE17" s="61">
        <f t="shared" si="2"/>
        <v>0</v>
      </c>
      <c r="AF17" s="53"/>
      <c r="AG17" s="77"/>
      <c r="AH17" s="60"/>
      <c r="AI17" s="60"/>
      <c r="AJ17" s="60"/>
      <c r="AK17" s="53"/>
      <c r="AL17" s="60"/>
      <c r="AM17" s="60"/>
      <c r="AN17" s="60"/>
      <c r="AO17" s="60"/>
      <c r="AP17" s="53"/>
      <c r="AQ17" s="60"/>
      <c r="AR17" s="60"/>
      <c r="AS17" s="60"/>
      <c r="AT17" s="60"/>
      <c r="AU17" s="53"/>
      <c r="AV17" s="71" t="s">
        <v>73</v>
      </c>
      <c r="AW17" s="69">
        <f t="shared" ref="AW17:BD17" si="15">IF(AW14=0,0,SUM($I$11:$K$11)/SUM($N$23:$P$23))</f>
        <v>0.61134337777076597</v>
      </c>
      <c r="AX17" s="69">
        <f t="shared" si="15"/>
        <v>0.61134337777076597</v>
      </c>
      <c r="AY17" s="69">
        <f t="shared" si="15"/>
        <v>0.61134337777076597</v>
      </c>
      <c r="AZ17" s="69">
        <f t="shared" si="15"/>
        <v>0.61134337777076597</v>
      </c>
      <c r="BA17" s="69">
        <f t="shared" si="15"/>
        <v>0</v>
      </c>
      <c r="BB17" s="69">
        <f t="shared" si="15"/>
        <v>0</v>
      </c>
      <c r="BC17" s="69">
        <f t="shared" si="15"/>
        <v>0</v>
      </c>
      <c r="BD17" s="69">
        <f t="shared" si="15"/>
        <v>0</v>
      </c>
    </row>
    <row r="18" spans="1:56" s="58" customFormat="1" ht="35.1" customHeight="1" x14ac:dyDescent="0.3">
      <c r="A18" s="53"/>
      <c r="B18" s="75" t="str">
        <f t="shared" si="9"/>
        <v xml:space="preserve">        16lbs/1CRT</v>
      </c>
      <c r="C18" s="91">
        <f t="shared" si="10"/>
        <v>1.2867792064368542</v>
      </c>
      <c r="D18" s="91">
        <f t="shared" si="11"/>
        <v>0.41906602508479923</v>
      </c>
      <c r="E18" s="91">
        <f t="shared" si="12"/>
        <v>0.6754358286660882</v>
      </c>
      <c r="F18" s="91">
        <f t="shared" si="13"/>
        <v>1.9375640924508954</v>
      </c>
      <c r="G18" s="53"/>
      <c r="H18" s="53"/>
      <c r="I18" s="53"/>
      <c r="J18" s="53"/>
      <c r="K18" s="53"/>
      <c r="L18" s="53"/>
      <c r="M18" s="60"/>
      <c r="N18" s="76"/>
      <c r="O18" s="76"/>
      <c r="P18" s="76"/>
      <c r="Q18" s="60"/>
      <c r="R18" s="69"/>
      <c r="S18" s="69"/>
      <c r="T18" s="69"/>
      <c r="U18" s="69"/>
      <c r="V18" s="69"/>
      <c r="W18" s="69"/>
      <c r="X18" s="69"/>
      <c r="Y18" s="68"/>
      <c r="Z18" s="68"/>
      <c r="AA18" s="68"/>
      <c r="AB18" s="68"/>
      <c r="AC18" s="61">
        <f t="shared" si="0"/>
        <v>0</v>
      </c>
      <c r="AD18" s="61">
        <f t="shared" si="1"/>
        <v>0</v>
      </c>
      <c r="AE18" s="61">
        <f t="shared" si="2"/>
        <v>0</v>
      </c>
      <c r="AF18" s="53"/>
      <c r="AG18" s="77"/>
      <c r="AH18" s="60"/>
      <c r="AI18" s="60"/>
      <c r="AJ18" s="60"/>
      <c r="AK18" s="53"/>
      <c r="AL18" s="60"/>
      <c r="AM18" s="60"/>
      <c r="AN18" s="60"/>
      <c r="AO18" s="60"/>
      <c r="AP18" s="53"/>
      <c r="AQ18" s="60"/>
      <c r="AR18" s="60"/>
      <c r="AS18" s="60"/>
      <c r="AT18" s="60"/>
      <c r="AU18" s="53"/>
      <c r="AV18" s="71" t="s">
        <v>74</v>
      </c>
      <c r="AW18" s="69">
        <f t="shared" ref="AW18:BD18" si="16">IF(AW14=0,0,SUM($I$9:$K$10)/SUM($N$23:$P$23))</f>
        <v>2.484815019326339</v>
      </c>
      <c r="AX18" s="69">
        <f t="shared" si="16"/>
        <v>2.484815019326339</v>
      </c>
      <c r="AY18" s="69">
        <f t="shared" si="16"/>
        <v>2.484815019326339</v>
      </c>
      <c r="AZ18" s="69">
        <f t="shared" si="16"/>
        <v>2.484815019326339</v>
      </c>
      <c r="BA18" s="69">
        <f t="shared" si="16"/>
        <v>0</v>
      </c>
      <c r="BB18" s="69">
        <f t="shared" si="16"/>
        <v>0</v>
      </c>
      <c r="BC18" s="69">
        <f t="shared" si="16"/>
        <v>0</v>
      </c>
      <c r="BD18" s="69">
        <f t="shared" si="16"/>
        <v>0</v>
      </c>
    </row>
    <row r="19" spans="1:56" s="58" customFormat="1" ht="35.1" customHeight="1" x14ac:dyDescent="0.3">
      <c r="A19" s="53"/>
      <c r="B19" s="75" t="str">
        <f t="shared" si="9"/>
        <v xml:space="preserve">22/1CRT </v>
      </c>
      <c r="C19" s="91">
        <f t="shared" si="10"/>
        <v>1.2867792064368542</v>
      </c>
      <c r="D19" s="91">
        <f t="shared" si="11"/>
        <v>0.41906602508479923</v>
      </c>
      <c r="E19" s="91">
        <f t="shared" si="12"/>
        <v>0.6754358286660882</v>
      </c>
      <c r="F19" s="91">
        <f t="shared" si="13"/>
        <v>1.9375640924508954</v>
      </c>
      <c r="G19" s="53"/>
      <c r="H19" s="53"/>
      <c r="I19" s="53"/>
      <c r="J19" s="53"/>
      <c r="K19" s="53"/>
      <c r="L19" s="53"/>
      <c r="M19" s="60"/>
      <c r="N19" s="76"/>
      <c r="O19" s="76"/>
      <c r="P19" s="76"/>
      <c r="Q19" s="60"/>
      <c r="R19" s="69"/>
      <c r="S19" s="69"/>
      <c r="T19" s="69"/>
      <c r="U19" s="69"/>
      <c r="V19" s="69"/>
      <c r="W19" s="69"/>
      <c r="X19" s="69"/>
      <c r="Y19" s="68"/>
      <c r="Z19" s="68"/>
      <c r="AA19" s="68"/>
      <c r="AB19" s="68"/>
      <c r="AC19" s="61">
        <f t="shared" si="0"/>
        <v>0</v>
      </c>
      <c r="AD19" s="61">
        <f t="shared" si="1"/>
        <v>0</v>
      </c>
      <c r="AE19" s="61">
        <f t="shared" si="2"/>
        <v>0</v>
      </c>
      <c r="AF19" s="53"/>
      <c r="AG19" s="77"/>
      <c r="AH19" s="60"/>
      <c r="AI19" s="60"/>
      <c r="AJ19" s="60"/>
      <c r="AK19" s="53"/>
      <c r="AL19" s="60"/>
      <c r="AM19" s="60"/>
      <c r="AN19" s="60"/>
      <c r="AO19" s="60"/>
      <c r="AP19" s="53"/>
      <c r="AQ19" s="60"/>
      <c r="AR19" s="60"/>
      <c r="AS19" s="60"/>
      <c r="AT19" s="60"/>
      <c r="AU19" s="53"/>
      <c r="AV19" s="78" t="s">
        <v>33</v>
      </c>
      <c r="AW19" s="79">
        <f t="shared" ref="AW19:BD19" si="17">SUM(AW10:AW18)</f>
        <v>28.345910337939472</v>
      </c>
      <c r="AX19" s="79">
        <f t="shared" si="17"/>
        <v>19.55438961277688</v>
      </c>
      <c r="AY19" s="79">
        <f t="shared" si="17"/>
        <v>17.609207151898893</v>
      </c>
      <c r="AZ19" s="79">
        <f t="shared" si="17"/>
        <v>15.920237550134761</v>
      </c>
      <c r="BA19" s="79">
        <f t="shared" si="17"/>
        <v>0</v>
      </c>
      <c r="BB19" s="79">
        <f t="shared" si="17"/>
        <v>0</v>
      </c>
      <c r="BC19" s="79">
        <f t="shared" si="17"/>
        <v>0</v>
      </c>
      <c r="BD19" s="79">
        <f t="shared" si="17"/>
        <v>0</v>
      </c>
    </row>
    <row r="20" spans="1:56" s="58" customFormat="1" ht="35.1" customHeight="1" x14ac:dyDescent="0.3">
      <c r="A20" s="53"/>
      <c r="B20" s="75">
        <f t="shared" si="9"/>
        <v>0</v>
      </c>
      <c r="C20" s="91">
        <f t="shared" si="10"/>
        <v>0</v>
      </c>
      <c r="D20" s="91">
        <f t="shared" si="11"/>
        <v>0</v>
      </c>
      <c r="E20" s="91">
        <f t="shared" si="12"/>
        <v>0</v>
      </c>
      <c r="F20" s="91">
        <f t="shared" si="13"/>
        <v>0</v>
      </c>
      <c r="G20" s="53"/>
      <c r="H20" s="53"/>
      <c r="I20" s="53"/>
      <c r="J20" s="53"/>
      <c r="K20" s="53"/>
      <c r="L20" s="53"/>
      <c r="M20" s="60"/>
      <c r="N20" s="76"/>
      <c r="O20" s="76"/>
      <c r="P20" s="76"/>
      <c r="Q20" s="60"/>
      <c r="R20" s="69"/>
      <c r="S20" s="69"/>
      <c r="T20" s="69"/>
      <c r="U20" s="69"/>
      <c r="V20" s="69"/>
      <c r="W20" s="69"/>
      <c r="X20" s="69"/>
      <c r="Y20" s="68"/>
      <c r="Z20" s="68"/>
      <c r="AA20" s="68"/>
      <c r="AB20" s="68"/>
      <c r="AC20" s="61">
        <f t="shared" si="0"/>
        <v>0</v>
      </c>
      <c r="AD20" s="61">
        <f t="shared" si="1"/>
        <v>0</v>
      </c>
      <c r="AE20" s="61">
        <f t="shared" si="2"/>
        <v>0</v>
      </c>
      <c r="AF20" s="53"/>
      <c r="AG20" s="77"/>
      <c r="AH20" s="60"/>
      <c r="AI20" s="60"/>
      <c r="AJ20" s="60"/>
      <c r="AK20" s="53"/>
      <c r="AL20" s="60"/>
      <c r="AM20" s="60"/>
      <c r="AN20" s="60"/>
      <c r="AO20" s="60"/>
      <c r="AP20" s="53"/>
      <c r="AQ20" s="60"/>
      <c r="AR20" s="60"/>
      <c r="AS20" s="60"/>
      <c r="AT20" s="60"/>
      <c r="AU20" s="53"/>
      <c r="AV20" s="78" t="s">
        <v>75</v>
      </c>
      <c r="AW20" s="80">
        <f>(IF(AW14=0,0,(SUM(N10:P10)*AW19)))</f>
        <v>49.236846257000863</v>
      </c>
      <c r="AX20" s="80">
        <f>(IF(AX14=0,0,(SUM(N11:P11)*AX19)))</f>
        <v>74.717322710420461</v>
      </c>
      <c r="AY20" s="80">
        <f>(IF(AY14=0,0,(SUM(N12:P12)*AY19)))</f>
        <v>503.02461150114374</v>
      </c>
      <c r="AZ20" s="80">
        <f>(IF(AZ14=0,0,(SUM(N13:P13)*AZ19)))</f>
        <v>264.02121953143489</v>
      </c>
      <c r="BA20" s="80">
        <f>(IF(BA14=0,0,(SUM(N14:P14)*BA19)))</f>
        <v>0</v>
      </c>
      <c r="BB20" s="80">
        <f>(IF(BB14=0,0,(SUM(N15:P15)*BB19)))</f>
        <v>0</v>
      </c>
      <c r="BC20" s="80">
        <f>(IF(BC14=0,0,(SUM(N16:P16)*BC19)))</f>
        <v>0</v>
      </c>
      <c r="BD20" s="80">
        <f>(IF(BD14=0,0,(SUM(N17:P17)*BD19)))</f>
        <v>0</v>
      </c>
    </row>
    <row r="21" spans="1:56" s="58" customFormat="1" ht="35.1" customHeight="1" x14ac:dyDescent="0.3">
      <c r="A21" s="53"/>
      <c r="B21" s="75">
        <f t="shared" si="9"/>
        <v>0</v>
      </c>
      <c r="C21" s="91">
        <f t="shared" si="10"/>
        <v>0</v>
      </c>
      <c r="D21" s="91">
        <f t="shared" si="11"/>
        <v>0</v>
      </c>
      <c r="E21" s="91">
        <f t="shared" si="12"/>
        <v>0</v>
      </c>
      <c r="F21" s="91">
        <f t="shared" si="13"/>
        <v>0</v>
      </c>
      <c r="G21" s="53"/>
      <c r="H21" s="53"/>
      <c r="I21" s="53"/>
      <c r="J21" s="53"/>
      <c r="K21" s="53"/>
      <c r="L21" s="53"/>
      <c r="M21" s="60"/>
      <c r="N21" s="76"/>
      <c r="O21" s="76"/>
      <c r="P21" s="76"/>
      <c r="Q21" s="60"/>
      <c r="R21" s="69"/>
      <c r="S21" s="69"/>
      <c r="T21" s="69"/>
      <c r="U21" s="69"/>
      <c r="V21" s="69"/>
      <c r="W21" s="69"/>
      <c r="X21" s="69"/>
      <c r="Y21" s="68"/>
      <c r="Z21" s="68"/>
      <c r="AA21" s="68"/>
      <c r="AB21" s="68"/>
      <c r="AC21" s="61">
        <f t="shared" si="0"/>
        <v>0</v>
      </c>
      <c r="AD21" s="61">
        <f t="shared" si="1"/>
        <v>0</v>
      </c>
      <c r="AE21" s="61">
        <f t="shared" si="2"/>
        <v>0</v>
      </c>
      <c r="AF21" s="53"/>
      <c r="AG21" s="110" t="s">
        <v>7</v>
      </c>
      <c r="AH21" s="101"/>
      <c r="AI21" s="102"/>
      <c r="AJ21" s="81">
        <f>SUM(AH10:AJ20)</f>
        <v>51</v>
      </c>
      <c r="AK21" s="53"/>
      <c r="AL21" s="110" t="s">
        <v>7</v>
      </c>
      <c r="AM21" s="101"/>
      <c r="AN21" s="102"/>
      <c r="AO21" s="81">
        <f>SUM(AM10:AO20)</f>
        <v>33</v>
      </c>
      <c r="AP21" s="53"/>
      <c r="AQ21" s="110" t="s">
        <v>7</v>
      </c>
      <c r="AR21" s="101"/>
      <c r="AS21" s="102"/>
      <c r="AT21" s="81">
        <f>SUM(AR10:AT20)</f>
        <v>14</v>
      </c>
      <c r="AU21" s="53"/>
      <c r="AV21" s="53" t="str">
        <f>AW8</f>
        <v xml:space="preserve">      8 lbs/1 CRX</v>
      </c>
      <c r="AW21" s="86">
        <f>AW19</f>
        <v>28.345910337939472</v>
      </c>
      <c r="AX21" s="53"/>
      <c r="AY21" s="53"/>
      <c r="AZ21" s="53"/>
      <c r="BA21" s="53"/>
      <c r="BB21" s="53"/>
      <c r="BC21" s="53"/>
    </row>
    <row r="22" spans="1:56" s="58" customFormat="1" ht="35.1" customHeight="1" x14ac:dyDescent="0.3">
      <c r="A22" s="53"/>
      <c r="B22" s="75">
        <f t="shared" si="9"/>
        <v>0</v>
      </c>
      <c r="C22" s="91">
        <f t="shared" si="10"/>
        <v>0</v>
      </c>
      <c r="D22" s="91">
        <f t="shared" si="11"/>
        <v>0</v>
      </c>
      <c r="E22" s="91">
        <f t="shared" si="12"/>
        <v>0</v>
      </c>
      <c r="F22" s="91">
        <f t="shared" si="13"/>
        <v>0</v>
      </c>
      <c r="G22" s="53"/>
      <c r="H22" s="53"/>
      <c r="I22" s="53"/>
      <c r="J22" s="53"/>
      <c r="K22" s="53"/>
      <c r="L22" s="53"/>
      <c r="M22" s="60"/>
      <c r="N22" s="76"/>
      <c r="O22" s="76"/>
      <c r="P22" s="76"/>
      <c r="Q22" s="60"/>
      <c r="R22" s="69"/>
      <c r="S22" s="69"/>
      <c r="T22" s="69"/>
      <c r="U22" s="69"/>
      <c r="V22" s="69"/>
      <c r="W22" s="69"/>
      <c r="X22" s="69"/>
      <c r="Y22" s="68"/>
      <c r="Z22" s="68"/>
      <c r="AA22" s="68"/>
      <c r="AB22" s="68"/>
      <c r="AC22" s="61">
        <f t="shared" si="0"/>
        <v>0</v>
      </c>
      <c r="AD22" s="61">
        <f t="shared" si="1"/>
        <v>0</v>
      </c>
      <c r="AE22" s="61">
        <f t="shared" si="2"/>
        <v>0</v>
      </c>
      <c r="AF22" s="53"/>
      <c r="AG22" s="110" t="s">
        <v>76</v>
      </c>
      <c r="AH22" s="101"/>
      <c r="AI22" s="102"/>
      <c r="AJ22" s="82">
        <f>IFERROR($AJ$21/SUM($N$23:$P$23),0)</f>
        <v>1.0057584602035181</v>
      </c>
      <c r="AK22" s="53"/>
      <c r="AL22" s="110" t="s">
        <v>76</v>
      </c>
      <c r="AM22" s="101"/>
      <c r="AN22" s="102"/>
      <c r="AO22" s="82">
        <f>IFERROR($AO$21/SUM($N$23:$P$23),0)</f>
        <v>0.65078488601404116</v>
      </c>
      <c r="AP22" s="53"/>
      <c r="AQ22" s="110" t="s">
        <v>76</v>
      </c>
      <c r="AR22" s="101"/>
      <c r="AS22" s="102"/>
      <c r="AT22" s="82">
        <f>IFERROR($AT$21/SUM($N$23:$P$23),0)</f>
        <v>0.27609055770292656</v>
      </c>
      <c r="AU22" s="53"/>
      <c r="AV22" s="53" t="str">
        <f>AX8</f>
        <v xml:space="preserve">       14 lbs/1 CRX</v>
      </c>
      <c r="AW22" s="86">
        <f>AX19</f>
        <v>19.55438961277688</v>
      </c>
      <c r="AX22" s="53"/>
      <c r="AY22" s="53"/>
      <c r="AZ22" s="53"/>
      <c r="BA22" s="53"/>
      <c r="BB22" s="53"/>
      <c r="BC22" s="53"/>
    </row>
    <row r="23" spans="1:56" ht="35.1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83">
        <f t="shared" ref="N23:AB23" si="18">SUM(N10:N22)</f>
        <v>17.216999999999999</v>
      </c>
      <c r="O23" s="83">
        <f t="shared" si="18"/>
        <v>16.533000000000001</v>
      </c>
      <c r="P23" s="83">
        <f t="shared" si="18"/>
        <v>16.958000000000002</v>
      </c>
      <c r="Q23" s="84">
        <f t="shared" si="18"/>
        <v>21</v>
      </c>
      <c r="R23" s="84">
        <f t="shared" si="18"/>
        <v>20</v>
      </c>
      <c r="S23" s="84">
        <f t="shared" si="18"/>
        <v>20</v>
      </c>
      <c r="T23" s="84">
        <f t="shared" si="18"/>
        <v>26</v>
      </c>
      <c r="U23" s="84">
        <f t="shared" si="18"/>
        <v>26</v>
      </c>
      <c r="V23" s="84">
        <f t="shared" si="18"/>
        <v>26</v>
      </c>
      <c r="W23" s="84">
        <f t="shared" si="18"/>
        <v>62</v>
      </c>
      <c r="X23" s="84">
        <f t="shared" si="18"/>
        <v>62</v>
      </c>
      <c r="Y23" s="84">
        <f t="shared" si="18"/>
        <v>62</v>
      </c>
      <c r="Z23" s="84">
        <f t="shared" si="18"/>
        <v>30</v>
      </c>
      <c r="AA23" s="84">
        <f t="shared" si="18"/>
        <v>31</v>
      </c>
      <c r="AB23" s="84">
        <f t="shared" si="18"/>
        <v>31</v>
      </c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 t="str">
        <f>AY8</f>
        <v xml:space="preserve">        16lbs/1CRT</v>
      </c>
      <c r="AW23" s="86">
        <f>AY19</f>
        <v>17.609207151898893</v>
      </c>
      <c r="AX23" s="53"/>
      <c r="AY23" s="53"/>
      <c r="AZ23" s="53"/>
      <c r="BA23" s="53"/>
      <c r="BB23" s="53"/>
      <c r="BC23" s="53"/>
      <c r="BD23" s="53"/>
    </row>
    <row r="24" spans="1:56" ht="35.1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 t="str">
        <f>AZ8</f>
        <v xml:space="preserve">22/1CRT </v>
      </c>
      <c r="AW24" s="86">
        <f>AZ19</f>
        <v>15.920237550134761</v>
      </c>
      <c r="AX24" s="53"/>
      <c r="AY24" s="53"/>
      <c r="AZ24" s="53"/>
      <c r="BA24" s="53"/>
      <c r="BB24" s="53"/>
      <c r="BC24" s="53"/>
      <c r="BD24" s="53"/>
    </row>
    <row r="25" spans="1:56" ht="35.1" customHeight="1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>
        <f>BA8</f>
        <v>0</v>
      </c>
      <c r="AW25" s="86">
        <f>BA19</f>
        <v>0</v>
      </c>
      <c r="AX25" s="53"/>
      <c r="AY25" s="53"/>
      <c r="AZ25" s="53"/>
      <c r="BA25" s="53"/>
      <c r="BB25" s="53"/>
      <c r="BC25" s="53"/>
      <c r="BD25" s="53"/>
    </row>
    <row r="26" spans="1:56" ht="35.1" customHeight="1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89">
        <f>BB8</f>
        <v>0</v>
      </c>
      <c r="AW26" s="86">
        <f>BB19</f>
        <v>0</v>
      </c>
      <c r="AX26" s="53"/>
      <c r="AY26" s="53"/>
      <c r="AZ26" s="53"/>
      <c r="BA26" s="53"/>
      <c r="BB26" s="53"/>
      <c r="BC26" s="53"/>
      <c r="BD26" s="53"/>
    </row>
    <row r="27" spans="1:56" ht="35.1" customHeight="1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ht="35.1" customHeight="1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ht="35.1" customHeight="1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ht="35.1" customHeight="1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ht="35.1" customHeigh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ht="35.1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ht="35.1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ht="35.1" customHeight="1" x14ac:dyDescent="0.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ht="35.1" customHeight="1" x14ac:dyDescent="0.3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ht="35.1" customHeight="1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ht="35.1" customHeight="1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ht="35.1" customHeight="1" x14ac:dyDescent="0.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ht="35.1" customHeight="1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ht="35.1" customHeight="1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ht="35.1" customHeight="1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ht="35.1" customHeight="1" x14ac:dyDescent="0.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ht="35.1" customHeight="1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ht="35.1" customHeight="1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ht="35.1" customHeight="1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ht="35.1" customHeight="1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ht="35.1" customHeigh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</row>
    <row r="48" spans="1:56" ht="35.1" customHeight="1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</row>
    <row r="49" spans="1:47" ht="35.1" customHeight="1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</row>
    <row r="50" spans="1:47" ht="35.1" customHeight="1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</row>
    <row r="51" spans="1:47" ht="35.1" customHeight="1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</row>
    <row r="52" spans="1:47" ht="35.1" customHeight="1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</row>
    <row r="53" spans="1:47" ht="35.1" customHeight="1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</row>
    <row r="54" spans="1:47" ht="35.1" customHeight="1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</row>
    <row r="55" spans="1:47" ht="35.1" customHeight="1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</row>
    <row r="56" spans="1:47" ht="35.1" customHeight="1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</row>
    <row r="57" spans="1:47" ht="35.1" customHeight="1" x14ac:dyDescent="0.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</row>
    <row r="58" spans="1:47" ht="35.1" customHeight="1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</row>
    <row r="59" spans="1:47" ht="35.1" customHeight="1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</row>
    <row r="60" spans="1:47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</row>
    <row r="61" spans="1:47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</row>
    <row r="62" spans="1:47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</row>
    <row r="63" spans="1:47" x14ac:dyDescent="0.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</row>
    <row r="64" spans="1:47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</row>
    <row r="65" spans="1:46" x14ac:dyDescent="0.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</row>
    <row r="66" spans="1:46" x14ac:dyDescent="0.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</row>
    <row r="67" spans="1:46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</row>
    <row r="68" spans="1:46" x14ac:dyDescent="0.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</row>
    <row r="69" spans="1:46" x14ac:dyDescent="0.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</row>
    <row r="70" spans="1:46" x14ac:dyDescent="0.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</row>
    <row r="71" spans="1:46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</row>
    <row r="72" spans="1:46" x14ac:dyDescent="0.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</row>
    <row r="73" spans="1:46" x14ac:dyDescent="0.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</row>
    <row r="74" spans="1:46" x14ac:dyDescent="0.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</row>
    <row r="75" spans="1:46" x14ac:dyDescent="0.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</row>
    <row r="76" spans="1:46" x14ac:dyDescent="0.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</row>
    <row r="77" spans="1:46" x14ac:dyDescent="0.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</row>
    <row r="78" spans="1:46" x14ac:dyDescent="0.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</row>
    <row r="79" spans="1:46" x14ac:dyDescent="0.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</row>
    <row r="80" spans="1:46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</row>
    <row r="81" spans="1:46" x14ac:dyDescent="0.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</row>
    <row r="82" spans="1:46" x14ac:dyDescent="0.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</row>
    <row r="83" spans="1:46" x14ac:dyDescent="0.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</row>
    <row r="84" spans="1:46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</row>
    <row r="85" spans="1:46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6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</row>
    <row r="87" spans="1:46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</row>
    <row r="88" spans="1:46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</row>
    <row r="89" spans="1:46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</row>
    <row r="90" spans="1:46" x14ac:dyDescent="0.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</row>
    <row r="91" spans="1:46" x14ac:dyDescent="0.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</row>
    <row r="92" spans="1:46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</row>
    <row r="93" spans="1:46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</row>
    <row r="94" spans="1:46" x14ac:dyDescent="0.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</row>
    <row r="95" spans="1:46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</row>
    <row r="96" spans="1:46" x14ac:dyDescent="0.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</row>
    <row r="97" spans="1:46" x14ac:dyDescent="0.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</row>
    <row r="98" spans="1:46" x14ac:dyDescent="0.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</row>
    <row r="99" spans="1:46" x14ac:dyDescent="0.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</row>
    <row r="100" spans="1:46" x14ac:dyDescent="0.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</row>
    <row r="101" spans="1:46" x14ac:dyDescent="0.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</row>
    <row r="102" spans="1:46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</row>
    <row r="103" spans="1:46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</row>
    <row r="104" spans="1:46" x14ac:dyDescent="0.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</row>
    <row r="105" spans="1:46" x14ac:dyDescent="0.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</row>
    <row r="106" spans="1:46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</row>
    <row r="107" spans="1:46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</row>
    <row r="108" spans="1:46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</row>
    <row r="109" spans="1:46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</row>
    <row r="110" spans="1:46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</row>
    <row r="111" spans="1:46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</row>
    <row r="112" spans="1:46" x14ac:dyDescent="0.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</row>
    <row r="113" spans="1:46" x14ac:dyDescent="0.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</row>
    <row r="114" spans="1:46" x14ac:dyDescent="0.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</row>
    <row r="115" spans="1:46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</row>
    <row r="116" spans="1:46" x14ac:dyDescent="0.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</row>
    <row r="117" spans="1:46" x14ac:dyDescent="0.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</row>
    <row r="118" spans="1:46" x14ac:dyDescent="0.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</row>
    <row r="119" spans="1:46" x14ac:dyDescent="0.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</row>
    <row r="120" spans="1:46" x14ac:dyDescent="0.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</row>
    <row r="121" spans="1:46" x14ac:dyDescent="0.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</row>
    <row r="122" spans="1:46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</row>
    <row r="123" spans="1:46" x14ac:dyDescent="0.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</row>
    <row r="124" spans="1:46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</row>
    <row r="125" spans="1:46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</row>
    <row r="126" spans="1:46" x14ac:dyDescent="0.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</row>
    <row r="127" spans="1:46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</row>
    <row r="128" spans="1:46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</row>
    <row r="129" spans="1:46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</row>
    <row r="130" spans="1:46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</row>
    <row r="131" spans="1:46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</row>
    <row r="132" spans="1:46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</row>
    <row r="133" spans="1:46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</row>
    <row r="134" spans="1:46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</row>
    <row r="135" spans="1:46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</row>
    <row r="136" spans="1:46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</row>
    <row r="137" spans="1:46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</row>
    <row r="138" spans="1:46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</row>
    <row r="139" spans="1:46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</row>
    <row r="140" spans="1:46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</row>
    <row r="141" spans="1:46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</row>
    <row r="142" spans="1:46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</row>
    <row r="143" spans="1:46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</row>
    <row r="144" spans="1:46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</row>
    <row r="145" spans="1:46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</row>
    <row r="146" spans="1:46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</row>
    <row r="147" spans="1:46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</row>
    <row r="148" spans="1:46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</row>
    <row r="149" spans="1:46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</row>
    <row r="150" spans="1:46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</row>
    <row r="151" spans="1:46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</row>
    <row r="152" spans="1:46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</row>
    <row r="153" spans="1:46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</row>
    <row r="154" spans="1:46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</row>
    <row r="155" spans="1:46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</row>
    <row r="156" spans="1:46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</row>
    <row r="157" spans="1:46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</row>
    <row r="158" spans="1:46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</row>
    <row r="159" spans="1:46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</row>
    <row r="160" spans="1:46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</row>
    <row r="161" spans="1:46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</row>
    <row r="162" spans="1:46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</row>
    <row r="163" spans="1:46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</row>
    <row r="164" spans="1:46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</row>
    <row r="165" spans="1:46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</row>
    <row r="166" spans="1:46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</row>
    <row r="167" spans="1:46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</row>
    <row r="168" spans="1:46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</row>
    <row r="169" spans="1:46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</row>
    <row r="170" spans="1:46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</row>
    <row r="171" spans="1:46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</row>
    <row r="172" spans="1:46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</row>
    <row r="173" spans="1:46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</row>
    <row r="174" spans="1:46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</row>
    <row r="175" spans="1:46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</row>
    <row r="176" spans="1:46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</row>
    <row r="177" spans="1:46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</row>
    <row r="178" spans="1:46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</row>
    <row r="179" spans="1:46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</row>
    <row r="180" spans="1:46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</row>
    <row r="181" spans="1:46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</row>
    <row r="182" spans="1:46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</row>
    <row r="183" spans="1:46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</row>
    <row r="184" spans="1:46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</row>
    <row r="185" spans="1:46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</row>
    <row r="186" spans="1:46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</row>
    <row r="187" spans="1:46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</row>
    <row r="188" spans="1:46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</row>
    <row r="189" spans="1:46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</row>
    <row r="190" spans="1:46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</row>
    <row r="191" spans="1:46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</row>
    <row r="192" spans="1:46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</row>
    <row r="193" spans="1:46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</row>
    <row r="194" spans="1:46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</row>
    <row r="195" spans="1:46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</row>
    <row r="196" spans="1:46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</row>
    <row r="197" spans="1:46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</row>
    <row r="198" spans="1:46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</row>
    <row r="199" spans="1:46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</row>
    <row r="200" spans="1:46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</row>
    <row r="201" spans="1:46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</row>
    <row r="202" spans="1:46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</row>
    <row r="203" spans="1:46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</row>
    <row r="204" spans="1:46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</row>
    <row r="205" spans="1:46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</row>
    <row r="206" spans="1:46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</row>
    <row r="207" spans="1:46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</row>
    <row r="208" spans="1:46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</row>
    <row r="209" spans="1:46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</row>
    <row r="210" spans="1:46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</row>
    <row r="211" spans="1:46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</row>
    <row r="212" spans="1:46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</row>
    <row r="213" spans="1:46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</row>
    <row r="214" spans="1:46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</row>
    <row r="215" spans="1:46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</row>
    <row r="216" spans="1:46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</row>
    <row r="217" spans="1:46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</row>
    <row r="218" spans="1:46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</row>
    <row r="219" spans="1:46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</row>
    <row r="220" spans="1:46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</row>
    <row r="221" spans="1:46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</row>
    <row r="222" spans="1:46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</row>
    <row r="223" spans="1:46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</row>
    <row r="224" spans="1:46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</row>
    <row r="225" spans="1:46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</row>
    <row r="226" spans="1:46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</row>
    <row r="227" spans="1:46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</row>
    <row r="228" spans="1:46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</row>
    <row r="229" spans="1:46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</row>
    <row r="230" spans="1:46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</row>
    <row r="231" spans="1:46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</row>
    <row r="232" spans="1:46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</row>
    <row r="233" spans="1:46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</row>
    <row r="234" spans="1:46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</row>
    <row r="235" spans="1:46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</row>
    <row r="236" spans="1:46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</row>
    <row r="237" spans="1:46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</row>
    <row r="238" spans="1:46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</row>
    <row r="239" spans="1:46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</row>
    <row r="240" spans="1:46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</row>
    <row r="241" spans="1:46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</row>
    <row r="242" spans="1:46" x14ac:dyDescent="0.3">
      <c r="A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</row>
    <row r="243" spans="1:46" x14ac:dyDescent="0.3">
      <c r="A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</row>
  </sheetData>
  <mergeCells count="30">
    <mergeCell ref="B7:F7"/>
    <mergeCell ref="H7:K7"/>
    <mergeCell ref="M7:AT7"/>
    <mergeCell ref="AV7:BD7"/>
    <mergeCell ref="M8:M9"/>
    <mergeCell ref="N8:P8"/>
    <mergeCell ref="Q8:S8"/>
    <mergeCell ref="T8:V8"/>
    <mergeCell ref="W8:Y8"/>
    <mergeCell ref="Z8:AB8"/>
    <mergeCell ref="AC8:AC9"/>
    <mergeCell ref="AD8:AD9"/>
    <mergeCell ref="AE8:AE9"/>
    <mergeCell ref="AG8:AJ8"/>
    <mergeCell ref="AL8:AO8"/>
    <mergeCell ref="BC8:BC9"/>
    <mergeCell ref="AG22:AI22"/>
    <mergeCell ref="AL22:AN22"/>
    <mergeCell ref="AQ22:AS22"/>
    <mergeCell ref="AW8:AW9"/>
    <mergeCell ref="AX8:AX9"/>
    <mergeCell ref="AQ8:AT8"/>
    <mergeCell ref="BD8:BD9"/>
    <mergeCell ref="AG21:AI21"/>
    <mergeCell ref="AL21:AN21"/>
    <mergeCell ref="AQ21:AS21"/>
    <mergeCell ref="AY8:AY9"/>
    <mergeCell ref="AZ8:AZ9"/>
    <mergeCell ref="BA8:BA9"/>
    <mergeCell ref="BB8:BB9"/>
  </mergeCells>
  <printOptions horizontalCentered="1" verticalCentered="1"/>
  <pageMargins left="0" right="0" top="0" bottom="0" header="0" footer="0"/>
  <pageSetup paperSize="9" scale="5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455"/>
  <sheetViews>
    <sheetView showGridLines="0" topLeftCell="B11" workbookViewId="0">
      <selection activeCell="K16" sqref="K16"/>
    </sheetView>
  </sheetViews>
  <sheetFormatPr defaultRowHeight="14.4" x14ac:dyDescent="0.3"/>
  <cols>
    <col min="1" max="1" width="2.33203125" customWidth="1"/>
    <col min="2" max="2" width="16" bestFit="1" customWidth="1"/>
    <col min="3" max="3" width="11.109375" customWidth="1"/>
    <col min="5" max="5" width="16" bestFit="1" customWidth="1"/>
    <col min="6" max="6" width="12.44140625" customWidth="1"/>
    <col min="8" max="8" width="16.6640625" customWidth="1"/>
    <col min="9" max="9" width="10.44140625" customWidth="1"/>
    <col min="11" max="11" width="16" bestFit="1" customWidth="1"/>
    <col min="12" max="12" width="11.109375" customWidth="1"/>
  </cols>
  <sheetData>
    <row r="2" spans="2:13" ht="15.6" customHeight="1" x14ac:dyDescent="0.3">
      <c r="B2" s="120" t="s">
        <v>77</v>
      </c>
      <c r="C2" s="102"/>
      <c r="E2" s="120" t="s">
        <v>78</v>
      </c>
      <c r="F2" s="102"/>
      <c r="H2" s="120" t="s">
        <v>79</v>
      </c>
      <c r="I2" s="102"/>
      <c r="K2" s="120" t="s">
        <v>80</v>
      </c>
      <c r="L2" s="102"/>
    </row>
    <row r="3" spans="2:13" ht="15.6" customHeight="1" x14ac:dyDescent="0.3">
      <c r="B3" s="23" t="s">
        <v>81</v>
      </c>
      <c r="C3" s="7" t="s">
        <v>82</v>
      </c>
      <c r="E3" s="23" t="s">
        <v>81</v>
      </c>
      <c r="F3" s="7" t="s">
        <v>82</v>
      </c>
      <c r="H3" s="23" t="s">
        <v>81</v>
      </c>
      <c r="I3" s="7" t="s">
        <v>79</v>
      </c>
      <c r="K3" s="23" t="s">
        <v>81</v>
      </c>
      <c r="L3" s="120" t="s">
        <v>80</v>
      </c>
      <c r="M3" s="102"/>
    </row>
    <row r="4" spans="2:13" ht="15.6" customHeight="1" x14ac:dyDescent="0.3">
      <c r="B4" s="22" t="s">
        <v>83</v>
      </c>
      <c r="C4" s="22">
        <v>3.9</v>
      </c>
      <c r="E4" s="22" t="s">
        <v>83</v>
      </c>
      <c r="F4" s="22">
        <v>32.92</v>
      </c>
      <c r="H4" s="22" t="s">
        <v>83</v>
      </c>
      <c r="I4" s="22">
        <v>1.38</v>
      </c>
      <c r="K4" s="22" t="s">
        <v>83</v>
      </c>
      <c r="L4" s="22">
        <v>22.46</v>
      </c>
    </row>
    <row r="5" spans="2:13" ht="15.6" customHeight="1" x14ac:dyDescent="0.3">
      <c r="B5" s="22" t="s">
        <v>84</v>
      </c>
      <c r="C5" s="22">
        <v>2.9</v>
      </c>
      <c r="E5" s="22" t="s">
        <v>84</v>
      </c>
      <c r="F5" s="22">
        <v>37.85</v>
      </c>
      <c r="H5" s="22" t="s">
        <v>84</v>
      </c>
      <c r="I5" s="22">
        <v>0.76</v>
      </c>
      <c r="K5" s="22" t="s">
        <v>84</v>
      </c>
      <c r="L5" s="22">
        <v>19.760000000000002</v>
      </c>
    </row>
    <row r="6" spans="2:13" ht="15.6" customHeight="1" x14ac:dyDescent="0.3">
      <c r="B6" s="22" t="s">
        <v>85</v>
      </c>
      <c r="C6" s="22">
        <v>4.0999999999999996</v>
      </c>
      <c r="E6" s="22" t="s">
        <v>85</v>
      </c>
      <c r="F6" s="22">
        <v>30.88</v>
      </c>
      <c r="H6" s="22" t="s">
        <v>85</v>
      </c>
      <c r="I6" s="22">
        <v>1.23</v>
      </c>
      <c r="K6" s="22" t="s">
        <v>85</v>
      </c>
      <c r="L6" s="22">
        <v>20.43</v>
      </c>
    </row>
    <row r="7" spans="2:13" ht="15.6" customHeight="1" x14ac:dyDescent="0.3">
      <c r="B7" s="22" t="s">
        <v>86</v>
      </c>
      <c r="C7" s="22">
        <v>3.8</v>
      </c>
      <c r="E7" s="22" t="s">
        <v>86</v>
      </c>
      <c r="F7" s="22">
        <v>29.28</v>
      </c>
      <c r="H7" s="22" t="s">
        <v>86</v>
      </c>
      <c r="I7" s="22">
        <v>1.89</v>
      </c>
      <c r="K7" s="22" t="s">
        <v>86</v>
      </c>
      <c r="L7" s="22">
        <v>21.11</v>
      </c>
    </row>
    <row r="8" spans="2:13" ht="15.6" customHeight="1" x14ac:dyDescent="0.3">
      <c r="B8" s="22" t="s">
        <v>87</v>
      </c>
      <c r="C8" s="22">
        <v>2.8</v>
      </c>
      <c r="E8" s="22" t="s">
        <v>87</v>
      </c>
      <c r="F8" s="22">
        <v>23.76</v>
      </c>
      <c r="H8" s="22" t="s">
        <v>87</v>
      </c>
      <c r="I8" s="22">
        <v>1.43</v>
      </c>
      <c r="K8" s="22" t="s">
        <v>87</v>
      </c>
      <c r="L8" s="22">
        <v>20.97</v>
      </c>
    </row>
    <row r="9" spans="2:13" ht="15.6" customHeight="1" x14ac:dyDescent="0.3">
      <c r="B9" s="22" t="s">
        <v>88</v>
      </c>
      <c r="C9" s="22">
        <v>4.4000000000000004</v>
      </c>
      <c r="E9" s="22" t="s">
        <v>88</v>
      </c>
      <c r="F9" s="85">
        <v>23.18</v>
      </c>
      <c r="H9" s="22" t="s">
        <v>88</v>
      </c>
      <c r="I9" s="22">
        <v>1.72</v>
      </c>
      <c r="K9" s="22" t="s">
        <v>88</v>
      </c>
      <c r="L9" s="22">
        <v>21.21</v>
      </c>
    </row>
    <row r="10" spans="2:13" ht="15.6" customHeight="1" x14ac:dyDescent="0.3">
      <c r="B10" s="22" t="s">
        <v>89</v>
      </c>
      <c r="C10" s="22">
        <v>4.0999999999999996</v>
      </c>
      <c r="E10" s="22" t="s">
        <v>89</v>
      </c>
      <c r="F10" s="22">
        <v>22.74</v>
      </c>
      <c r="H10" s="22" t="s">
        <v>89</v>
      </c>
      <c r="I10" s="22">
        <v>2.54</v>
      </c>
      <c r="K10" s="22" t="s">
        <v>89</v>
      </c>
      <c r="L10" s="22">
        <v>22.84</v>
      </c>
    </row>
    <row r="11" spans="2:13" ht="15.6" customHeight="1" x14ac:dyDescent="0.3">
      <c r="B11" s="22" t="s">
        <v>90</v>
      </c>
      <c r="C11" s="22">
        <v>2.9</v>
      </c>
      <c r="E11" s="22" t="s">
        <v>90</v>
      </c>
      <c r="F11" s="22">
        <v>24.96</v>
      </c>
      <c r="H11" s="22" t="s">
        <v>90</v>
      </c>
      <c r="I11" s="22">
        <v>1.68</v>
      </c>
      <c r="K11" s="22" t="s">
        <v>90</v>
      </c>
      <c r="L11" s="22">
        <v>23.76</v>
      </c>
    </row>
    <row r="12" spans="2:13" ht="15.6" customHeight="1" x14ac:dyDescent="0.3">
      <c r="B12" s="22" t="s">
        <v>91</v>
      </c>
      <c r="C12" s="22">
        <v>4.0999999999999996</v>
      </c>
      <c r="E12" s="22" t="s">
        <v>91</v>
      </c>
      <c r="F12" s="22">
        <v>23.06</v>
      </c>
      <c r="H12" s="22" t="s">
        <v>91</v>
      </c>
      <c r="I12" s="22">
        <v>1.59</v>
      </c>
      <c r="K12" s="22" t="s">
        <v>91</v>
      </c>
      <c r="L12" s="22">
        <v>20.54</v>
      </c>
    </row>
    <row r="13" spans="2:13" ht="15.6" customHeight="1" x14ac:dyDescent="0.3">
      <c r="B13" s="22" t="s">
        <v>92</v>
      </c>
      <c r="C13" s="22">
        <v>4.4000000000000004</v>
      </c>
      <c r="E13" s="22" t="s">
        <v>92</v>
      </c>
      <c r="F13" s="22">
        <v>22.35</v>
      </c>
      <c r="H13" s="22" t="s">
        <v>92</v>
      </c>
      <c r="I13" s="22">
        <v>2.91</v>
      </c>
      <c r="K13" s="22" t="s">
        <v>92</v>
      </c>
      <c r="L13" s="22">
        <v>22.93</v>
      </c>
    </row>
    <row r="14" spans="2:13" ht="15.6" customHeight="1" x14ac:dyDescent="0.3">
      <c r="B14" s="22" t="s">
        <v>93</v>
      </c>
      <c r="C14" s="22">
        <v>3.2</v>
      </c>
      <c r="E14" s="22" t="s">
        <v>93</v>
      </c>
      <c r="F14" s="22">
        <v>22.36</v>
      </c>
      <c r="H14" s="22" t="s">
        <v>93</v>
      </c>
      <c r="I14" s="22">
        <v>1.89</v>
      </c>
      <c r="K14" s="22" t="s">
        <v>93</v>
      </c>
      <c r="L14" s="22">
        <v>21.64</v>
      </c>
    </row>
    <row r="15" spans="2:13" ht="15.6" customHeight="1" x14ac:dyDescent="0.3">
      <c r="B15" s="22" t="s">
        <v>94</v>
      </c>
      <c r="C15" s="22">
        <v>3.1</v>
      </c>
      <c r="E15" s="22" t="s">
        <v>94</v>
      </c>
      <c r="F15" s="22">
        <v>27.65</v>
      </c>
      <c r="H15" s="22" t="s">
        <v>94</v>
      </c>
      <c r="I15" s="22">
        <v>1.59</v>
      </c>
      <c r="K15" s="22" t="s">
        <v>94</v>
      </c>
      <c r="L15" s="22">
        <v>22.86</v>
      </c>
    </row>
    <row r="16" spans="2:13" ht="15.6" customHeight="1" x14ac:dyDescent="0.3">
      <c r="B16" s="22" t="s">
        <v>95</v>
      </c>
      <c r="C16" s="22">
        <v>4.2</v>
      </c>
      <c r="E16" s="22" t="s">
        <v>95</v>
      </c>
      <c r="F16" s="22">
        <v>21.43</v>
      </c>
      <c r="H16" s="22" t="s">
        <v>95</v>
      </c>
      <c r="I16" s="22">
        <v>1.77</v>
      </c>
      <c r="K16" s="22" t="s">
        <v>95</v>
      </c>
      <c r="L16" s="22">
        <v>23.09</v>
      </c>
    </row>
    <row r="17" spans="2:12" ht="15.6" customHeight="1" x14ac:dyDescent="0.3">
      <c r="B17" s="22" t="s">
        <v>96</v>
      </c>
      <c r="C17" s="22">
        <v>2.7</v>
      </c>
      <c r="E17" s="22" t="s">
        <v>96</v>
      </c>
      <c r="F17" s="22">
        <v>24.12</v>
      </c>
      <c r="H17" s="22" t="s">
        <v>96</v>
      </c>
      <c r="I17" s="22">
        <v>1.59</v>
      </c>
      <c r="K17" s="22" t="s">
        <v>96</v>
      </c>
      <c r="L17" s="22">
        <v>22.12</v>
      </c>
    </row>
    <row r="18" spans="2:12" ht="15.6" customHeight="1" x14ac:dyDescent="0.3">
      <c r="B18" s="22" t="s">
        <v>97</v>
      </c>
      <c r="C18" s="22">
        <v>4</v>
      </c>
      <c r="E18" s="22" t="s">
        <v>97</v>
      </c>
      <c r="F18" s="22">
        <v>23.89</v>
      </c>
      <c r="H18" s="22" t="s">
        <v>97</v>
      </c>
      <c r="I18" s="22">
        <v>1.98</v>
      </c>
      <c r="K18" s="22" t="s">
        <v>97</v>
      </c>
      <c r="L18" s="22">
        <v>22.87</v>
      </c>
    </row>
    <row r="19" spans="2:12" ht="15.6" customHeight="1" x14ac:dyDescent="0.3">
      <c r="B19" s="22" t="s">
        <v>98</v>
      </c>
      <c r="C19" s="31">
        <v>4.8</v>
      </c>
      <c r="E19" s="22" t="s">
        <v>98</v>
      </c>
      <c r="F19" s="22">
        <v>22.52</v>
      </c>
      <c r="H19" s="22" t="s">
        <v>98</v>
      </c>
      <c r="I19" s="31">
        <v>2.95</v>
      </c>
      <c r="K19" s="22" t="s">
        <v>98</v>
      </c>
      <c r="L19" s="31">
        <v>23.81</v>
      </c>
    </row>
    <row r="20" spans="2:12" ht="15.6" customHeight="1" x14ac:dyDescent="0.3">
      <c r="B20" s="22" t="s">
        <v>99</v>
      </c>
      <c r="C20" s="22">
        <v>3.7</v>
      </c>
      <c r="E20" s="22" t="s">
        <v>99</v>
      </c>
      <c r="F20" s="22">
        <v>24.82</v>
      </c>
      <c r="H20" s="22" t="s">
        <v>99</v>
      </c>
      <c r="I20" s="22">
        <v>2.46</v>
      </c>
      <c r="K20" s="22" t="s">
        <v>99</v>
      </c>
      <c r="L20" s="22">
        <v>23.76</v>
      </c>
    </row>
    <row r="21" spans="2:12" ht="15.6" customHeight="1" x14ac:dyDescent="0.3">
      <c r="B21" s="22" t="s">
        <v>100</v>
      </c>
      <c r="C21" s="22">
        <v>2.7</v>
      </c>
      <c r="E21" s="22" t="s">
        <v>100</v>
      </c>
      <c r="F21" s="22">
        <v>27.14</v>
      </c>
      <c r="H21" s="22" t="s">
        <v>100</v>
      </c>
      <c r="I21" s="22">
        <v>1.87</v>
      </c>
      <c r="K21" s="22" t="s">
        <v>100</v>
      </c>
      <c r="L21" s="22">
        <v>20.51</v>
      </c>
    </row>
    <row r="22" spans="2:12" ht="15.6" customHeight="1" x14ac:dyDescent="0.3">
      <c r="B22" s="22" t="s">
        <v>101</v>
      </c>
      <c r="C22" s="22">
        <v>3.6</v>
      </c>
      <c r="E22" s="22" t="s">
        <v>101</v>
      </c>
      <c r="F22" s="22">
        <v>27.02</v>
      </c>
      <c r="H22" s="22" t="s">
        <v>101</v>
      </c>
      <c r="I22" s="22">
        <v>1.91</v>
      </c>
      <c r="K22" s="22" t="s">
        <v>101</v>
      </c>
      <c r="L22" s="22">
        <v>20.55</v>
      </c>
    </row>
    <row r="23" spans="2:12" ht="15.6" customHeight="1" x14ac:dyDescent="0.3">
      <c r="B23" s="22" t="s">
        <v>102</v>
      </c>
      <c r="C23" s="31">
        <v>4.2</v>
      </c>
      <c r="E23" s="22" t="s">
        <v>102</v>
      </c>
      <c r="F23" s="31">
        <v>22.33</v>
      </c>
      <c r="H23" s="22" t="s">
        <v>102</v>
      </c>
      <c r="I23" s="31">
        <v>2.19</v>
      </c>
      <c r="K23" s="22" t="s">
        <v>102</v>
      </c>
      <c r="L23" s="31">
        <v>23.5</v>
      </c>
    </row>
    <row r="24" spans="2:12" ht="15.6" customHeight="1" x14ac:dyDescent="0.3">
      <c r="B24" s="22" t="s">
        <v>103</v>
      </c>
      <c r="C24" s="31">
        <v>3.3</v>
      </c>
      <c r="E24" s="22" t="s">
        <v>103</v>
      </c>
      <c r="F24" s="31">
        <v>32.840000000000003</v>
      </c>
      <c r="H24" s="22" t="s">
        <v>103</v>
      </c>
      <c r="I24" s="31">
        <v>1.86</v>
      </c>
      <c r="K24" s="22" t="s">
        <v>103</v>
      </c>
      <c r="L24" s="31">
        <v>21.45</v>
      </c>
    </row>
    <row r="25" spans="2:12" ht="15.6" customHeight="1" x14ac:dyDescent="0.3">
      <c r="B25" s="22" t="s">
        <v>104</v>
      </c>
      <c r="C25" s="31">
        <v>4.5</v>
      </c>
      <c r="E25" s="22" t="s">
        <v>104</v>
      </c>
      <c r="F25" s="31">
        <v>27.33</v>
      </c>
      <c r="H25" s="22" t="s">
        <v>104</v>
      </c>
      <c r="I25" s="31">
        <v>2.14</v>
      </c>
      <c r="K25" s="22" t="s">
        <v>104</v>
      </c>
      <c r="L25" s="31">
        <v>22.44</v>
      </c>
    </row>
    <row r="26" spans="2:12" ht="15.6" customHeight="1" x14ac:dyDescent="0.3">
      <c r="B26" s="22" t="s">
        <v>105</v>
      </c>
      <c r="C26" s="31">
        <v>4.2</v>
      </c>
      <c r="E26" s="22" t="s">
        <v>105</v>
      </c>
      <c r="F26" s="31">
        <v>21.9</v>
      </c>
      <c r="H26" s="22" t="s">
        <v>105</v>
      </c>
      <c r="I26" s="31">
        <v>2.02</v>
      </c>
      <c r="K26" s="22" t="s">
        <v>105</v>
      </c>
      <c r="L26" s="31">
        <v>19.45</v>
      </c>
    </row>
    <row r="27" spans="2:12" ht="15.6" customHeight="1" x14ac:dyDescent="0.3">
      <c r="B27" s="22" t="s">
        <v>106</v>
      </c>
      <c r="C27" s="31">
        <v>5.7</v>
      </c>
      <c r="E27" s="22" t="s">
        <v>106</v>
      </c>
      <c r="F27" s="31">
        <v>23.18</v>
      </c>
      <c r="H27" s="22" t="s">
        <v>106</v>
      </c>
      <c r="I27" s="31">
        <v>2.33</v>
      </c>
      <c r="K27" s="22" t="s">
        <v>106</v>
      </c>
      <c r="L27" s="31">
        <v>19.010000000000002</v>
      </c>
    </row>
    <row r="28" spans="2:12" ht="15.6" customHeight="1" x14ac:dyDescent="0.3">
      <c r="B28" s="22" t="s">
        <v>107</v>
      </c>
      <c r="C28" s="31">
        <v>4.0999999999999996</v>
      </c>
      <c r="E28" s="22" t="s">
        <v>107</v>
      </c>
      <c r="F28" s="31">
        <v>22.04</v>
      </c>
      <c r="H28" s="22" t="s">
        <v>107</v>
      </c>
      <c r="I28" s="31">
        <v>2.37</v>
      </c>
      <c r="K28" s="22" t="s">
        <v>107</v>
      </c>
      <c r="L28" s="31">
        <v>19.97</v>
      </c>
    </row>
    <row r="29" spans="2:12" ht="15.6" customHeight="1" x14ac:dyDescent="0.3">
      <c r="B29" s="22" t="s">
        <v>108</v>
      </c>
      <c r="C29" s="31">
        <v>2.7</v>
      </c>
      <c r="E29" s="22" t="s">
        <v>108</v>
      </c>
      <c r="F29" s="31">
        <v>27.48</v>
      </c>
      <c r="H29" s="22" t="s">
        <v>108</v>
      </c>
      <c r="I29" s="31">
        <v>1.75</v>
      </c>
      <c r="K29" s="22" t="s">
        <v>108</v>
      </c>
      <c r="L29" s="31">
        <v>21.13</v>
      </c>
    </row>
    <row r="30" spans="2:12" ht="15.6" customHeight="1" x14ac:dyDescent="0.3">
      <c r="B30" s="22" t="s">
        <v>109</v>
      </c>
      <c r="C30" s="31">
        <v>2.8</v>
      </c>
      <c r="E30" s="22" t="s">
        <v>109</v>
      </c>
      <c r="F30" s="31">
        <v>27.27</v>
      </c>
      <c r="H30" s="22" t="s">
        <v>109</v>
      </c>
      <c r="I30" s="31">
        <v>2.16</v>
      </c>
      <c r="K30" s="22" t="s">
        <v>109</v>
      </c>
      <c r="L30" s="31">
        <v>21.19</v>
      </c>
    </row>
    <row r="31" spans="2:12" ht="15.6" customHeight="1" x14ac:dyDescent="0.3">
      <c r="B31" s="22" t="s">
        <v>110</v>
      </c>
      <c r="C31" s="31">
        <v>4.7</v>
      </c>
      <c r="E31" s="22" t="s">
        <v>110</v>
      </c>
      <c r="F31" s="31">
        <v>21.38</v>
      </c>
      <c r="H31" s="22" t="s">
        <v>110</v>
      </c>
      <c r="I31" s="31">
        <v>2.2400000000000002</v>
      </c>
      <c r="K31" s="22" t="s">
        <v>110</v>
      </c>
      <c r="L31" s="31">
        <v>21.39</v>
      </c>
    </row>
    <row r="32" spans="2:12" ht="15.6" customHeight="1" x14ac:dyDescent="0.3">
      <c r="B32" s="22" t="s">
        <v>111</v>
      </c>
      <c r="C32" s="31">
        <v>3.1</v>
      </c>
      <c r="E32" s="22" t="s">
        <v>111</v>
      </c>
      <c r="F32" s="31">
        <v>30.08</v>
      </c>
      <c r="H32" s="22" t="s">
        <v>111</v>
      </c>
      <c r="I32" s="31">
        <v>2.2999999999999998</v>
      </c>
      <c r="K32" s="22" t="s">
        <v>111</v>
      </c>
      <c r="L32" s="31">
        <v>21.23</v>
      </c>
    </row>
    <row r="33" spans="2:17" ht="15.6" customHeight="1" x14ac:dyDescent="0.3">
      <c r="B33" s="22" t="s">
        <v>112</v>
      </c>
      <c r="C33" s="31">
        <v>2.6</v>
      </c>
      <c r="E33" s="22" t="s">
        <v>112</v>
      </c>
      <c r="F33" s="31">
        <v>25.44</v>
      </c>
      <c r="H33" s="22" t="s">
        <v>112</v>
      </c>
      <c r="I33" s="31">
        <v>2.0099999999999998</v>
      </c>
      <c r="K33" s="22" t="s">
        <v>112</v>
      </c>
      <c r="L33" s="31">
        <v>18.600000000000001</v>
      </c>
    </row>
    <row r="34" spans="2:17" ht="15.6" customHeight="1" x14ac:dyDescent="0.3">
      <c r="B34" s="22" t="s">
        <v>113</v>
      </c>
      <c r="C34" s="31">
        <v>5.8</v>
      </c>
      <c r="E34" s="22" t="s">
        <v>113</v>
      </c>
      <c r="F34" s="31">
        <v>16.87</v>
      </c>
      <c r="H34" s="22" t="s">
        <v>113</v>
      </c>
      <c r="I34" s="31">
        <v>2.95</v>
      </c>
      <c r="K34" s="22" t="s">
        <v>113</v>
      </c>
      <c r="L34" s="31">
        <v>23.02</v>
      </c>
    </row>
    <row r="35" spans="2:17" ht="15.6" customHeight="1" x14ac:dyDescent="0.3">
      <c r="B35" s="22" t="s">
        <v>114</v>
      </c>
      <c r="C35" s="31">
        <v>5.3</v>
      </c>
      <c r="E35" s="22" t="s">
        <v>114</v>
      </c>
      <c r="F35" s="31">
        <v>20.440000000000001</v>
      </c>
      <c r="H35" s="22" t="s">
        <v>114</v>
      </c>
      <c r="I35" s="31">
        <v>2.93</v>
      </c>
      <c r="K35" s="22" t="s">
        <v>114</v>
      </c>
      <c r="L35" s="31">
        <v>23.33</v>
      </c>
    </row>
    <row r="36" spans="2:17" ht="15.6" customHeight="1" x14ac:dyDescent="0.3">
      <c r="B36" s="22" t="s">
        <v>115</v>
      </c>
      <c r="C36" s="31">
        <v>2.7</v>
      </c>
      <c r="E36" s="22" t="s">
        <v>115</v>
      </c>
      <c r="F36" s="31">
        <v>22.22</v>
      </c>
      <c r="H36" s="22" t="s">
        <v>115</v>
      </c>
      <c r="I36" s="31">
        <v>2.84</v>
      </c>
      <c r="K36" s="22" t="s">
        <v>115</v>
      </c>
      <c r="L36" s="31">
        <v>25.24</v>
      </c>
    </row>
    <row r="37" spans="2:17" ht="15.6" customHeight="1" x14ac:dyDescent="0.3">
      <c r="B37" s="22"/>
      <c r="C37" s="31"/>
      <c r="E37" s="22"/>
      <c r="F37" s="31"/>
      <c r="H37" s="22"/>
      <c r="I37" s="31"/>
      <c r="K37" s="22"/>
      <c r="L37" s="31"/>
    </row>
    <row r="38" spans="2:17" ht="15.6" customHeight="1" x14ac:dyDescent="0.3">
      <c r="B38" s="22"/>
      <c r="C38" s="31"/>
      <c r="E38" s="22"/>
      <c r="F38" s="31"/>
      <c r="H38" s="22"/>
      <c r="I38" s="31"/>
      <c r="K38" s="22"/>
      <c r="L38" s="31"/>
    </row>
    <row r="39" spans="2:17" ht="15.6" customHeight="1" x14ac:dyDescent="0.3">
      <c r="B39" s="22"/>
      <c r="C39" s="31"/>
      <c r="E39" s="22"/>
      <c r="F39" s="31"/>
      <c r="H39" s="22"/>
      <c r="I39" s="31"/>
      <c r="K39" s="22"/>
      <c r="L39" s="31"/>
    </row>
    <row r="40" spans="2:17" ht="15.6" customHeight="1" x14ac:dyDescent="0.3">
      <c r="B40" s="22"/>
      <c r="C40" s="31"/>
      <c r="E40" s="22"/>
      <c r="F40" s="31"/>
      <c r="H40" s="22"/>
      <c r="I40" s="31"/>
      <c r="K40" s="22"/>
      <c r="L40" s="31"/>
    </row>
    <row r="41" spans="2:17" ht="15.6" customHeight="1" x14ac:dyDescent="0.3">
      <c r="B41" s="22"/>
      <c r="C41" s="31"/>
      <c r="E41" s="22"/>
      <c r="F41" s="31"/>
      <c r="H41" s="22"/>
      <c r="I41" s="31"/>
      <c r="K41" s="22"/>
      <c r="L41" s="31"/>
    </row>
    <row r="42" spans="2:17" ht="15.6" customHeight="1" x14ac:dyDescent="0.3">
      <c r="B42" s="22"/>
      <c r="C42" s="31"/>
      <c r="E42" s="22"/>
      <c r="F42" s="31"/>
      <c r="H42" s="22"/>
      <c r="I42" s="31"/>
      <c r="K42" s="22"/>
      <c r="L42" s="31"/>
    </row>
    <row r="43" spans="2:17" ht="15.6" customHeight="1" x14ac:dyDescent="0.3">
      <c r="B43" s="22"/>
      <c r="C43" s="31"/>
      <c r="E43" s="22"/>
      <c r="F43" s="31"/>
      <c r="H43" s="22"/>
      <c r="I43" s="31"/>
      <c r="K43" s="22"/>
      <c r="L43" s="31"/>
    </row>
    <row r="44" spans="2:17" ht="15.6" customHeight="1" x14ac:dyDescent="0.3">
      <c r="B44" s="22"/>
      <c r="C44" s="22"/>
      <c r="E44" s="22"/>
      <c r="F44" s="22"/>
      <c r="H44" s="22"/>
      <c r="I44" s="22"/>
      <c r="K44" s="22"/>
      <c r="L44" s="22"/>
    </row>
    <row r="45" spans="2:17" ht="16.2" customHeight="1" thickBot="1" x14ac:dyDescent="0.35">
      <c r="B45" s="22"/>
      <c r="C45" s="22"/>
      <c r="E45" s="22"/>
      <c r="F45" s="22"/>
      <c r="H45" s="22"/>
      <c r="I45" s="22"/>
      <c r="K45" s="22"/>
      <c r="L45" s="22"/>
    </row>
    <row r="46" spans="2:17" ht="16.2" customHeight="1" thickBot="1" x14ac:dyDescent="0.35">
      <c r="B46" s="22"/>
      <c r="C46" s="22"/>
      <c r="E46" s="22"/>
      <c r="F46" s="22"/>
      <c r="H46" s="22"/>
      <c r="I46" s="22"/>
      <c r="K46" s="22"/>
      <c r="L46" s="22"/>
      <c r="P46" s="92"/>
      <c r="Q46" s="92"/>
    </row>
    <row r="47" spans="2:17" ht="16.2" customHeight="1" thickBot="1" x14ac:dyDescent="0.35">
      <c r="B47" s="22"/>
      <c r="C47" s="22"/>
      <c r="E47" s="22"/>
      <c r="F47" s="22"/>
      <c r="H47" s="22"/>
      <c r="I47" s="22"/>
      <c r="K47" s="22"/>
      <c r="L47" s="22"/>
      <c r="P47" s="92"/>
      <c r="Q47" s="92"/>
    </row>
    <row r="48" spans="2:17" ht="16.2" customHeight="1" thickBot="1" x14ac:dyDescent="0.35">
      <c r="B48" s="22"/>
      <c r="C48" s="22"/>
      <c r="E48" s="22"/>
      <c r="F48" s="22"/>
      <c r="H48" s="22"/>
      <c r="I48" s="22"/>
      <c r="K48" s="22"/>
      <c r="L48" s="22"/>
      <c r="P48" s="92"/>
      <c r="Q48" s="92"/>
    </row>
    <row r="49" spans="2:17" ht="16.2" customHeight="1" thickBot="1" x14ac:dyDescent="0.35">
      <c r="B49" s="22"/>
      <c r="C49" s="22"/>
      <c r="E49" s="22"/>
      <c r="F49" s="22"/>
      <c r="H49" s="22"/>
      <c r="I49" s="22"/>
      <c r="K49" s="22"/>
      <c r="L49" s="22"/>
      <c r="P49" s="92"/>
      <c r="Q49" s="92"/>
    </row>
    <row r="50" spans="2:17" ht="16.2" customHeight="1" thickBot="1" x14ac:dyDescent="0.35">
      <c r="B50" s="22"/>
      <c r="C50" s="22"/>
      <c r="E50" s="22"/>
      <c r="F50" s="22"/>
      <c r="H50" s="22"/>
      <c r="I50" s="22"/>
      <c r="K50" s="22"/>
      <c r="L50" s="22"/>
      <c r="P50" s="92"/>
      <c r="Q50" s="92"/>
    </row>
    <row r="51" spans="2:17" ht="16.2" customHeight="1" thickBot="1" x14ac:dyDescent="0.35">
      <c r="B51" s="22"/>
      <c r="C51" s="22"/>
      <c r="E51" s="22"/>
      <c r="F51" s="22"/>
      <c r="H51" s="22"/>
      <c r="I51" s="22"/>
      <c r="K51" s="22"/>
      <c r="L51" s="22"/>
      <c r="P51" s="92"/>
      <c r="Q51" s="92"/>
    </row>
    <row r="52" spans="2:17" ht="16.2" customHeight="1" thickBot="1" x14ac:dyDescent="0.35">
      <c r="B52" s="22"/>
      <c r="C52" s="22"/>
      <c r="E52" s="22"/>
      <c r="F52" s="22"/>
      <c r="H52" s="22"/>
      <c r="I52" s="22"/>
      <c r="K52" s="22"/>
      <c r="L52" s="22"/>
      <c r="P52" s="92"/>
      <c r="Q52" s="92"/>
    </row>
    <row r="53" spans="2:17" ht="16.2" customHeight="1" thickBot="1" x14ac:dyDescent="0.35">
      <c r="B53" s="22"/>
      <c r="C53" s="22"/>
      <c r="E53" s="22"/>
      <c r="F53" s="22"/>
      <c r="H53" s="22"/>
      <c r="I53" s="22"/>
      <c r="K53" s="22"/>
      <c r="L53" s="22"/>
      <c r="P53" s="92"/>
      <c r="Q53" s="92"/>
    </row>
    <row r="54" spans="2:17" ht="16.2" customHeight="1" thickBot="1" x14ac:dyDescent="0.35">
      <c r="B54" s="22"/>
      <c r="C54" s="31"/>
      <c r="E54" s="22"/>
      <c r="F54" s="31"/>
      <c r="H54" s="22"/>
      <c r="I54" s="31"/>
      <c r="K54" s="22"/>
      <c r="L54" s="31"/>
      <c r="P54" s="92"/>
      <c r="Q54" s="92"/>
    </row>
    <row r="55" spans="2:17" ht="16.2" customHeight="1" thickBot="1" x14ac:dyDescent="0.35">
      <c r="B55" s="22"/>
      <c r="C55" s="31"/>
      <c r="E55" s="22"/>
      <c r="F55" s="31"/>
      <c r="H55" s="22"/>
      <c r="I55" s="31"/>
      <c r="K55" s="22"/>
      <c r="L55" s="31"/>
      <c r="P55" s="92"/>
      <c r="Q55" s="92"/>
    </row>
    <row r="56" spans="2:17" ht="16.2" customHeight="1" thickBot="1" x14ac:dyDescent="0.35">
      <c r="B56" s="22"/>
      <c r="C56" s="31"/>
      <c r="E56" s="22"/>
      <c r="F56" s="31"/>
      <c r="H56" s="22"/>
      <c r="I56" s="31"/>
      <c r="K56" s="22"/>
      <c r="L56" s="31"/>
      <c r="P56" s="92"/>
      <c r="Q56" s="92"/>
    </row>
    <row r="57" spans="2:17" ht="16.2" customHeight="1" thickBot="1" x14ac:dyDescent="0.35">
      <c r="B57" s="22"/>
      <c r="C57" s="31"/>
      <c r="E57" s="22"/>
      <c r="F57" s="31"/>
      <c r="H57" s="22"/>
      <c r="I57" s="31"/>
      <c r="K57" s="22"/>
      <c r="L57" s="31"/>
      <c r="P57" s="92"/>
      <c r="Q57" s="92"/>
    </row>
    <row r="58" spans="2:17" ht="16.2" customHeight="1" thickBot="1" x14ac:dyDescent="0.35">
      <c r="B58" s="22"/>
      <c r="C58" s="31"/>
      <c r="E58" s="22"/>
      <c r="F58" s="31"/>
      <c r="H58" s="22"/>
      <c r="I58" s="31"/>
      <c r="K58" s="22"/>
      <c r="L58" s="31"/>
      <c r="P58" s="92"/>
      <c r="Q58" s="92"/>
    </row>
    <row r="59" spans="2:17" ht="16.2" customHeight="1" thickBot="1" x14ac:dyDescent="0.35">
      <c r="B59" s="22"/>
      <c r="C59" s="31"/>
      <c r="E59" s="22"/>
      <c r="F59" s="31"/>
      <c r="H59" s="22"/>
      <c r="I59" s="31"/>
      <c r="K59" s="22"/>
      <c r="L59" s="31"/>
      <c r="P59" s="92"/>
      <c r="Q59" s="92"/>
    </row>
    <row r="60" spans="2:17" ht="16.2" customHeight="1" thickBot="1" x14ac:dyDescent="0.35">
      <c r="B60" s="22"/>
      <c r="C60" s="31"/>
      <c r="E60" s="22"/>
      <c r="F60" s="31"/>
      <c r="H60" s="22"/>
      <c r="I60" s="31"/>
      <c r="K60" s="22"/>
      <c r="L60" s="31"/>
      <c r="P60" s="92"/>
      <c r="Q60" s="92"/>
    </row>
    <row r="61" spans="2:17" ht="16.2" customHeight="1" thickBot="1" x14ac:dyDescent="0.35">
      <c r="B61" s="22"/>
      <c r="C61" s="31"/>
      <c r="E61" s="22"/>
      <c r="F61" s="31"/>
      <c r="H61" s="22"/>
      <c r="I61" s="31"/>
      <c r="K61" s="22"/>
      <c r="L61" s="31"/>
      <c r="P61" s="92"/>
      <c r="Q61" s="92"/>
    </row>
    <row r="62" spans="2:17" ht="16.2" customHeight="1" thickBot="1" x14ac:dyDescent="0.35">
      <c r="B62" s="22"/>
      <c r="C62" s="31"/>
      <c r="E62" s="22"/>
      <c r="F62" s="31"/>
      <c r="H62" s="22"/>
      <c r="I62" s="31"/>
      <c r="K62" s="22"/>
      <c r="L62" s="31"/>
      <c r="P62" s="92"/>
      <c r="Q62" s="92"/>
    </row>
    <row r="63" spans="2:17" ht="15.6" customHeight="1" x14ac:dyDescent="0.3">
      <c r="B63" s="22"/>
      <c r="C63" s="31"/>
      <c r="E63" s="22"/>
      <c r="F63" s="31"/>
      <c r="H63" s="22"/>
      <c r="I63" s="31"/>
      <c r="K63" s="22"/>
      <c r="L63" s="31"/>
    </row>
    <row r="64" spans="2:17" ht="15.6" customHeight="1" x14ac:dyDescent="0.3">
      <c r="B64" s="22"/>
      <c r="C64" s="31"/>
      <c r="E64" s="22"/>
      <c r="F64" s="31"/>
      <c r="H64" s="22"/>
      <c r="I64" s="31"/>
      <c r="K64" s="22"/>
      <c r="L64" s="31"/>
    </row>
    <row r="65" spans="2:12" ht="15.6" customHeight="1" x14ac:dyDescent="0.3">
      <c r="B65" s="22"/>
      <c r="C65" s="31"/>
      <c r="E65" s="22"/>
      <c r="F65" s="31"/>
      <c r="H65" s="22"/>
      <c r="I65" s="31"/>
      <c r="K65" s="22"/>
      <c r="L65" s="31"/>
    </row>
    <row r="66" spans="2:12" ht="15.6" customHeight="1" x14ac:dyDescent="0.3">
      <c r="B66" s="22"/>
      <c r="C66" s="31"/>
      <c r="E66" s="22"/>
      <c r="F66" s="31"/>
      <c r="H66" s="22"/>
      <c r="I66" s="31"/>
      <c r="K66" s="22"/>
      <c r="L66" s="31"/>
    </row>
    <row r="67" spans="2:12" ht="15.6" customHeight="1" x14ac:dyDescent="0.3">
      <c r="B67" s="22"/>
      <c r="C67" s="31"/>
      <c r="E67" s="22"/>
      <c r="F67" s="31"/>
      <c r="H67" s="22"/>
      <c r="I67" s="31"/>
      <c r="K67" s="22"/>
      <c r="L67" s="31"/>
    </row>
    <row r="68" spans="2:12" ht="15.6" customHeight="1" x14ac:dyDescent="0.3">
      <c r="B68" s="22"/>
      <c r="C68" s="31"/>
      <c r="E68" s="22"/>
      <c r="F68" s="31"/>
      <c r="H68" s="22"/>
      <c r="I68" s="31"/>
      <c r="K68" s="22"/>
      <c r="L68" s="31"/>
    </row>
    <row r="69" spans="2:12" ht="15.6" customHeight="1" x14ac:dyDescent="0.3">
      <c r="B69" s="22"/>
      <c r="C69" s="31"/>
      <c r="E69" s="22"/>
      <c r="F69" s="31"/>
      <c r="H69" s="22"/>
      <c r="I69" s="31"/>
      <c r="K69" s="22"/>
      <c r="L69" s="31"/>
    </row>
    <row r="70" spans="2:12" ht="15.6" customHeight="1" x14ac:dyDescent="0.3">
      <c r="B70" s="22"/>
      <c r="C70" s="31"/>
      <c r="E70" s="22"/>
      <c r="F70" s="31"/>
      <c r="H70" s="22"/>
      <c r="I70" s="31"/>
      <c r="K70" s="22"/>
      <c r="L70" s="31"/>
    </row>
    <row r="71" spans="2:12" ht="15.6" customHeight="1" x14ac:dyDescent="0.3">
      <c r="B71" s="22"/>
      <c r="C71" s="31"/>
      <c r="E71" s="22"/>
      <c r="F71" s="31"/>
      <c r="H71" s="22"/>
      <c r="I71" s="31"/>
      <c r="K71" s="22"/>
      <c r="L71" s="31"/>
    </row>
    <row r="72" spans="2:12" x14ac:dyDescent="0.3">
      <c r="B72" t="s">
        <v>116</v>
      </c>
      <c r="C72">
        <v>5.3</v>
      </c>
    </row>
    <row r="73" spans="2:12" x14ac:dyDescent="0.3">
      <c r="B73" t="s">
        <v>117</v>
      </c>
      <c r="C73">
        <v>3.1</v>
      </c>
    </row>
    <row r="74" spans="2:12" x14ac:dyDescent="0.3">
      <c r="B74" t="s">
        <v>118</v>
      </c>
      <c r="C74">
        <v>4.0999999999999996</v>
      </c>
    </row>
    <row r="75" spans="2:12" x14ac:dyDescent="0.3">
      <c r="B75" t="s">
        <v>119</v>
      </c>
      <c r="C75">
        <v>5</v>
      </c>
    </row>
    <row r="76" spans="2:12" x14ac:dyDescent="0.3">
      <c r="B76" t="s">
        <v>120</v>
      </c>
      <c r="C76">
        <v>3.1</v>
      </c>
    </row>
    <row r="77" spans="2:12" x14ac:dyDescent="0.3">
      <c r="B77" t="s">
        <v>121</v>
      </c>
      <c r="C77">
        <v>3.2</v>
      </c>
    </row>
    <row r="78" spans="2:12" x14ac:dyDescent="0.3">
      <c r="B78" t="s">
        <v>122</v>
      </c>
      <c r="C78">
        <v>3.8</v>
      </c>
    </row>
    <row r="79" spans="2:12" x14ac:dyDescent="0.3">
      <c r="B79" t="s">
        <v>123</v>
      </c>
      <c r="C79">
        <v>2.6</v>
      </c>
    </row>
    <row r="80" spans="2:12" x14ac:dyDescent="0.3">
      <c r="B80" t="s">
        <v>124</v>
      </c>
      <c r="C80">
        <v>3.6</v>
      </c>
    </row>
    <row r="81" spans="2:6" x14ac:dyDescent="0.3">
      <c r="B81" t="s">
        <v>125</v>
      </c>
      <c r="C81">
        <v>2.6</v>
      </c>
    </row>
    <row r="82" spans="2:6" x14ac:dyDescent="0.3">
      <c r="B82" t="s">
        <v>126</v>
      </c>
      <c r="C82">
        <v>2.8</v>
      </c>
    </row>
    <row r="83" spans="2:6" x14ac:dyDescent="0.3">
      <c r="B83" t="s">
        <v>127</v>
      </c>
      <c r="C83">
        <v>6.7</v>
      </c>
    </row>
    <row r="84" spans="2:6" x14ac:dyDescent="0.3">
      <c r="B84" t="s">
        <v>128</v>
      </c>
      <c r="C84">
        <v>2.7</v>
      </c>
    </row>
    <row r="85" spans="2:6" x14ac:dyDescent="0.3">
      <c r="B85" t="s">
        <v>129</v>
      </c>
      <c r="C85">
        <v>2.7</v>
      </c>
    </row>
    <row r="86" spans="2:6" x14ac:dyDescent="0.3">
      <c r="B86" t="s">
        <v>130</v>
      </c>
      <c r="C86">
        <v>2.8</v>
      </c>
    </row>
    <row r="87" spans="2:6" x14ac:dyDescent="0.3">
      <c r="B87" t="s">
        <v>131</v>
      </c>
      <c r="C87">
        <v>2.7</v>
      </c>
    </row>
    <row r="88" spans="2:6" x14ac:dyDescent="0.3">
      <c r="E88" t="s">
        <v>116</v>
      </c>
      <c r="F88">
        <v>17.61</v>
      </c>
    </row>
    <row r="89" spans="2:6" x14ac:dyDescent="0.3">
      <c r="E89" t="s">
        <v>117</v>
      </c>
      <c r="F89">
        <v>30.38</v>
      </c>
    </row>
    <row r="90" spans="2:6" x14ac:dyDescent="0.3">
      <c r="E90" t="s">
        <v>118</v>
      </c>
      <c r="F90">
        <v>23.56</v>
      </c>
    </row>
    <row r="91" spans="2:6" x14ac:dyDescent="0.3">
      <c r="E91" t="s">
        <v>119</v>
      </c>
      <c r="F91">
        <v>21.17</v>
      </c>
    </row>
    <row r="92" spans="2:6" x14ac:dyDescent="0.3">
      <c r="E92" t="s">
        <v>120</v>
      </c>
      <c r="F92">
        <v>28.92</v>
      </c>
    </row>
    <row r="93" spans="2:6" x14ac:dyDescent="0.3">
      <c r="E93" t="s">
        <v>121</v>
      </c>
      <c r="F93">
        <v>25.77</v>
      </c>
    </row>
    <row r="94" spans="2:6" x14ac:dyDescent="0.3">
      <c r="E94" t="s">
        <v>122</v>
      </c>
      <c r="F94">
        <v>23.05</v>
      </c>
    </row>
    <row r="95" spans="2:6" x14ac:dyDescent="0.3">
      <c r="E95" t="s">
        <v>123</v>
      </c>
      <c r="F95">
        <v>30.16</v>
      </c>
    </row>
    <row r="96" spans="2:6" x14ac:dyDescent="0.3">
      <c r="E96" t="s">
        <v>124</v>
      </c>
      <c r="F96">
        <v>20.73</v>
      </c>
    </row>
    <row r="97" spans="5:12" x14ac:dyDescent="0.3">
      <c r="E97" t="s">
        <v>125</v>
      </c>
      <c r="F97">
        <v>29.77</v>
      </c>
    </row>
    <row r="98" spans="5:12" x14ac:dyDescent="0.3">
      <c r="E98" t="s">
        <v>126</v>
      </c>
      <c r="F98">
        <v>25.98</v>
      </c>
    </row>
    <row r="99" spans="5:12" x14ac:dyDescent="0.3">
      <c r="E99" t="s">
        <v>127</v>
      </c>
      <c r="F99">
        <v>94.93</v>
      </c>
    </row>
    <row r="100" spans="5:12" x14ac:dyDescent="0.3">
      <c r="E100" t="s">
        <v>128</v>
      </c>
      <c r="F100">
        <v>58.44</v>
      </c>
    </row>
    <row r="101" spans="5:12" x14ac:dyDescent="0.3">
      <c r="E101" t="s">
        <v>129</v>
      </c>
      <c r="F101">
        <v>63.51</v>
      </c>
    </row>
    <row r="102" spans="5:12" x14ac:dyDescent="0.3">
      <c r="E102" t="s">
        <v>130</v>
      </c>
      <c r="F102">
        <v>64.02</v>
      </c>
    </row>
    <row r="103" spans="5:12" x14ac:dyDescent="0.3">
      <c r="E103" t="s">
        <v>131</v>
      </c>
      <c r="F103">
        <v>63.32</v>
      </c>
    </row>
    <row r="104" spans="5:12" x14ac:dyDescent="0.3">
      <c r="K104" t="s">
        <v>116</v>
      </c>
      <c r="L104">
        <v>2.84</v>
      </c>
    </row>
    <row r="105" spans="5:12" x14ac:dyDescent="0.3">
      <c r="K105" t="s">
        <v>117</v>
      </c>
      <c r="L105">
        <v>3.31</v>
      </c>
    </row>
    <row r="106" spans="5:12" x14ac:dyDescent="0.3">
      <c r="K106" t="s">
        <v>118</v>
      </c>
      <c r="L106">
        <v>2.29</v>
      </c>
    </row>
    <row r="107" spans="5:12" x14ac:dyDescent="0.3">
      <c r="K107" t="s">
        <v>119</v>
      </c>
      <c r="L107">
        <v>2.64</v>
      </c>
    </row>
    <row r="108" spans="5:12" x14ac:dyDescent="0.3">
      <c r="K108" t="s">
        <v>120</v>
      </c>
      <c r="L108">
        <v>3.92</v>
      </c>
    </row>
    <row r="109" spans="5:12" x14ac:dyDescent="0.3">
      <c r="K109" t="s">
        <v>121</v>
      </c>
      <c r="L109">
        <v>2.95</v>
      </c>
    </row>
    <row r="110" spans="5:12" x14ac:dyDescent="0.3">
      <c r="K110" t="s">
        <v>122</v>
      </c>
      <c r="L110">
        <v>4.28</v>
      </c>
    </row>
    <row r="111" spans="5:12" x14ac:dyDescent="0.3">
      <c r="K111" t="s">
        <v>123</v>
      </c>
      <c r="L111">
        <v>4.38</v>
      </c>
    </row>
    <row r="112" spans="5:12" x14ac:dyDescent="0.3">
      <c r="K112" t="s">
        <v>124</v>
      </c>
      <c r="L112">
        <v>4.3899999999999997</v>
      </c>
    </row>
    <row r="113" spans="11:12" x14ac:dyDescent="0.3">
      <c r="K113" t="s">
        <v>125</v>
      </c>
      <c r="L113">
        <v>2.71</v>
      </c>
    </row>
    <row r="114" spans="11:12" x14ac:dyDescent="0.3">
      <c r="K114" t="s">
        <v>126</v>
      </c>
      <c r="L114">
        <v>2.85</v>
      </c>
    </row>
    <row r="115" spans="11:12" x14ac:dyDescent="0.3">
      <c r="K115" t="s">
        <v>127</v>
      </c>
      <c r="L115">
        <v>7.0000000000000007E-2</v>
      </c>
    </row>
    <row r="116" spans="11:12" x14ac:dyDescent="0.3">
      <c r="K116" t="s">
        <v>128</v>
      </c>
      <c r="L116">
        <v>0.62</v>
      </c>
    </row>
    <row r="117" spans="11:12" x14ac:dyDescent="0.3">
      <c r="K117" t="s">
        <v>129</v>
      </c>
      <c r="L117">
        <v>1.3</v>
      </c>
    </row>
    <row r="118" spans="11:12" x14ac:dyDescent="0.3">
      <c r="K118" t="s">
        <v>130</v>
      </c>
      <c r="L118">
        <v>0.65</v>
      </c>
    </row>
    <row r="119" spans="11:12" x14ac:dyDescent="0.3">
      <c r="K119" t="s">
        <v>131</v>
      </c>
      <c r="L119">
        <v>0.53</v>
      </c>
    </row>
    <row r="120" spans="11:12" x14ac:dyDescent="0.3">
      <c r="K120" t="s">
        <v>116</v>
      </c>
      <c r="L120">
        <v>26.45</v>
      </c>
    </row>
    <row r="121" spans="11:12" x14ac:dyDescent="0.3">
      <c r="K121" t="s">
        <v>117</v>
      </c>
      <c r="L121">
        <v>26.73</v>
      </c>
    </row>
    <row r="122" spans="11:12" x14ac:dyDescent="0.3">
      <c r="K122" t="s">
        <v>118</v>
      </c>
      <c r="L122">
        <v>21.62</v>
      </c>
    </row>
    <row r="123" spans="11:12" x14ac:dyDescent="0.3">
      <c r="K123" t="s">
        <v>119</v>
      </c>
      <c r="L123">
        <v>22.74</v>
      </c>
    </row>
    <row r="124" spans="11:12" x14ac:dyDescent="0.3">
      <c r="K124" t="s">
        <v>120</v>
      </c>
      <c r="L124">
        <v>25.28</v>
      </c>
    </row>
    <row r="125" spans="11:12" x14ac:dyDescent="0.3">
      <c r="K125" t="s">
        <v>121</v>
      </c>
      <c r="L125">
        <v>21.23</v>
      </c>
    </row>
    <row r="126" spans="11:12" x14ac:dyDescent="0.3">
      <c r="K126" t="s">
        <v>122</v>
      </c>
      <c r="L126">
        <v>24.15</v>
      </c>
    </row>
    <row r="127" spans="11:12" x14ac:dyDescent="0.3">
      <c r="K127" t="s">
        <v>123</v>
      </c>
      <c r="L127">
        <v>24.6</v>
      </c>
    </row>
    <row r="128" spans="11:12" x14ac:dyDescent="0.3">
      <c r="K128" t="s">
        <v>124</v>
      </c>
      <c r="L128">
        <v>23.72</v>
      </c>
    </row>
    <row r="129" spans="2:12" x14ac:dyDescent="0.3">
      <c r="K129" t="s">
        <v>125</v>
      </c>
      <c r="L129">
        <v>23.04</v>
      </c>
    </row>
    <row r="130" spans="2:12" x14ac:dyDescent="0.3">
      <c r="K130" t="s">
        <v>126</v>
      </c>
      <c r="L130">
        <v>22.19</v>
      </c>
    </row>
    <row r="131" spans="2:12" x14ac:dyDescent="0.3">
      <c r="K131" t="s">
        <v>127</v>
      </c>
      <c r="L131">
        <v>27.22</v>
      </c>
    </row>
    <row r="132" spans="2:12" x14ac:dyDescent="0.3">
      <c r="K132" t="s">
        <v>128</v>
      </c>
      <c r="L132">
        <v>22.38</v>
      </c>
    </row>
    <row r="133" spans="2:12" x14ac:dyDescent="0.3">
      <c r="K133" t="s">
        <v>129</v>
      </c>
      <c r="L133">
        <v>27.59</v>
      </c>
    </row>
    <row r="134" spans="2:12" x14ac:dyDescent="0.3">
      <c r="K134" t="s">
        <v>130</v>
      </c>
      <c r="L134">
        <v>21.9</v>
      </c>
    </row>
    <row r="135" spans="2:12" x14ac:dyDescent="0.3">
      <c r="K135" t="s">
        <v>131</v>
      </c>
      <c r="L135">
        <v>21.97</v>
      </c>
    </row>
    <row r="136" spans="2:12" x14ac:dyDescent="0.3">
      <c r="B136" t="s">
        <v>116</v>
      </c>
      <c r="C136">
        <v>5.3</v>
      </c>
    </row>
    <row r="137" spans="2:12" x14ac:dyDescent="0.3">
      <c r="B137" t="s">
        <v>117</v>
      </c>
      <c r="C137">
        <v>3.1</v>
      </c>
    </row>
    <row r="138" spans="2:12" x14ac:dyDescent="0.3">
      <c r="B138" t="s">
        <v>118</v>
      </c>
      <c r="C138">
        <v>4.0999999999999996</v>
      </c>
    </row>
    <row r="139" spans="2:12" x14ac:dyDescent="0.3">
      <c r="B139" t="s">
        <v>119</v>
      </c>
      <c r="C139">
        <v>5</v>
      </c>
    </row>
    <row r="140" spans="2:12" x14ac:dyDescent="0.3">
      <c r="B140" t="s">
        <v>120</v>
      </c>
      <c r="C140">
        <v>3.1</v>
      </c>
    </row>
    <row r="141" spans="2:12" x14ac:dyDescent="0.3">
      <c r="B141" t="s">
        <v>121</v>
      </c>
      <c r="C141">
        <v>3.2</v>
      </c>
    </row>
    <row r="142" spans="2:12" x14ac:dyDescent="0.3">
      <c r="B142" t="s">
        <v>122</v>
      </c>
      <c r="C142">
        <v>3.8</v>
      </c>
    </row>
    <row r="143" spans="2:12" x14ac:dyDescent="0.3">
      <c r="B143" t="s">
        <v>123</v>
      </c>
      <c r="C143">
        <v>2.6</v>
      </c>
    </row>
    <row r="144" spans="2:12" x14ac:dyDescent="0.3">
      <c r="B144" t="s">
        <v>124</v>
      </c>
      <c r="C144">
        <v>3.6</v>
      </c>
    </row>
    <row r="145" spans="2:6" x14ac:dyDescent="0.3">
      <c r="B145" t="s">
        <v>125</v>
      </c>
      <c r="C145">
        <v>2.6</v>
      </c>
    </row>
    <row r="146" spans="2:6" x14ac:dyDescent="0.3">
      <c r="B146" t="s">
        <v>126</v>
      </c>
      <c r="C146">
        <v>2.8</v>
      </c>
    </row>
    <row r="147" spans="2:6" x14ac:dyDescent="0.3">
      <c r="B147" t="s">
        <v>127</v>
      </c>
      <c r="C147">
        <v>6.7</v>
      </c>
    </row>
    <row r="148" spans="2:6" x14ac:dyDescent="0.3">
      <c r="B148" t="s">
        <v>128</v>
      </c>
      <c r="C148">
        <v>2.7</v>
      </c>
    </row>
    <row r="149" spans="2:6" x14ac:dyDescent="0.3">
      <c r="B149" t="s">
        <v>129</v>
      </c>
      <c r="C149">
        <v>2.7</v>
      </c>
    </row>
    <row r="150" spans="2:6" x14ac:dyDescent="0.3">
      <c r="B150" t="s">
        <v>130</v>
      </c>
      <c r="C150">
        <v>2.8</v>
      </c>
    </row>
    <row r="151" spans="2:6" x14ac:dyDescent="0.3">
      <c r="B151" t="s">
        <v>131</v>
      </c>
      <c r="C151">
        <v>2.7</v>
      </c>
    </row>
    <row r="152" spans="2:6" x14ac:dyDescent="0.3">
      <c r="E152" t="s">
        <v>116</v>
      </c>
      <c r="F152">
        <v>17.61</v>
      </c>
    </row>
    <row r="153" spans="2:6" x14ac:dyDescent="0.3">
      <c r="E153" t="s">
        <v>117</v>
      </c>
      <c r="F153">
        <v>30.38</v>
      </c>
    </row>
    <row r="154" spans="2:6" x14ac:dyDescent="0.3">
      <c r="E154" t="s">
        <v>118</v>
      </c>
      <c r="F154">
        <v>23.56</v>
      </c>
    </row>
    <row r="155" spans="2:6" x14ac:dyDescent="0.3">
      <c r="E155" t="s">
        <v>119</v>
      </c>
      <c r="F155">
        <v>21.17</v>
      </c>
    </row>
    <row r="156" spans="2:6" x14ac:dyDescent="0.3">
      <c r="E156" t="s">
        <v>120</v>
      </c>
      <c r="F156">
        <v>28.92</v>
      </c>
    </row>
    <row r="157" spans="2:6" x14ac:dyDescent="0.3">
      <c r="E157" t="s">
        <v>121</v>
      </c>
      <c r="F157">
        <v>25.77</v>
      </c>
    </row>
    <row r="158" spans="2:6" x14ac:dyDescent="0.3">
      <c r="E158" t="s">
        <v>122</v>
      </c>
      <c r="F158">
        <v>23.05</v>
      </c>
    </row>
    <row r="159" spans="2:6" x14ac:dyDescent="0.3">
      <c r="E159" t="s">
        <v>123</v>
      </c>
      <c r="F159">
        <v>30.16</v>
      </c>
    </row>
    <row r="160" spans="2:6" x14ac:dyDescent="0.3">
      <c r="E160" t="s">
        <v>124</v>
      </c>
      <c r="F160">
        <v>20.73</v>
      </c>
    </row>
    <row r="161" spans="5:12" x14ac:dyDescent="0.3">
      <c r="E161" t="s">
        <v>125</v>
      </c>
      <c r="F161">
        <v>29.77</v>
      </c>
    </row>
    <row r="162" spans="5:12" x14ac:dyDescent="0.3">
      <c r="E162" t="s">
        <v>126</v>
      </c>
      <c r="F162">
        <v>25.98</v>
      </c>
    </row>
    <row r="163" spans="5:12" x14ac:dyDescent="0.3">
      <c r="E163" t="s">
        <v>127</v>
      </c>
      <c r="F163">
        <v>94.93</v>
      </c>
    </row>
    <row r="164" spans="5:12" x14ac:dyDescent="0.3">
      <c r="E164" t="s">
        <v>128</v>
      </c>
      <c r="F164">
        <v>58.44</v>
      </c>
    </row>
    <row r="165" spans="5:12" x14ac:dyDescent="0.3">
      <c r="E165" t="s">
        <v>129</v>
      </c>
      <c r="F165">
        <v>63.51</v>
      </c>
    </row>
    <row r="166" spans="5:12" x14ac:dyDescent="0.3">
      <c r="E166" t="s">
        <v>130</v>
      </c>
      <c r="F166">
        <v>64.02</v>
      </c>
    </row>
    <row r="167" spans="5:12" x14ac:dyDescent="0.3">
      <c r="E167" t="s">
        <v>131</v>
      </c>
      <c r="F167">
        <v>63.32</v>
      </c>
    </row>
    <row r="168" spans="5:12" x14ac:dyDescent="0.3">
      <c r="K168" t="s">
        <v>116</v>
      </c>
      <c r="L168">
        <v>2.84</v>
      </c>
    </row>
    <row r="169" spans="5:12" x14ac:dyDescent="0.3">
      <c r="K169" t="s">
        <v>117</v>
      </c>
      <c r="L169">
        <v>3.31</v>
      </c>
    </row>
    <row r="170" spans="5:12" x14ac:dyDescent="0.3">
      <c r="K170" t="s">
        <v>118</v>
      </c>
      <c r="L170">
        <v>2.29</v>
      </c>
    </row>
    <row r="171" spans="5:12" x14ac:dyDescent="0.3">
      <c r="K171" t="s">
        <v>119</v>
      </c>
      <c r="L171">
        <v>2.64</v>
      </c>
    </row>
    <row r="172" spans="5:12" x14ac:dyDescent="0.3">
      <c r="K172" t="s">
        <v>120</v>
      </c>
      <c r="L172">
        <v>3.92</v>
      </c>
    </row>
    <row r="173" spans="5:12" x14ac:dyDescent="0.3">
      <c r="K173" t="s">
        <v>121</v>
      </c>
      <c r="L173">
        <v>2.95</v>
      </c>
    </row>
    <row r="174" spans="5:12" x14ac:dyDescent="0.3">
      <c r="K174" t="s">
        <v>122</v>
      </c>
      <c r="L174">
        <v>4.28</v>
      </c>
    </row>
    <row r="175" spans="5:12" x14ac:dyDescent="0.3">
      <c r="K175" t="s">
        <v>123</v>
      </c>
      <c r="L175">
        <v>4.38</v>
      </c>
    </row>
    <row r="176" spans="5:12" x14ac:dyDescent="0.3">
      <c r="K176" t="s">
        <v>124</v>
      </c>
      <c r="L176">
        <v>4.3899999999999997</v>
      </c>
    </row>
    <row r="177" spans="11:12" x14ac:dyDescent="0.3">
      <c r="K177" t="s">
        <v>125</v>
      </c>
      <c r="L177">
        <v>2.71</v>
      </c>
    </row>
    <row r="178" spans="11:12" x14ac:dyDescent="0.3">
      <c r="K178" t="s">
        <v>126</v>
      </c>
      <c r="L178">
        <v>2.85</v>
      </c>
    </row>
    <row r="179" spans="11:12" x14ac:dyDescent="0.3">
      <c r="K179" t="s">
        <v>127</v>
      </c>
      <c r="L179">
        <v>7.0000000000000007E-2</v>
      </c>
    </row>
    <row r="180" spans="11:12" x14ac:dyDescent="0.3">
      <c r="K180" t="s">
        <v>128</v>
      </c>
      <c r="L180">
        <v>0.62</v>
      </c>
    </row>
    <row r="181" spans="11:12" x14ac:dyDescent="0.3">
      <c r="K181" t="s">
        <v>129</v>
      </c>
      <c r="L181">
        <v>1.3</v>
      </c>
    </row>
    <row r="182" spans="11:12" x14ac:dyDescent="0.3">
      <c r="K182" t="s">
        <v>130</v>
      </c>
      <c r="L182">
        <v>0.65</v>
      </c>
    </row>
    <row r="183" spans="11:12" x14ac:dyDescent="0.3">
      <c r="K183" t="s">
        <v>131</v>
      </c>
      <c r="L183">
        <v>0.53</v>
      </c>
    </row>
    <row r="184" spans="11:12" x14ac:dyDescent="0.3">
      <c r="K184" t="s">
        <v>116</v>
      </c>
      <c r="L184">
        <v>26.45</v>
      </c>
    </row>
    <row r="185" spans="11:12" x14ac:dyDescent="0.3">
      <c r="K185" t="s">
        <v>117</v>
      </c>
      <c r="L185">
        <v>26.73</v>
      </c>
    </row>
    <row r="186" spans="11:12" x14ac:dyDescent="0.3">
      <c r="K186" t="s">
        <v>118</v>
      </c>
      <c r="L186">
        <v>21.62</v>
      </c>
    </row>
    <row r="187" spans="11:12" x14ac:dyDescent="0.3">
      <c r="K187" t="s">
        <v>119</v>
      </c>
      <c r="L187">
        <v>22.74</v>
      </c>
    </row>
    <row r="188" spans="11:12" x14ac:dyDescent="0.3">
      <c r="K188" t="s">
        <v>120</v>
      </c>
      <c r="L188">
        <v>25.28</v>
      </c>
    </row>
    <row r="189" spans="11:12" x14ac:dyDescent="0.3">
      <c r="K189" t="s">
        <v>121</v>
      </c>
      <c r="L189">
        <v>21.23</v>
      </c>
    </row>
    <row r="190" spans="11:12" x14ac:dyDescent="0.3">
      <c r="K190" t="s">
        <v>122</v>
      </c>
      <c r="L190">
        <v>24.15</v>
      </c>
    </row>
    <row r="191" spans="11:12" x14ac:dyDescent="0.3">
      <c r="K191" t="s">
        <v>123</v>
      </c>
      <c r="L191">
        <v>24.6</v>
      </c>
    </row>
    <row r="192" spans="11:12" x14ac:dyDescent="0.3">
      <c r="K192" t="s">
        <v>124</v>
      </c>
      <c r="L192">
        <v>23.72</v>
      </c>
    </row>
    <row r="193" spans="2:12" x14ac:dyDescent="0.3">
      <c r="K193" t="s">
        <v>125</v>
      </c>
      <c r="L193">
        <v>23.04</v>
      </c>
    </row>
    <row r="194" spans="2:12" x14ac:dyDescent="0.3">
      <c r="K194" t="s">
        <v>126</v>
      </c>
      <c r="L194">
        <v>22.19</v>
      </c>
    </row>
    <row r="195" spans="2:12" x14ac:dyDescent="0.3">
      <c r="K195" t="s">
        <v>127</v>
      </c>
      <c r="L195">
        <v>27.22</v>
      </c>
    </row>
    <row r="196" spans="2:12" x14ac:dyDescent="0.3">
      <c r="K196" t="s">
        <v>128</v>
      </c>
      <c r="L196">
        <v>22.38</v>
      </c>
    </row>
    <row r="197" spans="2:12" x14ac:dyDescent="0.3">
      <c r="K197" t="s">
        <v>129</v>
      </c>
      <c r="L197">
        <v>27.59</v>
      </c>
    </row>
    <row r="198" spans="2:12" x14ac:dyDescent="0.3">
      <c r="K198" t="s">
        <v>130</v>
      </c>
      <c r="L198">
        <v>21.9</v>
      </c>
    </row>
    <row r="199" spans="2:12" x14ac:dyDescent="0.3">
      <c r="K199" t="s">
        <v>131</v>
      </c>
      <c r="L199">
        <v>21.97</v>
      </c>
    </row>
    <row r="200" spans="2:12" x14ac:dyDescent="0.3">
      <c r="B200" t="s">
        <v>116</v>
      </c>
      <c r="C200">
        <v>5.3</v>
      </c>
    </row>
    <row r="201" spans="2:12" x14ac:dyDescent="0.3">
      <c r="B201" t="s">
        <v>117</v>
      </c>
      <c r="C201">
        <v>3.1</v>
      </c>
    </row>
    <row r="202" spans="2:12" x14ac:dyDescent="0.3">
      <c r="B202" t="s">
        <v>118</v>
      </c>
      <c r="C202">
        <v>4.0999999999999996</v>
      </c>
    </row>
    <row r="203" spans="2:12" x14ac:dyDescent="0.3">
      <c r="B203" t="s">
        <v>119</v>
      </c>
      <c r="C203">
        <v>5</v>
      </c>
    </row>
    <row r="204" spans="2:12" x14ac:dyDescent="0.3">
      <c r="B204" t="s">
        <v>120</v>
      </c>
      <c r="C204">
        <v>3.1</v>
      </c>
    </row>
    <row r="205" spans="2:12" x14ac:dyDescent="0.3">
      <c r="B205" t="s">
        <v>121</v>
      </c>
      <c r="C205">
        <v>3.2</v>
      </c>
    </row>
    <row r="206" spans="2:12" x14ac:dyDescent="0.3">
      <c r="B206" t="s">
        <v>122</v>
      </c>
      <c r="C206">
        <v>3.8</v>
      </c>
    </row>
    <row r="207" spans="2:12" x14ac:dyDescent="0.3">
      <c r="B207" t="s">
        <v>123</v>
      </c>
      <c r="C207">
        <v>2.6</v>
      </c>
    </row>
    <row r="208" spans="2:12" x14ac:dyDescent="0.3">
      <c r="B208" t="s">
        <v>124</v>
      </c>
      <c r="C208">
        <v>3.6</v>
      </c>
    </row>
    <row r="209" spans="2:6" x14ac:dyDescent="0.3">
      <c r="B209" t="s">
        <v>125</v>
      </c>
      <c r="C209">
        <v>2.6</v>
      </c>
    </row>
    <row r="210" spans="2:6" x14ac:dyDescent="0.3">
      <c r="B210" t="s">
        <v>126</v>
      </c>
      <c r="C210">
        <v>2.8</v>
      </c>
    </row>
    <row r="211" spans="2:6" x14ac:dyDescent="0.3">
      <c r="B211" t="s">
        <v>127</v>
      </c>
      <c r="C211">
        <v>6.7</v>
      </c>
    </row>
    <row r="212" spans="2:6" x14ac:dyDescent="0.3">
      <c r="B212" t="s">
        <v>128</v>
      </c>
      <c r="C212">
        <v>2.7</v>
      </c>
    </row>
    <row r="213" spans="2:6" x14ac:dyDescent="0.3">
      <c r="B213" t="s">
        <v>129</v>
      </c>
      <c r="C213">
        <v>2.7</v>
      </c>
    </row>
    <row r="214" spans="2:6" x14ac:dyDescent="0.3">
      <c r="B214" t="s">
        <v>130</v>
      </c>
      <c r="C214">
        <v>2.8</v>
      </c>
    </row>
    <row r="215" spans="2:6" x14ac:dyDescent="0.3">
      <c r="B215" t="s">
        <v>131</v>
      </c>
      <c r="C215">
        <v>2.7</v>
      </c>
    </row>
    <row r="216" spans="2:6" x14ac:dyDescent="0.3">
      <c r="E216" t="s">
        <v>116</v>
      </c>
      <c r="F216">
        <v>17.61</v>
      </c>
    </row>
    <row r="217" spans="2:6" x14ac:dyDescent="0.3">
      <c r="E217" t="s">
        <v>117</v>
      </c>
      <c r="F217">
        <v>30.38</v>
      </c>
    </row>
    <row r="218" spans="2:6" x14ac:dyDescent="0.3">
      <c r="E218" t="s">
        <v>118</v>
      </c>
      <c r="F218">
        <v>23.56</v>
      </c>
    </row>
    <row r="219" spans="2:6" x14ac:dyDescent="0.3">
      <c r="E219" t="s">
        <v>119</v>
      </c>
      <c r="F219">
        <v>21.17</v>
      </c>
    </row>
    <row r="220" spans="2:6" x14ac:dyDescent="0.3">
      <c r="E220" t="s">
        <v>120</v>
      </c>
      <c r="F220">
        <v>28.92</v>
      </c>
    </row>
    <row r="221" spans="2:6" x14ac:dyDescent="0.3">
      <c r="E221" t="s">
        <v>121</v>
      </c>
      <c r="F221">
        <v>25.77</v>
      </c>
    </row>
    <row r="222" spans="2:6" x14ac:dyDescent="0.3">
      <c r="E222" t="s">
        <v>122</v>
      </c>
      <c r="F222">
        <v>23.05</v>
      </c>
    </row>
    <row r="223" spans="2:6" x14ac:dyDescent="0.3">
      <c r="E223" t="s">
        <v>123</v>
      </c>
      <c r="F223">
        <v>30.16</v>
      </c>
    </row>
    <row r="224" spans="2:6" x14ac:dyDescent="0.3">
      <c r="E224" t="s">
        <v>124</v>
      </c>
      <c r="F224">
        <v>20.73</v>
      </c>
    </row>
    <row r="225" spans="5:12" x14ac:dyDescent="0.3">
      <c r="E225" t="s">
        <v>125</v>
      </c>
      <c r="F225">
        <v>29.77</v>
      </c>
    </row>
    <row r="226" spans="5:12" x14ac:dyDescent="0.3">
      <c r="E226" t="s">
        <v>126</v>
      </c>
      <c r="F226">
        <v>25.98</v>
      </c>
    </row>
    <row r="227" spans="5:12" x14ac:dyDescent="0.3">
      <c r="E227" t="s">
        <v>127</v>
      </c>
      <c r="F227">
        <v>94.93</v>
      </c>
    </row>
    <row r="228" spans="5:12" x14ac:dyDescent="0.3">
      <c r="E228" t="s">
        <v>128</v>
      </c>
      <c r="F228">
        <v>58.44</v>
      </c>
    </row>
    <row r="229" spans="5:12" x14ac:dyDescent="0.3">
      <c r="E229" t="s">
        <v>129</v>
      </c>
      <c r="F229">
        <v>63.51</v>
      </c>
    </row>
    <row r="230" spans="5:12" x14ac:dyDescent="0.3">
      <c r="E230" t="s">
        <v>130</v>
      </c>
      <c r="F230">
        <v>64.02</v>
      </c>
    </row>
    <row r="231" spans="5:12" x14ac:dyDescent="0.3">
      <c r="E231" t="s">
        <v>131</v>
      </c>
      <c r="F231">
        <v>63.32</v>
      </c>
    </row>
    <row r="232" spans="5:12" x14ac:dyDescent="0.3">
      <c r="K232" t="s">
        <v>116</v>
      </c>
      <c r="L232">
        <v>2.84</v>
      </c>
    </row>
    <row r="233" spans="5:12" x14ac:dyDescent="0.3">
      <c r="K233" t="s">
        <v>117</v>
      </c>
      <c r="L233">
        <v>3.31</v>
      </c>
    </row>
    <row r="234" spans="5:12" x14ac:dyDescent="0.3">
      <c r="K234" t="s">
        <v>118</v>
      </c>
      <c r="L234">
        <v>2.29</v>
      </c>
    </row>
    <row r="235" spans="5:12" x14ac:dyDescent="0.3">
      <c r="K235" t="s">
        <v>119</v>
      </c>
      <c r="L235">
        <v>2.64</v>
      </c>
    </row>
    <row r="236" spans="5:12" x14ac:dyDescent="0.3">
      <c r="K236" t="s">
        <v>120</v>
      </c>
      <c r="L236">
        <v>3.92</v>
      </c>
    </row>
    <row r="237" spans="5:12" x14ac:dyDescent="0.3">
      <c r="K237" t="s">
        <v>121</v>
      </c>
      <c r="L237">
        <v>2.95</v>
      </c>
    </row>
    <row r="238" spans="5:12" x14ac:dyDescent="0.3">
      <c r="K238" t="s">
        <v>122</v>
      </c>
      <c r="L238">
        <v>4.28</v>
      </c>
    </row>
    <row r="239" spans="5:12" x14ac:dyDescent="0.3">
      <c r="K239" t="s">
        <v>123</v>
      </c>
      <c r="L239">
        <v>4.38</v>
      </c>
    </row>
    <row r="240" spans="5:12" x14ac:dyDescent="0.3">
      <c r="K240" t="s">
        <v>124</v>
      </c>
      <c r="L240">
        <v>4.3899999999999997</v>
      </c>
    </row>
    <row r="241" spans="11:12" x14ac:dyDescent="0.3">
      <c r="K241" t="s">
        <v>125</v>
      </c>
      <c r="L241">
        <v>2.71</v>
      </c>
    </row>
    <row r="242" spans="11:12" x14ac:dyDescent="0.3">
      <c r="K242" t="s">
        <v>126</v>
      </c>
      <c r="L242">
        <v>2.85</v>
      </c>
    </row>
    <row r="243" spans="11:12" x14ac:dyDescent="0.3">
      <c r="K243" t="s">
        <v>127</v>
      </c>
      <c r="L243">
        <v>7.0000000000000007E-2</v>
      </c>
    </row>
    <row r="244" spans="11:12" x14ac:dyDescent="0.3">
      <c r="K244" t="s">
        <v>128</v>
      </c>
      <c r="L244">
        <v>0.62</v>
      </c>
    </row>
    <row r="245" spans="11:12" x14ac:dyDescent="0.3">
      <c r="K245" t="s">
        <v>129</v>
      </c>
      <c r="L245">
        <v>1.3</v>
      </c>
    </row>
    <row r="246" spans="11:12" x14ac:dyDescent="0.3">
      <c r="K246" t="s">
        <v>130</v>
      </c>
      <c r="L246">
        <v>0.65</v>
      </c>
    </row>
    <row r="247" spans="11:12" x14ac:dyDescent="0.3">
      <c r="K247" t="s">
        <v>131</v>
      </c>
      <c r="L247">
        <v>0.53</v>
      </c>
    </row>
    <row r="248" spans="11:12" x14ac:dyDescent="0.3">
      <c r="K248" t="s">
        <v>116</v>
      </c>
      <c r="L248">
        <v>26.45</v>
      </c>
    </row>
    <row r="249" spans="11:12" x14ac:dyDescent="0.3">
      <c r="K249" t="s">
        <v>117</v>
      </c>
      <c r="L249">
        <v>26.73</v>
      </c>
    </row>
    <row r="250" spans="11:12" x14ac:dyDescent="0.3">
      <c r="K250" t="s">
        <v>118</v>
      </c>
      <c r="L250">
        <v>21.62</v>
      </c>
    </row>
    <row r="251" spans="11:12" x14ac:dyDescent="0.3">
      <c r="K251" t="s">
        <v>119</v>
      </c>
      <c r="L251">
        <v>22.74</v>
      </c>
    </row>
    <row r="252" spans="11:12" x14ac:dyDescent="0.3">
      <c r="K252" t="s">
        <v>120</v>
      </c>
      <c r="L252">
        <v>25.28</v>
      </c>
    </row>
    <row r="253" spans="11:12" x14ac:dyDescent="0.3">
      <c r="K253" t="s">
        <v>121</v>
      </c>
      <c r="L253">
        <v>21.23</v>
      </c>
    </row>
    <row r="254" spans="11:12" x14ac:dyDescent="0.3">
      <c r="K254" t="s">
        <v>122</v>
      </c>
      <c r="L254">
        <v>24.15</v>
      </c>
    </row>
    <row r="255" spans="11:12" x14ac:dyDescent="0.3">
      <c r="K255" t="s">
        <v>123</v>
      </c>
      <c r="L255">
        <v>24.6</v>
      </c>
    </row>
    <row r="256" spans="11:12" x14ac:dyDescent="0.3">
      <c r="K256" t="s">
        <v>124</v>
      </c>
      <c r="L256">
        <v>23.72</v>
      </c>
    </row>
    <row r="257" spans="2:12" x14ac:dyDescent="0.3">
      <c r="K257" t="s">
        <v>125</v>
      </c>
      <c r="L257">
        <v>23.04</v>
      </c>
    </row>
    <row r="258" spans="2:12" x14ac:dyDescent="0.3">
      <c r="K258" t="s">
        <v>126</v>
      </c>
      <c r="L258">
        <v>22.19</v>
      </c>
    </row>
    <row r="259" spans="2:12" x14ac:dyDescent="0.3">
      <c r="K259" t="s">
        <v>127</v>
      </c>
      <c r="L259">
        <v>27.22</v>
      </c>
    </row>
    <row r="260" spans="2:12" x14ac:dyDescent="0.3">
      <c r="K260" t="s">
        <v>128</v>
      </c>
      <c r="L260">
        <v>22.38</v>
      </c>
    </row>
    <row r="261" spans="2:12" x14ac:dyDescent="0.3">
      <c r="K261" t="s">
        <v>129</v>
      </c>
      <c r="L261">
        <v>27.59</v>
      </c>
    </row>
    <row r="262" spans="2:12" x14ac:dyDescent="0.3">
      <c r="K262" t="s">
        <v>130</v>
      </c>
      <c r="L262">
        <v>21.9</v>
      </c>
    </row>
    <row r="263" spans="2:12" x14ac:dyDescent="0.3">
      <c r="K263" t="s">
        <v>131</v>
      </c>
      <c r="L263">
        <v>21.97</v>
      </c>
    </row>
    <row r="264" spans="2:12" x14ac:dyDescent="0.3">
      <c r="B264" t="s">
        <v>116</v>
      </c>
      <c r="C264">
        <v>5.3</v>
      </c>
    </row>
    <row r="265" spans="2:12" x14ac:dyDescent="0.3">
      <c r="B265" t="s">
        <v>117</v>
      </c>
      <c r="C265">
        <v>3.1</v>
      </c>
    </row>
    <row r="266" spans="2:12" x14ac:dyDescent="0.3">
      <c r="B266" t="s">
        <v>118</v>
      </c>
      <c r="C266">
        <v>4.0999999999999996</v>
      </c>
    </row>
    <row r="267" spans="2:12" x14ac:dyDescent="0.3">
      <c r="B267" t="s">
        <v>119</v>
      </c>
      <c r="C267">
        <v>5</v>
      </c>
    </row>
    <row r="268" spans="2:12" x14ac:dyDescent="0.3">
      <c r="B268" t="s">
        <v>120</v>
      </c>
      <c r="C268">
        <v>3.1</v>
      </c>
    </row>
    <row r="269" spans="2:12" x14ac:dyDescent="0.3">
      <c r="B269" t="s">
        <v>121</v>
      </c>
      <c r="C269">
        <v>3.2</v>
      </c>
    </row>
    <row r="270" spans="2:12" x14ac:dyDescent="0.3">
      <c r="B270" t="s">
        <v>122</v>
      </c>
      <c r="C270">
        <v>3.8</v>
      </c>
    </row>
    <row r="271" spans="2:12" x14ac:dyDescent="0.3">
      <c r="B271" t="s">
        <v>123</v>
      </c>
      <c r="C271">
        <v>2.6</v>
      </c>
    </row>
    <row r="272" spans="2:12" x14ac:dyDescent="0.3">
      <c r="B272" t="s">
        <v>124</v>
      </c>
      <c r="C272">
        <v>3.6</v>
      </c>
    </row>
    <row r="273" spans="2:6" x14ac:dyDescent="0.3">
      <c r="B273" t="s">
        <v>125</v>
      </c>
      <c r="C273">
        <v>2.6</v>
      </c>
    </row>
    <row r="274" spans="2:6" x14ac:dyDescent="0.3">
      <c r="B274" t="s">
        <v>126</v>
      </c>
      <c r="C274">
        <v>2.8</v>
      </c>
    </row>
    <row r="275" spans="2:6" x14ac:dyDescent="0.3">
      <c r="B275" t="s">
        <v>127</v>
      </c>
      <c r="C275">
        <v>6.7</v>
      </c>
    </row>
    <row r="276" spans="2:6" x14ac:dyDescent="0.3">
      <c r="B276" t="s">
        <v>128</v>
      </c>
      <c r="C276">
        <v>2.7</v>
      </c>
    </row>
    <row r="277" spans="2:6" x14ac:dyDescent="0.3">
      <c r="B277" t="s">
        <v>129</v>
      </c>
      <c r="C277">
        <v>2.7</v>
      </c>
    </row>
    <row r="278" spans="2:6" x14ac:dyDescent="0.3">
      <c r="B278" t="s">
        <v>130</v>
      </c>
      <c r="C278">
        <v>2.8</v>
      </c>
    </row>
    <row r="279" spans="2:6" x14ac:dyDescent="0.3">
      <c r="B279" t="s">
        <v>131</v>
      </c>
      <c r="C279">
        <v>2.7</v>
      </c>
    </row>
    <row r="280" spans="2:6" x14ac:dyDescent="0.3">
      <c r="E280" t="s">
        <v>116</v>
      </c>
      <c r="F280">
        <v>17.61</v>
      </c>
    </row>
    <row r="281" spans="2:6" x14ac:dyDescent="0.3">
      <c r="E281" t="s">
        <v>117</v>
      </c>
      <c r="F281">
        <v>30.38</v>
      </c>
    </row>
    <row r="282" spans="2:6" x14ac:dyDescent="0.3">
      <c r="E282" t="s">
        <v>118</v>
      </c>
      <c r="F282">
        <v>23.56</v>
      </c>
    </row>
    <row r="283" spans="2:6" x14ac:dyDescent="0.3">
      <c r="E283" t="s">
        <v>119</v>
      </c>
      <c r="F283">
        <v>21.17</v>
      </c>
    </row>
    <row r="284" spans="2:6" x14ac:dyDescent="0.3">
      <c r="E284" t="s">
        <v>120</v>
      </c>
      <c r="F284">
        <v>28.92</v>
      </c>
    </row>
    <row r="285" spans="2:6" x14ac:dyDescent="0.3">
      <c r="E285" t="s">
        <v>121</v>
      </c>
      <c r="F285">
        <v>25.77</v>
      </c>
    </row>
    <row r="286" spans="2:6" x14ac:dyDescent="0.3">
      <c r="E286" t="s">
        <v>122</v>
      </c>
      <c r="F286">
        <v>23.05</v>
      </c>
    </row>
    <row r="287" spans="2:6" x14ac:dyDescent="0.3">
      <c r="E287" t="s">
        <v>123</v>
      </c>
      <c r="F287">
        <v>30.16</v>
      </c>
    </row>
    <row r="288" spans="2:6" x14ac:dyDescent="0.3">
      <c r="E288" t="s">
        <v>124</v>
      </c>
      <c r="F288">
        <v>20.73</v>
      </c>
    </row>
    <row r="289" spans="5:12" x14ac:dyDescent="0.3">
      <c r="E289" t="s">
        <v>125</v>
      </c>
      <c r="F289">
        <v>29.77</v>
      </c>
    </row>
    <row r="290" spans="5:12" x14ac:dyDescent="0.3">
      <c r="E290" t="s">
        <v>126</v>
      </c>
      <c r="F290">
        <v>25.98</v>
      </c>
    </row>
    <row r="291" spans="5:12" x14ac:dyDescent="0.3">
      <c r="E291" t="s">
        <v>127</v>
      </c>
      <c r="F291">
        <v>94.93</v>
      </c>
    </row>
    <row r="292" spans="5:12" x14ac:dyDescent="0.3">
      <c r="E292" t="s">
        <v>128</v>
      </c>
      <c r="F292">
        <v>58.44</v>
      </c>
    </row>
    <row r="293" spans="5:12" x14ac:dyDescent="0.3">
      <c r="E293" t="s">
        <v>129</v>
      </c>
      <c r="F293">
        <v>63.51</v>
      </c>
    </row>
    <row r="294" spans="5:12" x14ac:dyDescent="0.3">
      <c r="E294" t="s">
        <v>130</v>
      </c>
      <c r="F294">
        <v>64.02</v>
      </c>
    </row>
    <row r="295" spans="5:12" x14ac:dyDescent="0.3">
      <c r="E295" t="s">
        <v>131</v>
      </c>
      <c r="F295">
        <v>63.32</v>
      </c>
    </row>
    <row r="296" spans="5:12" x14ac:dyDescent="0.3">
      <c r="K296" t="s">
        <v>116</v>
      </c>
      <c r="L296">
        <v>2.84</v>
      </c>
    </row>
    <row r="297" spans="5:12" x14ac:dyDescent="0.3">
      <c r="K297" t="s">
        <v>117</v>
      </c>
      <c r="L297">
        <v>3.31</v>
      </c>
    </row>
    <row r="298" spans="5:12" x14ac:dyDescent="0.3">
      <c r="K298" t="s">
        <v>118</v>
      </c>
      <c r="L298">
        <v>2.29</v>
      </c>
    </row>
    <row r="299" spans="5:12" x14ac:dyDescent="0.3">
      <c r="K299" t="s">
        <v>119</v>
      </c>
      <c r="L299">
        <v>2.64</v>
      </c>
    </row>
    <row r="300" spans="5:12" x14ac:dyDescent="0.3">
      <c r="K300" t="s">
        <v>120</v>
      </c>
      <c r="L300">
        <v>3.92</v>
      </c>
    </row>
    <row r="301" spans="5:12" x14ac:dyDescent="0.3">
      <c r="K301" t="s">
        <v>121</v>
      </c>
      <c r="L301">
        <v>2.95</v>
      </c>
    </row>
    <row r="302" spans="5:12" x14ac:dyDescent="0.3">
      <c r="K302" t="s">
        <v>122</v>
      </c>
      <c r="L302">
        <v>4.28</v>
      </c>
    </row>
    <row r="303" spans="5:12" x14ac:dyDescent="0.3">
      <c r="K303" t="s">
        <v>123</v>
      </c>
      <c r="L303">
        <v>4.38</v>
      </c>
    </row>
    <row r="304" spans="5:12" x14ac:dyDescent="0.3">
      <c r="K304" t="s">
        <v>124</v>
      </c>
      <c r="L304">
        <v>4.3899999999999997</v>
      </c>
    </row>
    <row r="305" spans="11:12" x14ac:dyDescent="0.3">
      <c r="K305" t="s">
        <v>125</v>
      </c>
      <c r="L305">
        <v>2.71</v>
      </c>
    </row>
    <row r="306" spans="11:12" x14ac:dyDescent="0.3">
      <c r="K306" t="s">
        <v>126</v>
      </c>
      <c r="L306">
        <v>2.85</v>
      </c>
    </row>
    <row r="307" spans="11:12" x14ac:dyDescent="0.3">
      <c r="K307" t="s">
        <v>127</v>
      </c>
      <c r="L307">
        <v>7.0000000000000007E-2</v>
      </c>
    </row>
    <row r="308" spans="11:12" x14ac:dyDescent="0.3">
      <c r="K308" t="s">
        <v>128</v>
      </c>
      <c r="L308">
        <v>0.62</v>
      </c>
    </row>
    <row r="309" spans="11:12" x14ac:dyDescent="0.3">
      <c r="K309" t="s">
        <v>129</v>
      </c>
      <c r="L309">
        <v>1.3</v>
      </c>
    </row>
    <row r="310" spans="11:12" x14ac:dyDescent="0.3">
      <c r="K310" t="s">
        <v>130</v>
      </c>
      <c r="L310">
        <v>0.65</v>
      </c>
    </row>
    <row r="311" spans="11:12" x14ac:dyDescent="0.3">
      <c r="K311" t="s">
        <v>131</v>
      </c>
      <c r="L311">
        <v>0.53</v>
      </c>
    </row>
    <row r="312" spans="11:12" x14ac:dyDescent="0.3">
      <c r="K312" t="s">
        <v>116</v>
      </c>
      <c r="L312">
        <v>26.45</v>
      </c>
    </row>
    <row r="313" spans="11:12" x14ac:dyDescent="0.3">
      <c r="K313" t="s">
        <v>117</v>
      </c>
      <c r="L313">
        <v>26.73</v>
      </c>
    </row>
    <row r="314" spans="11:12" x14ac:dyDescent="0.3">
      <c r="K314" t="s">
        <v>118</v>
      </c>
      <c r="L314">
        <v>21.62</v>
      </c>
    </row>
    <row r="315" spans="11:12" x14ac:dyDescent="0.3">
      <c r="K315" t="s">
        <v>119</v>
      </c>
      <c r="L315">
        <v>22.74</v>
      </c>
    </row>
    <row r="316" spans="11:12" x14ac:dyDescent="0.3">
      <c r="K316" t="s">
        <v>120</v>
      </c>
      <c r="L316">
        <v>25.28</v>
      </c>
    </row>
    <row r="317" spans="11:12" x14ac:dyDescent="0.3">
      <c r="K317" t="s">
        <v>121</v>
      </c>
      <c r="L317">
        <v>21.23</v>
      </c>
    </row>
    <row r="318" spans="11:12" x14ac:dyDescent="0.3">
      <c r="K318" t="s">
        <v>122</v>
      </c>
      <c r="L318">
        <v>24.15</v>
      </c>
    </row>
    <row r="319" spans="11:12" x14ac:dyDescent="0.3">
      <c r="K319" t="s">
        <v>123</v>
      </c>
      <c r="L319">
        <v>24.6</v>
      </c>
    </row>
    <row r="320" spans="11:12" x14ac:dyDescent="0.3">
      <c r="K320" t="s">
        <v>124</v>
      </c>
      <c r="L320">
        <v>23.72</v>
      </c>
    </row>
    <row r="321" spans="2:12" x14ac:dyDescent="0.3">
      <c r="K321" t="s">
        <v>125</v>
      </c>
      <c r="L321">
        <v>23.04</v>
      </c>
    </row>
    <row r="322" spans="2:12" x14ac:dyDescent="0.3">
      <c r="K322" t="s">
        <v>126</v>
      </c>
      <c r="L322">
        <v>22.19</v>
      </c>
    </row>
    <row r="323" spans="2:12" x14ac:dyDescent="0.3">
      <c r="K323" t="s">
        <v>127</v>
      </c>
      <c r="L323">
        <v>27.22</v>
      </c>
    </row>
    <row r="324" spans="2:12" x14ac:dyDescent="0.3">
      <c r="K324" t="s">
        <v>128</v>
      </c>
      <c r="L324">
        <v>22.38</v>
      </c>
    </row>
    <row r="325" spans="2:12" x14ac:dyDescent="0.3">
      <c r="K325" t="s">
        <v>129</v>
      </c>
      <c r="L325">
        <v>27.59</v>
      </c>
    </row>
    <row r="326" spans="2:12" x14ac:dyDescent="0.3">
      <c r="K326" t="s">
        <v>130</v>
      </c>
      <c r="L326">
        <v>21.9</v>
      </c>
    </row>
    <row r="327" spans="2:12" x14ac:dyDescent="0.3">
      <c r="K327" t="s">
        <v>131</v>
      </c>
      <c r="L327">
        <v>21.97</v>
      </c>
    </row>
    <row r="328" spans="2:12" x14ac:dyDescent="0.3">
      <c r="B328" t="s">
        <v>116</v>
      </c>
      <c r="C328">
        <v>5.3</v>
      </c>
    </row>
    <row r="329" spans="2:12" x14ac:dyDescent="0.3">
      <c r="B329" t="s">
        <v>117</v>
      </c>
      <c r="C329">
        <v>3.1</v>
      </c>
    </row>
    <row r="330" spans="2:12" x14ac:dyDescent="0.3">
      <c r="B330" t="s">
        <v>118</v>
      </c>
      <c r="C330">
        <v>4.0999999999999996</v>
      </c>
    </row>
    <row r="331" spans="2:12" x14ac:dyDescent="0.3">
      <c r="B331" t="s">
        <v>119</v>
      </c>
      <c r="C331">
        <v>5</v>
      </c>
    </row>
    <row r="332" spans="2:12" x14ac:dyDescent="0.3">
      <c r="B332" t="s">
        <v>120</v>
      </c>
      <c r="C332">
        <v>3.1</v>
      </c>
    </row>
    <row r="333" spans="2:12" x14ac:dyDescent="0.3">
      <c r="B333" t="s">
        <v>121</v>
      </c>
      <c r="C333">
        <v>3.2</v>
      </c>
    </row>
    <row r="334" spans="2:12" x14ac:dyDescent="0.3">
      <c r="B334" t="s">
        <v>122</v>
      </c>
      <c r="C334">
        <v>3.8</v>
      </c>
    </row>
    <row r="335" spans="2:12" x14ac:dyDescent="0.3">
      <c r="B335" t="s">
        <v>123</v>
      </c>
      <c r="C335">
        <v>2.6</v>
      </c>
    </row>
    <row r="336" spans="2:12" x14ac:dyDescent="0.3">
      <c r="B336" t="s">
        <v>124</v>
      </c>
      <c r="C336">
        <v>3.6</v>
      </c>
    </row>
    <row r="337" spans="2:6" x14ac:dyDescent="0.3">
      <c r="B337" t="s">
        <v>125</v>
      </c>
      <c r="C337">
        <v>2.6</v>
      </c>
    </row>
    <row r="338" spans="2:6" x14ac:dyDescent="0.3">
      <c r="B338" t="s">
        <v>126</v>
      </c>
      <c r="C338">
        <v>2.8</v>
      </c>
    </row>
    <row r="339" spans="2:6" x14ac:dyDescent="0.3">
      <c r="B339" t="s">
        <v>127</v>
      </c>
      <c r="C339">
        <v>6.7</v>
      </c>
    </row>
    <row r="340" spans="2:6" x14ac:dyDescent="0.3">
      <c r="B340" t="s">
        <v>128</v>
      </c>
      <c r="C340">
        <v>2.7</v>
      </c>
    </row>
    <row r="341" spans="2:6" x14ac:dyDescent="0.3">
      <c r="B341" t="s">
        <v>129</v>
      </c>
      <c r="C341">
        <v>2.7</v>
      </c>
    </row>
    <row r="342" spans="2:6" x14ac:dyDescent="0.3">
      <c r="B342" t="s">
        <v>130</v>
      </c>
      <c r="C342">
        <v>2.8</v>
      </c>
    </row>
    <row r="343" spans="2:6" x14ac:dyDescent="0.3">
      <c r="B343" t="s">
        <v>131</v>
      </c>
      <c r="C343">
        <v>2.7</v>
      </c>
    </row>
    <row r="344" spans="2:6" x14ac:dyDescent="0.3">
      <c r="E344" t="s">
        <v>116</v>
      </c>
      <c r="F344">
        <v>17.61</v>
      </c>
    </row>
    <row r="345" spans="2:6" x14ac:dyDescent="0.3">
      <c r="E345" t="s">
        <v>117</v>
      </c>
      <c r="F345">
        <v>30.38</v>
      </c>
    </row>
    <row r="346" spans="2:6" x14ac:dyDescent="0.3">
      <c r="E346" t="s">
        <v>118</v>
      </c>
      <c r="F346">
        <v>23.56</v>
      </c>
    </row>
    <row r="347" spans="2:6" x14ac:dyDescent="0.3">
      <c r="E347" t="s">
        <v>119</v>
      </c>
      <c r="F347">
        <v>21.17</v>
      </c>
    </row>
    <row r="348" spans="2:6" x14ac:dyDescent="0.3">
      <c r="E348" t="s">
        <v>120</v>
      </c>
      <c r="F348">
        <v>28.92</v>
      </c>
    </row>
    <row r="349" spans="2:6" x14ac:dyDescent="0.3">
      <c r="E349" t="s">
        <v>121</v>
      </c>
      <c r="F349">
        <v>25.77</v>
      </c>
    </row>
    <row r="350" spans="2:6" x14ac:dyDescent="0.3">
      <c r="E350" t="s">
        <v>122</v>
      </c>
      <c r="F350">
        <v>23.05</v>
      </c>
    </row>
    <row r="351" spans="2:6" x14ac:dyDescent="0.3">
      <c r="E351" t="s">
        <v>123</v>
      </c>
      <c r="F351">
        <v>30.16</v>
      </c>
    </row>
    <row r="352" spans="2:6" x14ac:dyDescent="0.3">
      <c r="E352" t="s">
        <v>124</v>
      </c>
      <c r="F352">
        <v>20.73</v>
      </c>
    </row>
    <row r="353" spans="5:12" x14ac:dyDescent="0.3">
      <c r="E353" t="s">
        <v>125</v>
      </c>
      <c r="F353">
        <v>29.77</v>
      </c>
    </row>
    <row r="354" spans="5:12" x14ac:dyDescent="0.3">
      <c r="E354" t="s">
        <v>126</v>
      </c>
      <c r="F354">
        <v>25.98</v>
      </c>
    </row>
    <row r="355" spans="5:12" x14ac:dyDescent="0.3">
      <c r="E355" t="s">
        <v>127</v>
      </c>
      <c r="F355">
        <v>94.93</v>
      </c>
    </row>
    <row r="356" spans="5:12" x14ac:dyDescent="0.3">
      <c r="E356" t="s">
        <v>128</v>
      </c>
      <c r="F356">
        <v>58.44</v>
      </c>
    </row>
    <row r="357" spans="5:12" x14ac:dyDescent="0.3">
      <c r="E357" t="s">
        <v>129</v>
      </c>
      <c r="F357">
        <v>63.51</v>
      </c>
    </row>
    <row r="358" spans="5:12" x14ac:dyDescent="0.3">
      <c r="E358" t="s">
        <v>130</v>
      </c>
      <c r="F358">
        <v>64.02</v>
      </c>
    </row>
    <row r="359" spans="5:12" x14ac:dyDescent="0.3">
      <c r="E359" t="s">
        <v>131</v>
      </c>
      <c r="F359">
        <v>63.32</v>
      </c>
    </row>
    <row r="360" spans="5:12" x14ac:dyDescent="0.3">
      <c r="K360" t="s">
        <v>116</v>
      </c>
      <c r="L360">
        <v>2.84</v>
      </c>
    </row>
    <row r="361" spans="5:12" x14ac:dyDescent="0.3">
      <c r="K361" t="s">
        <v>117</v>
      </c>
      <c r="L361">
        <v>3.31</v>
      </c>
    </row>
    <row r="362" spans="5:12" x14ac:dyDescent="0.3">
      <c r="K362" t="s">
        <v>118</v>
      </c>
      <c r="L362">
        <v>2.29</v>
      </c>
    </row>
    <row r="363" spans="5:12" x14ac:dyDescent="0.3">
      <c r="K363" t="s">
        <v>119</v>
      </c>
      <c r="L363">
        <v>2.64</v>
      </c>
    </row>
    <row r="364" spans="5:12" x14ac:dyDescent="0.3">
      <c r="K364" t="s">
        <v>120</v>
      </c>
      <c r="L364">
        <v>3.92</v>
      </c>
    </row>
    <row r="365" spans="5:12" x14ac:dyDescent="0.3">
      <c r="K365" t="s">
        <v>121</v>
      </c>
      <c r="L365">
        <v>2.95</v>
      </c>
    </row>
    <row r="366" spans="5:12" x14ac:dyDescent="0.3">
      <c r="K366" t="s">
        <v>122</v>
      </c>
      <c r="L366">
        <v>4.28</v>
      </c>
    </row>
    <row r="367" spans="5:12" x14ac:dyDescent="0.3">
      <c r="K367" t="s">
        <v>123</v>
      </c>
      <c r="L367">
        <v>4.38</v>
      </c>
    </row>
    <row r="368" spans="5:12" x14ac:dyDescent="0.3">
      <c r="K368" t="s">
        <v>124</v>
      </c>
      <c r="L368">
        <v>4.3899999999999997</v>
      </c>
    </row>
    <row r="369" spans="11:12" x14ac:dyDescent="0.3">
      <c r="K369" t="s">
        <v>125</v>
      </c>
      <c r="L369">
        <v>2.71</v>
      </c>
    </row>
    <row r="370" spans="11:12" x14ac:dyDescent="0.3">
      <c r="K370" t="s">
        <v>126</v>
      </c>
      <c r="L370">
        <v>2.85</v>
      </c>
    </row>
    <row r="371" spans="11:12" x14ac:dyDescent="0.3">
      <c r="K371" t="s">
        <v>127</v>
      </c>
      <c r="L371">
        <v>7.0000000000000007E-2</v>
      </c>
    </row>
    <row r="372" spans="11:12" x14ac:dyDescent="0.3">
      <c r="K372" t="s">
        <v>128</v>
      </c>
      <c r="L372">
        <v>0.62</v>
      </c>
    </row>
    <row r="373" spans="11:12" x14ac:dyDescent="0.3">
      <c r="K373" t="s">
        <v>129</v>
      </c>
      <c r="L373">
        <v>1.3</v>
      </c>
    </row>
    <row r="374" spans="11:12" x14ac:dyDescent="0.3">
      <c r="K374" t="s">
        <v>130</v>
      </c>
      <c r="L374">
        <v>0.65</v>
      </c>
    </row>
    <row r="375" spans="11:12" x14ac:dyDescent="0.3">
      <c r="K375" t="s">
        <v>131</v>
      </c>
      <c r="L375">
        <v>0.53</v>
      </c>
    </row>
    <row r="376" spans="11:12" x14ac:dyDescent="0.3">
      <c r="K376" t="s">
        <v>116</v>
      </c>
      <c r="L376">
        <v>26.45</v>
      </c>
    </row>
    <row r="377" spans="11:12" x14ac:dyDescent="0.3">
      <c r="K377" t="s">
        <v>117</v>
      </c>
      <c r="L377">
        <v>26.73</v>
      </c>
    </row>
    <row r="378" spans="11:12" x14ac:dyDescent="0.3">
      <c r="K378" t="s">
        <v>118</v>
      </c>
      <c r="L378">
        <v>21.62</v>
      </c>
    </row>
    <row r="379" spans="11:12" x14ac:dyDescent="0.3">
      <c r="K379" t="s">
        <v>119</v>
      </c>
      <c r="L379">
        <v>22.74</v>
      </c>
    </row>
    <row r="380" spans="11:12" x14ac:dyDescent="0.3">
      <c r="K380" t="s">
        <v>120</v>
      </c>
      <c r="L380">
        <v>25.28</v>
      </c>
    </row>
    <row r="381" spans="11:12" x14ac:dyDescent="0.3">
      <c r="K381" t="s">
        <v>121</v>
      </c>
      <c r="L381">
        <v>21.23</v>
      </c>
    </row>
    <row r="382" spans="11:12" x14ac:dyDescent="0.3">
      <c r="K382" t="s">
        <v>122</v>
      </c>
      <c r="L382">
        <v>24.15</v>
      </c>
    </row>
    <row r="383" spans="11:12" x14ac:dyDescent="0.3">
      <c r="K383" t="s">
        <v>123</v>
      </c>
      <c r="L383">
        <v>24.6</v>
      </c>
    </row>
    <row r="384" spans="11:12" x14ac:dyDescent="0.3">
      <c r="K384" t="s">
        <v>124</v>
      </c>
      <c r="L384">
        <v>23.72</v>
      </c>
    </row>
    <row r="385" spans="2:12" x14ac:dyDescent="0.3">
      <c r="K385" t="s">
        <v>125</v>
      </c>
      <c r="L385">
        <v>23.04</v>
      </c>
    </row>
    <row r="386" spans="2:12" x14ac:dyDescent="0.3">
      <c r="K386" t="s">
        <v>126</v>
      </c>
      <c r="L386">
        <v>22.19</v>
      </c>
    </row>
    <row r="387" spans="2:12" x14ac:dyDescent="0.3">
      <c r="K387" t="s">
        <v>127</v>
      </c>
      <c r="L387">
        <v>27.22</v>
      </c>
    </row>
    <row r="388" spans="2:12" x14ac:dyDescent="0.3">
      <c r="K388" t="s">
        <v>128</v>
      </c>
      <c r="L388">
        <v>22.38</v>
      </c>
    </row>
    <row r="389" spans="2:12" x14ac:dyDescent="0.3">
      <c r="K389" t="s">
        <v>129</v>
      </c>
      <c r="L389">
        <v>27.59</v>
      </c>
    </row>
    <row r="390" spans="2:12" x14ac:dyDescent="0.3">
      <c r="K390" t="s">
        <v>130</v>
      </c>
      <c r="L390">
        <v>21.9</v>
      </c>
    </row>
    <row r="391" spans="2:12" x14ac:dyDescent="0.3">
      <c r="K391" t="s">
        <v>131</v>
      </c>
      <c r="L391">
        <v>21.97</v>
      </c>
    </row>
    <row r="392" spans="2:12" x14ac:dyDescent="0.3">
      <c r="B392" t="s">
        <v>116</v>
      </c>
      <c r="C392">
        <v>5.3</v>
      </c>
    </row>
    <row r="393" spans="2:12" x14ac:dyDescent="0.3">
      <c r="B393" t="s">
        <v>117</v>
      </c>
      <c r="C393">
        <v>3.1</v>
      </c>
    </row>
    <row r="394" spans="2:12" x14ac:dyDescent="0.3">
      <c r="B394" t="s">
        <v>118</v>
      </c>
      <c r="C394">
        <v>4.0999999999999996</v>
      </c>
    </row>
    <row r="395" spans="2:12" x14ac:dyDescent="0.3">
      <c r="B395" t="s">
        <v>119</v>
      </c>
      <c r="C395">
        <v>5</v>
      </c>
    </row>
    <row r="396" spans="2:12" x14ac:dyDescent="0.3">
      <c r="B396" t="s">
        <v>120</v>
      </c>
      <c r="C396">
        <v>3.1</v>
      </c>
    </row>
    <row r="397" spans="2:12" x14ac:dyDescent="0.3">
      <c r="B397" t="s">
        <v>121</v>
      </c>
      <c r="C397">
        <v>3.2</v>
      </c>
    </row>
    <row r="398" spans="2:12" x14ac:dyDescent="0.3">
      <c r="B398" t="s">
        <v>122</v>
      </c>
      <c r="C398">
        <v>3.8</v>
      </c>
    </row>
    <row r="399" spans="2:12" x14ac:dyDescent="0.3">
      <c r="B399" t="s">
        <v>123</v>
      </c>
      <c r="C399">
        <v>2.6</v>
      </c>
    </row>
    <row r="400" spans="2:12" x14ac:dyDescent="0.3">
      <c r="B400" t="s">
        <v>124</v>
      </c>
      <c r="C400">
        <v>3.6</v>
      </c>
    </row>
    <row r="401" spans="2:6" x14ac:dyDescent="0.3">
      <c r="B401" t="s">
        <v>125</v>
      </c>
      <c r="C401">
        <v>2.6</v>
      </c>
    </row>
    <row r="402" spans="2:6" x14ac:dyDescent="0.3">
      <c r="B402" t="s">
        <v>126</v>
      </c>
      <c r="C402">
        <v>2.8</v>
      </c>
    </row>
    <row r="403" spans="2:6" x14ac:dyDescent="0.3">
      <c r="B403" t="s">
        <v>127</v>
      </c>
      <c r="C403">
        <v>6.7</v>
      </c>
    </row>
    <row r="404" spans="2:6" x14ac:dyDescent="0.3">
      <c r="B404" t="s">
        <v>128</v>
      </c>
      <c r="C404">
        <v>2.7</v>
      </c>
    </row>
    <row r="405" spans="2:6" x14ac:dyDescent="0.3">
      <c r="B405" t="s">
        <v>129</v>
      </c>
      <c r="C405">
        <v>2.7</v>
      </c>
    </row>
    <row r="406" spans="2:6" x14ac:dyDescent="0.3">
      <c r="B406" t="s">
        <v>130</v>
      </c>
      <c r="C406">
        <v>2.8</v>
      </c>
    </row>
    <row r="407" spans="2:6" x14ac:dyDescent="0.3">
      <c r="B407" t="s">
        <v>131</v>
      </c>
      <c r="C407">
        <v>2.7</v>
      </c>
    </row>
    <row r="408" spans="2:6" x14ac:dyDescent="0.3">
      <c r="E408" t="s">
        <v>116</v>
      </c>
      <c r="F408">
        <v>17.61</v>
      </c>
    </row>
    <row r="409" spans="2:6" x14ac:dyDescent="0.3">
      <c r="E409" t="s">
        <v>117</v>
      </c>
      <c r="F409">
        <v>30.38</v>
      </c>
    </row>
    <row r="410" spans="2:6" x14ac:dyDescent="0.3">
      <c r="E410" t="s">
        <v>118</v>
      </c>
      <c r="F410">
        <v>23.56</v>
      </c>
    </row>
    <row r="411" spans="2:6" x14ac:dyDescent="0.3">
      <c r="E411" t="s">
        <v>119</v>
      </c>
      <c r="F411">
        <v>21.17</v>
      </c>
    </row>
    <row r="412" spans="2:6" x14ac:dyDescent="0.3">
      <c r="E412" t="s">
        <v>120</v>
      </c>
      <c r="F412">
        <v>28.92</v>
      </c>
    </row>
    <row r="413" spans="2:6" x14ac:dyDescent="0.3">
      <c r="E413" t="s">
        <v>121</v>
      </c>
      <c r="F413">
        <v>25.77</v>
      </c>
    </row>
    <row r="414" spans="2:6" x14ac:dyDescent="0.3">
      <c r="E414" t="s">
        <v>122</v>
      </c>
      <c r="F414">
        <v>23.05</v>
      </c>
    </row>
    <row r="415" spans="2:6" x14ac:dyDescent="0.3">
      <c r="E415" t="s">
        <v>123</v>
      </c>
      <c r="F415">
        <v>30.16</v>
      </c>
    </row>
    <row r="416" spans="2:6" x14ac:dyDescent="0.3">
      <c r="E416" t="s">
        <v>124</v>
      </c>
      <c r="F416">
        <v>20.73</v>
      </c>
    </row>
    <row r="417" spans="5:12" x14ac:dyDescent="0.3">
      <c r="E417" t="s">
        <v>125</v>
      </c>
      <c r="F417">
        <v>29.77</v>
      </c>
    </row>
    <row r="418" spans="5:12" x14ac:dyDescent="0.3">
      <c r="E418" t="s">
        <v>126</v>
      </c>
      <c r="F418">
        <v>25.98</v>
      </c>
    </row>
    <row r="419" spans="5:12" x14ac:dyDescent="0.3">
      <c r="E419" t="s">
        <v>127</v>
      </c>
      <c r="F419">
        <v>94.93</v>
      </c>
    </row>
    <row r="420" spans="5:12" x14ac:dyDescent="0.3">
      <c r="E420" t="s">
        <v>128</v>
      </c>
      <c r="F420">
        <v>58.44</v>
      </c>
    </row>
    <row r="421" spans="5:12" x14ac:dyDescent="0.3">
      <c r="E421" t="s">
        <v>129</v>
      </c>
      <c r="F421">
        <v>63.51</v>
      </c>
    </row>
    <row r="422" spans="5:12" x14ac:dyDescent="0.3">
      <c r="E422" t="s">
        <v>130</v>
      </c>
      <c r="F422">
        <v>64.02</v>
      </c>
    </row>
    <row r="423" spans="5:12" x14ac:dyDescent="0.3">
      <c r="E423" t="s">
        <v>131</v>
      </c>
      <c r="F423">
        <v>63.32</v>
      </c>
    </row>
    <row r="424" spans="5:12" x14ac:dyDescent="0.3">
      <c r="K424" t="s">
        <v>116</v>
      </c>
      <c r="L424">
        <v>2.84</v>
      </c>
    </row>
    <row r="425" spans="5:12" x14ac:dyDescent="0.3">
      <c r="K425" t="s">
        <v>117</v>
      </c>
      <c r="L425">
        <v>3.31</v>
      </c>
    </row>
    <row r="426" spans="5:12" x14ac:dyDescent="0.3">
      <c r="K426" t="s">
        <v>118</v>
      </c>
      <c r="L426">
        <v>2.29</v>
      </c>
    </row>
    <row r="427" spans="5:12" x14ac:dyDescent="0.3">
      <c r="K427" t="s">
        <v>119</v>
      </c>
      <c r="L427">
        <v>2.64</v>
      </c>
    </row>
    <row r="428" spans="5:12" x14ac:dyDescent="0.3">
      <c r="K428" t="s">
        <v>120</v>
      </c>
      <c r="L428">
        <v>3.92</v>
      </c>
    </row>
    <row r="429" spans="5:12" x14ac:dyDescent="0.3">
      <c r="K429" t="s">
        <v>121</v>
      </c>
      <c r="L429">
        <v>2.95</v>
      </c>
    </row>
    <row r="430" spans="5:12" x14ac:dyDescent="0.3">
      <c r="K430" t="s">
        <v>122</v>
      </c>
      <c r="L430">
        <v>4.28</v>
      </c>
    </row>
    <row r="431" spans="5:12" x14ac:dyDescent="0.3">
      <c r="K431" t="s">
        <v>123</v>
      </c>
      <c r="L431">
        <v>4.38</v>
      </c>
    </row>
    <row r="432" spans="5:12" x14ac:dyDescent="0.3">
      <c r="K432" t="s">
        <v>124</v>
      </c>
      <c r="L432">
        <v>4.3899999999999997</v>
      </c>
    </row>
    <row r="433" spans="11:12" x14ac:dyDescent="0.3">
      <c r="K433" t="s">
        <v>125</v>
      </c>
      <c r="L433">
        <v>2.71</v>
      </c>
    </row>
    <row r="434" spans="11:12" x14ac:dyDescent="0.3">
      <c r="K434" t="s">
        <v>126</v>
      </c>
      <c r="L434">
        <v>2.85</v>
      </c>
    </row>
    <row r="435" spans="11:12" x14ac:dyDescent="0.3">
      <c r="K435" t="s">
        <v>127</v>
      </c>
      <c r="L435">
        <v>7.0000000000000007E-2</v>
      </c>
    </row>
    <row r="436" spans="11:12" x14ac:dyDescent="0.3">
      <c r="K436" t="s">
        <v>128</v>
      </c>
      <c r="L436">
        <v>0.62</v>
      </c>
    </row>
    <row r="437" spans="11:12" x14ac:dyDescent="0.3">
      <c r="K437" t="s">
        <v>129</v>
      </c>
      <c r="L437">
        <v>1.3</v>
      </c>
    </row>
    <row r="438" spans="11:12" x14ac:dyDescent="0.3">
      <c r="K438" t="s">
        <v>130</v>
      </c>
      <c r="L438">
        <v>0.65</v>
      </c>
    </row>
    <row r="439" spans="11:12" x14ac:dyDescent="0.3">
      <c r="K439" t="s">
        <v>131</v>
      </c>
      <c r="L439">
        <v>0.53</v>
      </c>
    </row>
    <row r="440" spans="11:12" x14ac:dyDescent="0.3">
      <c r="K440" t="s">
        <v>116</v>
      </c>
      <c r="L440">
        <v>26.45</v>
      </c>
    </row>
    <row r="441" spans="11:12" x14ac:dyDescent="0.3">
      <c r="K441" t="s">
        <v>117</v>
      </c>
      <c r="L441">
        <v>26.73</v>
      </c>
    </row>
    <row r="442" spans="11:12" x14ac:dyDescent="0.3">
      <c r="K442" t="s">
        <v>118</v>
      </c>
      <c r="L442">
        <v>21.62</v>
      </c>
    </row>
    <row r="443" spans="11:12" x14ac:dyDescent="0.3">
      <c r="K443" t="s">
        <v>119</v>
      </c>
      <c r="L443">
        <v>22.74</v>
      </c>
    </row>
    <row r="444" spans="11:12" x14ac:dyDescent="0.3">
      <c r="K444" t="s">
        <v>120</v>
      </c>
      <c r="L444">
        <v>25.28</v>
      </c>
    </row>
    <row r="445" spans="11:12" x14ac:dyDescent="0.3">
      <c r="K445" t="s">
        <v>121</v>
      </c>
      <c r="L445">
        <v>21.23</v>
      </c>
    </row>
    <row r="446" spans="11:12" x14ac:dyDescent="0.3">
      <c r="K446" t="s">
        <v>122</v>
      </c>
      <c r="L446">
        <v>24.15</v>
      </c>
    </row>
    <row r="447" spans="11:12" x14ac:dyDescent="0.3">
      <c r="K447" t="s">
        <v>123</v>
      </c>
      <c r="L447">
        <v>24.6</v>
      </c>
    </row>
    <row r="448" spans="11:12" x14ac:dyDescent="0.3">
      <c r="K448" t="s">
        <v>124</v>
      </c>
      <c r="L448">
        <v>23.72</v>
      </c>
    </row>
    <row r="449" spans="11:12" x14ac:dyDescent="0.3">
      <c r="K449" t="s">
        <v>125</v>
      </c>
      <c r="L449">
        <v>23.04</v>
      </c>
    </row>
    <row r="450" spans="11:12" x14ac:dyDescent="0.3">
      <c r="K450" t="s">
        <v>126</v>
      </c>
      <c r="L450">
        <v>22.19</v>
      </c>
    </row>
    <row r="451" spans="11:12" x14ac:dyDescent="0.3">
      <c r="K451" t="s">
        <v>127</v>
      </c>
      <c r="L451">
        <v>27.22</v>
      </c>
    </row>
    <row r="452" spans="11:12" x14ac:dyDescent="0.3">
      <c r="K452" t="s">
        <v>128</v>
      </c>
      <c r="L452">
        <v>22.38</v>
      </c>
    </row>
    <row r="453" spans="11:12" x14ac:dyDescent="0.3">
      <c r="K453" t="s">
        <v>129</v>
      </c>
      <c r="L453">
        <v>27.59</v>
      </c>
    </row>
    <row r="454" spans="11:12" x14ac:dyDescent="0.3">
      <c r="K454" t="s">
        <v>130</v>
      </c>
      <c r="L454">
        <v>21.9</v>
      </c>
    </row>
    <row r="455" spans="11:12" x14ac:dyDescent="0.3">
      <c r="K455" t="s">
        <v>131</v>
      </c>
      <c r="L455">
        <v>21.97</v>
      </c>
    </row>
  </sheetData>
  <autoFilter ref="B3:C36" xr:uid="{00000000-0009-0000-0000-000002000000}"/>
  <mergeCells count="5">
    <mergeCell ref="B2:C2"/>
    <mergeCell ref="E2:F2"/>
    <mergeCell ref="H2:I2"/>
    <mergeCell ref="K2:L2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34"/>
  <sheetViews>
    <sheetView showGridLines="0" workbookViewId="0">
      <selection sqref="A1:C1"/>
    </sheetView>
  </sheetViews>
  <sheetFormatPr defaultRowHeight="14.4" x14ac:dyDescent="0.3"/>
  <cols>
    <col min="1" max="1" width="7.77734375" bestFit="1" customWidth="1"/>
    <col min="2" max="2" width="11" customWidth="1"/>
    <col min="3" max="3" width="23.109375" customWidth="1"/>
    <col min="5" max="5" width="12" bestFit="1" customWidth="1"/>
  </cols>
  <sheetData>
    <row r="1" spans="1:3" x14ac:dyDescent="0.3">
      <c r="A1" t="s">
        <v>132</v>
      </c>
      <c r="B1" t="s">
        <v>133</v>
      </c>
      <c r="C1" t="s">
        <v>134</v>
      </c>
    </row>
    <row r="2" spans="1:3" ht="31.2" hidden="1" customHeight="1" x14ac:dyDescent="0.3">
      <c r="A2">
        <v>1</v>
      </c>
      <c r="B2">
        <v>2.3333333333333331E-2</v>
      </c>
      <c r="C2">
        <v>0</v>
      </c>
    </row>
    <row r="3" spans="1:3" ht="15.6" hidden="1" customHeight="1" x14ac:dyDescent="0.3">
      <c r="A3">
        <v>2</v>
      </c>
      <c r="B3">
        <v>2.3333333333333331E-2</v>
      </c>
      <c r="C3">
        <v>0</v>
      </c>
    </row>
    <row r="4" spans="1:3" ht="15.6" hidden="1" customHeight="1" x14ac:dyDescent="0.3">
      <c r="A4">
        <v>3</v>
      </c>
      <c r="B4">
        <v>0.02</v>
      </c>
      <c r="C4">
        <v>0</v>
      </c>
    </row>
    <row r="5" spans="1:3" ht="15.6" hidden="1" customHeight="1" x14ac:dyDescent="0.3">
      <c r="A5">
        <v>4</v>
      </c>
      <c r="B5">
        <v>0</v>
      </c>
      <c r="C5">
        <v>0</v>
      </c>
    </row>
    <row r="6" spans="1:3" ht="15.6" hidden="1" customHeight="1" x14ac:dyDescent="0.3">
      <c r="A6">
        <v>5</v>
      </c>
      <c r="B6">
        <v>0</v>
      </c>
      <c r="C6">
        <v>0</v>
      </c>
    </row>
    <row r="7" spans="1:3" ht="15.6" hidden="1" customHeight="1" x14ac:dyDescent="0.3">
      <c r="A7">
        <v>6</v>
      </c>
      <c r="B7">
        <v>0.42499999999999999</v>
      </c>
      <c r="C7">
        <v>4</v>
      </c>
    </row>
    <row r="8" spans="1:3" ht="15.6" customHeight="1" x14ac:dyDescent="0.3">
      <c r="A8">
        <v>7</v>
      </c>
      <c r="B8">
        <v>84.466666666666669</v>
      </c>
      <c r="C8">
        <v>1020</v>
      </c>
    </row>
    <row r="9" spans="1:3" ht="15.6" customHeight="1" x14ac:dyDescent="0.3">
      <c r="A9">
        <v>8</v>
      </c>
      <c r="B9">
        <v>83.55</v>
      </c>
      <c r="C9">
        <v>1034</v>
      </c>
    </row>
    <row r="10" spans="1:3" ht="15.6" customHeight="1" x14ac:dyDescent="0.3">
      <c r="A10">
        <v>9</v>
      </c>
      <c r="B10">
        <v>80.47</v>
      </c>
      <c r="C10">
        <v>216</v>
      </c>
    </row>
    <row r="11" spans="1:3" ht="15.6" customHeight="1" x14ac:dyDescent="0.3">
      <c r="A11">
        <v>10</v>
      </c>
      <c r="B11">
        <v>56.346666666666657</v>
      </c>
      <c r="C11">
        <v>712</v>
      </c>
    </row>
    <row r="12" spans="1:3" ht="15.6" customHeight="1" x14ac:dyDescent="0.3">
      <c r="A12">
        <v>11</v>
      </c>
      <c r="B12">
        <v>84.766666666666666</v>
      </c>
      <c r="C12">
        <v>1034</v>
      </c>
    </row>
    <row r="13" spans="1:3" ht="15.6" customHeight="1" x14ac:dyDescent="0.3">
      <c r="A13">
        <v>12</v>
      </c>
      <c r="B13">
        <v>55.513333333333343</v>
      </c>
      <c r="C13">
        <v>810</v>
      </c>
    </row>
    <row r="14" spans="1:3" ht="15.6" customHeight="1" x14ac:dyDescent="0.3">
      <c r="A14">
        <v>13</v>
      </c>
      <c r="B14">
        <v>74.58</v>
      </c>
      <c r="C14">
        <v>1816</v>
      </c>
    </row>
    <row r="15" spans="1:3" ht="15.6" customHeight="1" x14ac:dyDescent="0.3">
      <c r="A15">
        <v>14</v>
      </c>
      <c r="B15">
        <v>80.556666666666672</v>
      </c>
      <c r="C15">
        <v>1382</v>
      </c>
    </row>
    <row r="16" spans="1:3" ht="15.6" customHeight="1" x14ac:dyDescent="0.3">
      <c r="A16">
        <v>15</v>
      </c>
      <c r="B16">
        <v>81.553333333333327</v>
      </c>
      <c r="C16">
        <v>1406</v>
      </c>
    </row>
    <row r="17" spans="1:3" ht="15.6" customHeight="1" x14ac:dyDescent="0.3">
      <c r="A17">
        <v>16</v>
      </c>
      <c r="B17">
        <v>80.454999999999998</v>
      </c>
      <c r="C17">
        <v>1814</v>
      </c>
    </row>
    <row r="18" spans="1:3" ht="15.6" customHeight="1" x14ac:dyDescent="0.3">
      <c r="A18">
        <v>17</v>
      </c>
      <c r="B18">
        <v>31.92</v>
      </c>
      <c r="C18">
        <v>1130</v>
      </c>
    </row>
    <row r="19" spans="1:3" ht="15.6" hidden="1" customHeight="1" x14ac:dyDescent="0.3">
      <c r="A19">
        <v>18</v>
      </c>
      <c r="B19">
        <v>20.58</v>
      </c>
      <c r="C19">
        <v>226</v>
      </c>
    </row>
    <row r="20" spans="1:3" ht="15.6" customHeight="1" x14ac:dyDescent="0.3">
      <c r="A20">
        <v>19</v>
      </c>
      <c r="B20">
        <v>87.386666666666656</v>
      </c>
      <c r="C20">
        <v>1048</v>
      </c>
    </row>
    <row r="21" spans="1:3" ht="15.6" customHeight="1" x14ac:dyDescent="0.3">
      <c r="A21">
        <v>20</v>
      </c>
      <c r="B21">
        <v>86.196666666666673</v>
      </c>
      <c r="C21">
        <v>1348</v>
      </c>
    </row>
    <row r="22" spans="1:3" ht="15.6" customHeight="1" x14ac:dyDescent="0.3">
      <c r="A22">
        <v>21</v>
      </c>
      <c r="B22">
        <v>87.573333333333323</v>
      </c>
      <c r="C22">
        <v>1218</v>
      </c>
    </row>
    <row r="23" spans="1:3" ht="15.6" customHeight="1" x14ac:dyDescent="0.3">
      <c r="A23">
        <v>22</v>
      </c>
      <c r="B23">
        <v>86.32</v>
      </c>
      <c r="C23">
        <v>1112</v>
      </c>
    </row>
    <row r="24" spans="1:3" ht="15.6" customHeight="1" x14ac:dyDescent="0.3">
      <c r="A24">
        <v>23</v>
      </c>
      <c r="B24">
        <v>56.713333333333331</v>
      </c>
      <c r="C24">
        <v>766</v>
      </c>
    </row>
    <row r="25" spans="1:3" ht="15.6" customHeight="1" x14ac:dyDescent="0.3">
      <c r="A25">
        <v>24</v>
      </c>
      <c r="B25">
        <v>56.06</v>
      </c>
      <c r="C25">
        <v>1082</v>
      </c>
    </row>
    <row r="26" spans="1:3" ht="15.6" customHeight="1" x14ac:dyDescent="0.3">
      <c r="A26">
        <v>25</v>
      </c>
      <c r="B26">
        <v>57.766666666666673</v>
      </c>
      <c r="C26">
        <v>934</v>
      </c>
    </row>
    <row r="27" spans="1:3" ht="15.6" customHeight="1" x14ac:dyDescent="0.3">
      <c r="A27">
        <v>26</v>
      </c>
      <c r="B27">
        <v>57.51</v>
      </c>
      <c r="C27">
        <v>756</v>
      </c>
    </row>
    <row r="28" spans="1:3" ht="15.6" customHeight="1" x14ac:dyDescent="0.3">
      <c r="A28">
        <v>27</v>
      </c>
      <c r="B28">
        <v>54.569999999999993</v>
      </c>
      <c r="C28">
        <v>876</v>
      </c>
    </row>
    <row r="29" spans="1:3" ht="15.6" customHeight="1" x14ac:dyDescent="0.3">
      <c r="A29">
        <v>28</v>
      </c>
      <c r="B29">
        <v>52.356666666666669</v>
      </c>
      <c r="C29">
        <v>976</v>
      </c>
    </row>
    <row r="30" spans="1:3" ht="15.6" hidden="1" customHeight="1" x14ac:dyDescent="0.3">
      <c r="A30">
        <v>29</v>
      </c>
      <c r="B30">
        <v>25.423333333333328</v>
      </c>
      <c r="C30">
        <v>506</v>
      </c>
    </row>
    <row r="31" spans="1:3" ht="15.6" hidden="1" customHeight="1" x14ac:dyDescent="0.3">
      <c r="A31">
        <v>30</v>
      </c>
      <c r="B31">
        <v>27.86333333333333</v>
      </c>
      <c r="C31">
        <v>400</v>
      </c>
    </row>
    <row r="32" spans="1:3" ht="15.6" hidden="1" customHeight="1" x14ac:dyDescent="0.3">
      <c r="A32">
        <v>31</v>
      </c>
      <c r="B32">
        <v>0</v>
      </c>
      <c r="C32">
        <v>0</v>
      </c>
    </row>
    <row r="33" spans="1:3" ht="15.6" hidden="1" customHeight="1" x14ac:dyDescent="0.3">
      <c r="A33">
        <v>32</v>
      </c>
      <c r="B33">
        <v>0</v>
      </c>
      <c r="C33">
        <v>0</v>
      </c>
    </row>
    <row r="34" spans="1:3" ht="15.6" customHeight="1" x14ac:dyDescent="0.3"/>
  </sheetData>
  <autoFilter ref="A1:C33" xr:uid="{00000000-0009-0000-0000-000003000000}">
    <filterColumn colId="1">
      <filters>
        <filter val="31.92"/>
        <filter val="52.35666667"/>
        <filter val="54.57"/>
        <filter val="55.51333333"/>
        <filter val="56.06"/>
        <filter val="56.34666667"/>
        <filter val="56.71333333"/>
        <filter val="57.51"/>
        <filter val="57.76666667"/>
        <filter val="74.58"/>
        <filter val="80.455"/>
        <filter val="80.47"/>
        <filter val="80.55666667"/>
        <filter val="81.55333333"/>
        <filter val="83.55"/>
        <filter val="84.46666667"/>
        <filter val="84.76666667"/>
        <filter val="86.19666667"/>
        <filter val="86.32"/>
        <filter val="87.38666667"/>
        <filter val="87.57333333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2:R34"/>
  <sheetViews>
    <sheetView topLeftCell="A19" workbookViewId="0">
      <selection activeCell="M11" sqref="M8:M11"/>
    </sheetView>
  </sheetViews>
  <sheetFormatPr defaultRowHeight="14.4" x14ac:dyDescent="0.3"/>
  <cols>
    <col min="1" max="1" width="1.6640625" customWidth="1"/>
    <col min="2" max="2" width="10.44140625" customWidth="1"/>
    <col min="3" max="3" width="23.109375" customWidth="1"/>
    <col min="4" max="4" width="6.5546875" hidden="1" customWidth="1"/>
    <col min="5" max="5" width="8.109375" customWidth="1"/>
    <col min="7" max="7" width="11.33203125" customWidth="1"/>
    <col min="11" max="11" width="11" customWidth="1"/>
    <col min="14" max="14" width="12.109375" customWidth="1"/>
    <col min="18" max="18" width="13.109375" bestFit="1" customWidth="1"/>
  </cols>
  <sheetData>
    <row r="2" spans="2:18" ht="35.25" customHeight="1" x14ac:dyDescent="0.3">
      <c r="B2" s="2" t="s">
        <v>132</v>
      </c>
      <c r="C2" s="2" t="s">
        <v>135</v>
      </c>
      <c r="D2" s="2"/>
      <c r="E2" s="2" t="s">
        <v>133</v>
      </c>
      <c r="F2" s="2" t="s">
        <v>136</v>
      </c>
      <c r="G2" s="2" t="s">
        <v>137</v>
      </c>
      <c r="H2" s="2" t="s">
        <v>138</v>
      </c>
      <c r="I2" s="2" t="s">
        <v>139</v>
      </c>
      <c r="J2" s="2" t="s">
        <v>140</v>
      </c>
      <c r="K2" s="2" t="s">
        <v>141</v>
      </c>
      <c r="L2" s="2" t="s">
        <v>142</v>
      </c>
      <c r="M2" s="2" t="s">
        <v>143</v>
      </c>
      <c r="N2" s="2" t="s">
        <v>134</v>
      </c>
      <c r="O2" s="2" t="s">
        <v>144</v>
      </c>
      <c r="P2" s="2" t="s">
        <v>145</v>
      </c>
      <c r="Q2" s="2" t="s">
        <v>146</v>
      </c>
      <c r="R2" s="2" t="s">
        <v>147</v>
      </c>
    </row>
    <row r="3" spans="2:18" ht="20.25" customHeight="1" x14ac:dyDescent="0.3">
      <c r="B3" s="3">
        <v>1</v>
      </c>
      <c r="C3" s="3" t="s">
        <v>148</v>
      </c>
      <c r="D3" s="3">
        <v>8</v>
      </c>
      <c r="E3" s="3">
        <v>79.900000000000006</v>
      </c>
      <c r="F3" s="3">
        <v>0.43</v>
      </c>
      <c r="G3" s="3">
        <v>11.48</v>
      </c>
      <c r="H3" s="3">
        <v>3.47</v>
      </c>
      <c r="I3" s="3">
        <v>4.6399999999999997</v>
      </c>
      <c r="J3" s="3">
        <v>4.0999999999999996</v>
      </c>
      <c r="K3" s="3">
        <v>4.76</v>
      </c>
      <c r="L3" s="3">
        <v>16</v>
      </c>
      <c r="M3" s="3">
        <v>230.1</v>
      </c>
      <c r="N3" s="3">
        <v>705</v>
      </c>
      <c r="O3" s="3">
        <v>283</v>
      </c>
      <c r="P3" s="3">
        <v>16</v>
      </c>
      <c r="Q3" s="3">
        <v>19.739999999999998</v>
      </c>
      <c r="R3" s="87">
        <v>4000</v>
      </c>
    </row>
    <row r="4" spans="2:18" ht="20.25" hidden="1" customHeight="1" x14ac:dyDescent="0.3">
      <c r="B4" s="3">
        <v>2</v>
      </c>
      <c r="C4" s="3" t="s">
        <v>149</v>
      </c>
      <c r="D4" s="3"/>
      <c r="E4" s="3">
        <v>0</v>
      </c>
      <c r="F4" s="3">
        <v>0</v>
      </c>
      <c r="G4" s="3">
        <v>86.96</v>
      </c>
      <c r="H4" s="3">
        <v>0</v>
      </c>
      <c r="I4" s="3">
        <v>13.04</v>
      </c>
      <c r="J4" s="3">
        <v>186</v>
      </c>
      <c r="K4" s="3">
        <v>0</v>
      </c>
      <c r="L4" s="3">
        <v>0</v>
      </c>
      <c r="M4" s="3">
        <v>1426.7</v>
      </c>
      <c r="N4" s="3">
        <v>0</v>
      </c>
      <c r="O4" s="3">
        <v>0</v>
      </c>
      <c r="P4" s="3">
        <v>1</v>
      </c>
      <c r="Q4" s="3">
        <v>0</v>
      </c>
      <c r="R4" s="87">
        <v>4000</v>
      </c>
    </row>
    <row r="5" spans="2:18" ht="20.25" hidden="1" customHeight="1" x14ac:dyDescent="0.3">
      <c r="B5" s="3">
        <v>3</v>
      </c>
      <c r="C5" s="3" t="s">
        <v>149</v>
      </c>
      <c r="D5" s="3"/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1429.4</v>
      </c>
      <c r="N5" s="3">
        <v>0</v>
      </c>
      <c r="O5" s="3">
        <v>0</v>
      </c>
      <c r="P5" s="3">
        <v>0</v>
      </c>
      <c r="Q5" s="3">
        <v>0</v>
      </c>
      <c r="R5" s="87">
        <v>4000</v>
      </c>
    </row>
    <row r="6" spans="2:18" ht="20.25" hidden="1" customHeight="1" x14ac:dyDescent="0.3">
      <c r="B6" s="3">
        <v>4</v>
      </c>
      <c r="C6" s="3" t="s">
        <v>149</v>
      </c>
      <c r="D6" s="3"/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1427.8</v>
      </c>
      <c r="N6" s="3">
        <v>0</v>
      </c>
      <c r="O6" s="3">
        <v>0</v>
      </c>
      <c r="P6" s="3">
        <v>0</v>
      </c>
      <c r="Q6" s="3">
        <v>0</v>
      </c>
      <c r="R6" s="3">
        <v>4000</v>
      </c>
    </row>
    <row r="7" spans="2:18" ht="20.25" customHeight="1" x14ac:dyDescent="0.3">
      <c r="B7" s="3">
        <v>5</v>
      </c>
      <c r="C7" s="3" t="s">
        <v>150</v>
      </c>
      <c r="D7" s="3">
        <v>14</v>
      </c>
      <c r="E7" s="3">
        <v>80.92</v>
      </c>
      <c r="F7" s="3">
        <v>0.76</v>
      </c>
      <c r="G7" s="3">
        <v>9.0299999999999994</v>
      </c>
      <c r="H7" s="3">
        <v>2.5499999999999998</v>
      </c>
      <c r="I7" s="3">
        <v>6.6</v>
      </c>
      <c r="J7" s="3">
        <v>3.1</v>
      </c>
      <c r="K7" s="3">
        <v>0.3</v>
      </c>
      <c r="L7" s="3">
        <v>1</v>
      </c>
      <c r="M7" s="3">
        <v>222.2</v>
      </c>
      <c r="N7" s="3">
        <v>596</v>
      </c>
      <c r="O7" s="3">
        <v>185</v>
      </c>
      <c r="P7" s="3">
        <v>30</v>
      </c>
      <c r="Q7" s="3">
        <v>26.52</v>
      </c>
      <c r="R7" s="87">
        <v>4000</v>
      </c>
    </row>
    <row r="8" spans="2:18" ht="20.25" customHeight="1" x14ac:dyDescent="0.3">
      <c r="B8" s="3">
        <v>6</v>
      </c>
      <c r="C8" s="3" t="s">
        <v>150</v>
      </c>
      <c r="D8" s="3">
        <v>14</v>
      </c>
      <c r="E8" s="3">
        <v>84.62</v>
      </c>
      <c r="F8" s="3">
        <v>0.55000000000000004</v>
      </c>
      <c r="G8" s="3">
        <v>4.6100000000000003</v>
      </c>
      <c r="H8" s="3">
        <v>3.46</v>
      </c>
      <c r="I8" s="3">
        <v>6.55</v>
      </c>
      <c r="J8" s="3">
        <v>3.2</v>
      </c>
      <c r="K8" s="3">
        <v>0.3</v>
      </c>
      <c r="L8" s="3">
        <v>1</v>
      </c>
      <c r="M8" s="3">
        <v>159.19999999999999</v>
      </c>
      <c r="N8" s="3">
        <v>512</v>
      </c>
      <c r="O8" s="3">
        <v>215</v>
      </c>
      <c r="P8" s="3">
        <v>29</v>
      </c>
      <c r="Q8" s="3">
        <v>25.71</v>
      </c>
      <c r="R8" s="87">
        <v>4000</v>
      </c>
    </row>
    <row r="9" spans="2:18" ht="20.25" hidden="1" customHeight="1" x14ac:dyDescent="0.3">
      <c r="B9" s="3">
        <v>7</v>
      </c>
      <c r="C9" s="3" t="s">
        <v>150</v>
      </c>
      <c r="D9" s="3"/>
      <c r="E9" s="3">
        <v>1.43</v>
      </c>
      <c r="F9" s="3">
        <v>0.02</v>
      </c>
      <c r="G9" s="3">
        <v>33.64</v>
      </c>
      <c r="H9" s="3">
        <v>0.1</v>
      </c>
      <c r="I9" s="3">
        <v>64.819999999999993</v>
      </c>
      <c r="J9" s="3">
        <v>308.89999999999998</v>
      </c>
      <c r="K9" s="3">
        <v>0</v>
      </c>
      <c r="L9" s="3">
        <v>0</v>
      </c>
      <c r="M9" s="3">
        <v>1407.5</v>
      </c>
      <c r="N9" s="3">
        <v>14</v>
      </c>
      <c r="O9" s="3">
        <v>2</v>
      </c>
      <c r="P9" s="3">
        <v>3</v>
      </c>
      <c r="Q9" s="3">
        <v>8.5299999999999994</v>
      </c>
      <c r="R9" s="87">
        <v>4000</v>
      </c>
    </row>
    <row r="10" spans="2:18" ht="20.25" hidden="1" customHeight="1" x14ac:dyDescent="0.3">
      <c r="B10" s="3">
        <v>8</v>
      </c>
      <c r="C10" s="3" t="s">
        <v>150</v>
      </c>
      <c r="D10" s="3"/>
      <c r="E10" s="3">
        <v>30.16</v>
      </c>
      <c r="F10" s="3">
        <v>0.12</v>
      </c>
      <c r="G10" s="3">
        <v>51.7</v>
      </c>
      <c r="H10" s="3">
        <v>0.56999999999999995</v>
      </c>
      <c r="I10" s="3">
        <v>17.43</v>
      </c>
      <c r="J10" s="3">
        <v>20.7</v>
      </c>
      <c r="K10" s="3">
        <v>0</v>
      </c>
      <c r="L10" s="3">
        <v>0</v>
      </c>
      <c r="M10" s="3">
        <v>985.6</v>
      </c>
      <c r="N10" s="3">
        <v>120</v>
      </c>
      <c r="O10" s="3">
        <v>25</v>
      </c>
      <c r="P10" s="3">
        <v>12</v>
      </c>
      <c r="Q10" s="3">
        <v>25.16</v>
      </c>
      <c r="R10" s="87">
        <v>3900</v>
      </c>
    </row>
    <row r="11" spans="2:18" ht="20.25" customHeight="1" x14ac:dyDescent="0.3">
      <c r="B11" s="3">
        <v>9</v>
      </c>
      <c r="C11" s="3" t="s">
        <v>151</v>
      </c>
      <c r="D11" s="3">
        <v>16</v>
      </c>
      <c r="E11" s="3">
        <v>80.430000000000007</v>
      </c>
      <c r="F11" s="3">
        <v>0.55000000000000004</v>
      </c>
      <c r="G11" s="3">
        <v>9.31</v>
      </c>
      <c r="H11" s="3">
        <v>4.05</v>
      </c>
      <c r="I11" s="3">
        <v>5.38</v>
      </c>
      <c r="J11" s="3">
        <v>2.2999999999999998</v>
      </c>
      <c r="K11" s="3">
        <v>0.3</v>
      </c>
      <c r="L11" s="3">
        <v>1</v>
      </c>
      <c r="M11" s="3">
        <v>209.7</v>
      </c>
      <c r="N11" s="3">
        <v>588</v>
      </c>
      <c r="O11" s="3">
        <v>264</v>
      </c>
      <c r="P11" s="3">
        <v>33</v>
      </c>
      <c r="Q11" s="3">
        <v>25.57</v>
      </c>
      <c r="R11" s="87">
        <v>3700</v>
      </c>
    </row>
    <row r="12" spans="2:18" ht="20.25" customHeight="1" x14ac:dyDescent="0.3">
      <c r="B12" s="3">
        <v>10</v>
      </c>
      <c r="C12" s="3" t="s">
        <v>151</v>
      </c>
      <c r="D12" s="3">
        <v>16</v>
      </c>
      <c r="E12" s="3">
        <v>83.62</v>
      </c>
      <c r="F12" s="3">
        <v>0.7</v>
      </c>
      <c r="G12" s="3">
        <v>5.9</v>
      </c>
      <c r="H12" s="3">
        <v>3.69</v>
      </c>
      <c r="I12" s="3">
        <v>5.94</v>
      </c>
      <c r="J12" s="3">
        <v>2.5</v>
      </c>
      <c r="K12" s="3">
        <v>0.89</v>
      </c>
      <c r="L12" s="3">
        <v>3</v>
      </c>
      <c r="M12" s="3">
        <v>168.8</v>
      </c>
      <c r="N12" s="3">
        <v>643</v>
      </c>
      <c r="O12" s="3">
        <v>199</v>
      </c>
      <c r="P12" s="3">
        <v>34</v>
      </c>
      <c r="Q12" s="3">
        <v>25.66</v>
      </c>
      <c r="R12" s="87">
        <v>3700</v>
      </c>
    </row>
    <row r="13" spans="2:18" ht="20.25" customHeight="1" x14ac:dyDescent="0.3">
      <c r="B13" s="3">
        <v>11</v>
      </c>
      <c r="C13" s="3" t="s">
        <v>151</v>
      </c>
      <c r="D13" s="3">
        <v>16</v>
      </c>
      <c r="E13" s="3">
        <v>81.84</v>
      </c>
      <c r="F13" s="3">
        <v>0.38</v>
      </c>
      <c r="G13" s="3">
        <v>8.0299999999999994</v>
      </c>
      <c r="H13" s="3">
        <v>4.2699999999999996</v>
      </c>
      <c r="I13" s="3">
        <v>5.37</v>
      </c>
      <c r="J13" s="3">
        <v>2.2999999999999998</v>
      </c>
      <c r="K13" s="3">
        <v>0.3</v>
      </c>
      <c r="L13" s="3">
        <v>1</v>
      </c>
      <c r="M13" s="3">
        <v>191.2</v>
      </c>
      <c r="N13" s="3">
        <v>498</v>
      </c>
      <c r="O13" s="3">
        <v>223</v>
      </c>
      <c r="P13" s="3">
        <v>33</v>
      </c>
      <c r="Q13" s="3">
        <v>25.42</v>
      </c>
      <c r="R13" s="87">
        <v>3700</v>
      </c>
    </row>
    <row r="14" spans="2:18" ht="20.25" customHeight="1" x14ac:dyDescent="0.3">
      <c r="B14" s="3">
        <v>12</v>
      </c>
      <c r="C14" s="3" t="s">
        <v>151</v>
      </c>
      <c r="D14" s="3">
        <v>16</v>
      </c>
      <c r="E14" s="3">
        <v>79.97</v>
      </c>
      <c r="F14" s="3">
        <v>0.39</v>
      </c>
      <c r="G14" s="3">
        <v>7.69</v>
      </c>
      <c r="H14" s="3">
        <v>4.6100000000000003</v>
      </c>
      <c r="I14" s="3">
        <v>6.99</v>
      </c>
      <c r="J14" s="3">
        <v>2.9</v>
      </c>
      <c r="K14" s="3">
        <v>0.6</v>
      </c>
      <c r="L14" s="3">
        <v>2</v>
      </c>
      <c r="M14" s="3">
        <v>209.5</v>
      </c>
      <c r="N14" s="3">
        <v>713</v>
      </c>
      <c r="O14" s="3">
        <v>314</v>
      </c>
      <c r="P14" s="3">
        <v>34</v>
      </c>
      <c r="Q14" s="3">
        <v>25.56</v>
      </c>
      <c r="R14" s="87">
        <v>3700</v>
      </c>
    </row>
    <row r="15" spans="2:18" ht="20.25" customHeight="1" x14ac:dyDescent="0.3">
      <c r="B15" s="3">
        <v>13</v>
      </c>
      <c r="C15" s="3" t="s">
        <v>152</v>
      </c>
      <c r="D15" s="3">
        <v>22</v>
      </c>
      <c r="E15" s="3">
        <v>76.28</v>
      </c>
      <c r="F15" s="3">
        <v>0.44</v>
      </c>
      <c r="G15" s="3">
        <v>9.6999999999999993</v>
      </c>
      <c r="H15" s="3">
        <v>4.28</v>
      </c>
      <c r="I15" s="3">
        <v>9.02</v>
      </c>
      <c r="J15" s="3">
        <v>2.2999999999999998</v>
      </c>
      <c r="K15" s="3">
        <v>1.19</v>
      </c>
      <c r="L15" s="3">
        <v>4</v>
      </c>
      <c r="M15" s="3">
        <v>266.7</v>
      </c>
      <c r="N15" s="3">
        <v>850</v>
      </c>
      <c r="O15" s="3">
        <v>263</v>
      </c>
      <c r="P15" s="3">
        <v>55</v>
      </c>
      <c r="Q15" s="3">
        <v>28.29</v>
      </c>
      <c r="R15" s="87">
        <v>3500</v>
      </c>
    </row>
    <row r="16" spans="2:18" ht="20.25" customHeight="1" x14ac:dyDescent="0.3">
      <c r="B16" s="3">
        <v>14</v>
      </c>
      <c r="C16" s="3" t="s">
        <v>152</v>
      </c>
      <c r="D16" s="3">
        <v>22</v>
      </c>
      <c r="E16" s="3">
        <v>78.94</v>
      </c>
      <c r="F16" s="3">
        <v>0.41</v>
      </c>
      <c r="G16" s="3">
        <v>6.47</v>
      </c>
      <c r="H16" s="3">
        <v>2.46</v>
      </c>
      <c r="I16" s="3">
        <v>11.56</v>
      </c>
      <c r="J16" s="3">
        <v>3.4</v>
      </c>
      <c r="K16" s="3">
        <v>0.6</v>
      </c>
      <c r="L16" s="3">
        <v>2</v>
      </c>
      <c r="M16" s="3">
        <v>256.7</v>
      </c>
      <c r="N16" s="3">
        <v>669</v>
      </c>
      <c r="O16" s="3">
        <v>182</v>
      </c>
      <c r="P16" s="3">
        <v>49</v>
      </c>
      <c r="Q16" s="3">
        <v>28.04</v>
      </c>
      <c r="R16" s="87">
        <v>3500</v>
      </c>
    </row>
    <row r="17" spans="2:18" ht="20.25" customHeight="1" x14ac:dyDescent="0.3">
      <c r="B17" s="3">
        <v>15</v>
      </c>
      <c r="C17" s="3" t="s">
        <v>152</v>
      </c>
      <c r="D17" s="3">
        <v>22</v>
      </c>
      <c r="E17" s="3">
        <v>81.45</v>
      </c>
      <c r="F17" s="3">
        <v>0.38</v>
      </c>
      <c r="G17" s="3">
        <v>5.59</v>
      </c>
      <c r="H17" s="3">
        <v>2.48</v>
      </c>
      <c r="I17" s="3">
        <v>9.84</v>
      </c>
      <c r="J17" s="3">
        <v>2.5</v>
      </c>
      <c r="K17" s="3">
        <v>0.3</v>
      </c>
      <c r="L17" s="3">
        <v>1</v>
      </c>
      <c r="M17" s="3">
        <v>219.6</v>
      </c>
      <c r="N17" s="3">
        <v>834</v>
      </c>
      <c r="O17" s="3">
        <v>306</v>
      </c>
      <c r="P17" s="3">
        <v>57</v>
      </c>
      <c r="Q17" s="3">
        <v>28.17</v>
      </c>
      <c r="R17" s="87">
        <v>3500</v>
      </c>
    </row>
    <row r="18" spans="2:18" ht="20.25" customHeight="1" x14ac:dyDescent="0.3">
      <c r="B18" s="3">
        <v>16</v>
      </c>
      <c r="C18" s="3" t="s">
        <v>152</v>
      </c>
      <c r="D18" s="3">
        <v>22</v>
      </c>
      <c r="E18" s="3">
        <v>79.88</v>
      </c>
      <c r="F18" s="3">
        <v>0.45</v>
      </c>
      <c r="G18" s="3">
        <v>7.76</v>
      </c>
      <c r="H18" s="3">
        <v>2.08</v>
      </c>
      <c r="I18" s="3">
        <v>9.5</v>
      </c>
      <c r="J18" s="3">
        <v>2.5</v>
      </c>
      <c r="K18" s="3">
        <v>0.89</v>
      </c>
      <c r="L18" s="3">
        <v>3</v>
      </c>
      <c r="M18" s="3">
        <v>246.3</v>
      </c>
      <c r="N18" s="3">
        <v>919</v>
      </c>
      <c r="O18" s="3">
        <v>255</v>
      </c>
      <c r="P18" s="3">
        <v>54</v>
      </c>
      <c r="Q18" s="3">
        <v>28.05</v>
      </c>
      <c r="R18" s="87">
        <v>3500</v>
      </c>
    </row>
    <row r="19" spans="2:18" ht="20.25" customHeight="1" x14ac:dyDescent="0.3">
      <c r="B19" s="3">
        <v>17</v>
      </c>
      <c r="C19" s="3" t="s">
        <v>152</v>
      </c>
      <c r="D19" s="3">
        <v>22</v>
      </c>
      <c r="E19" s="3">
        <v>59.33</v>
      </c>
      <c r="F19" s="3">
        <v>0.44</v>
      </c>
      <c r="G19" s="3">
        <v>9.68</v>
      </c>
      <c r="H19" s="3">
        <v>1</v>
      </c>
      <c r="I19" s="3">
        <v>27.95</v>
      </c>
      <c r="J19" s="3">
        <v>9.5</v>
      </c>
      <c r="K19" s="3">
        <v>1.19</v>
      </c>
      <c r="L19" s="3">
        <v>4</v>
      </c>
      <c r="M19" s="3">
        <v>535.79999999999995</v>
      </c>
      <c r="N19" s="3">
        <v>700</v>
      </c>
      <c r="O19" s="3">
        <v>147</v>
      </c>
      <c r="P19" s="3">
        <v>42</v>
      </c>
      <c r="Q19" s="3">
        <v>28.11</v>
      </c>
      <c r="R19" s="87">
        <v>3500</v>
      </c>
    </row>
    <row r="20" spans="2:18" ht="20.25" customHeight="1" x14ac:dyDescent="0.3">
      <c r="B20" s="3">
        <v>18</v>
      </c>
      <c r="C20" s="3" t="s">
        <v>152</v>
      </c>
      <c r="D20" s="3">
        <v>22</v>
      </c>
      <c r="E20" s="3">
        <v>76.290000000000006</v>
      </c>
      <c r="F20" s="3">
        <v>0.63</v>
      </c>
      <c r="G20" s="3">
        <v>8.01</v>
      </c>
      <c r="H20" s="3">
        <v>3.09</v>
      </c>
      <c r="I20" s="3">
        <v>11.62</v>
      </c>
      <c r="J20" s="3">
        <v>3</v>
      </c>
      <c r="K20" s="3">
        <v>1.19</v>
      </c>
      <c r="L20" s="3">
        <v>4</v>
      </c>
      <c r="M20" s="3">
        <v>279.7</v>
      </c>
      <c r="N20" s="3">
        <v>1135</v>
      </c>
      <c r="O20" s="3">
        <v>302</v>
      </c>
      <c r="P20" s="3">
        <v>56</v>
      </c>
      <c r="Q20" s="3">
        <v>28.72</v>
      </c>
      <c r="R20" s="87">
        <v>3500</v>
      </c>
    </row>
    <row r="21" spans="2:18" ht="20.25" customHeight="1" x14ac:dyDescent="0.3">
      <c r="B21" s="3">
        <v>19</v>
      </c>
      <c r="C21" s="3" t="s">
        <v>151</v>
      </c>
      <c r="D21" s="3">
        <v>16</v>
      </c>
      <c r="E21" s="3">
        <v>85.18</v>
      </c>
      <c r="F21" s="3">
        <v>0.25</v>
      </c>
      <c r="G21" s="3">
        <v>5.01</v>
      </c>
      <c r="H21" s="3">
        <v>2.46</v>
      </c>
      <c r="I21" s="3">
        <v>6.99</v>
      </c>
      <c r="J21" s="3">
        <v>2.7</v>
      </c>
      <c r="K21" s="3">
        <v>0.6</v>
      </c>
      <c r="L21" s="3">
        <v>2</v>
      </c>
      <c r="M21" s="3">
        <v>170.6</v>
      </c>
      <c r="N21" s="3">
        <v>479</v>
      </c>
      <c r="O21" s="3">
        <v>247</v>
      </c>
      <c r="P21" s="3">
        <v>37</v>
      </c>
      <c r="Q21" s="3">
        <v>24.76</v>
      </c>
      <c r="R21" s="87">
        <v>3600</v>
      </c>
    </row>
    <row r="22" spans="2:18" ht="20.25" customHeight="1" x14ac:dyDescent="0.3">
      <c r="B22" s="3">
        <v>20</v>
      </c>
      <c r="C22" s="3" t="s">
        <v>151</v>
      </c>
      <c r="D22" s="3">
        <v>16</v>
      </c>
      <c r="E22" s="3">
        <v>85.87</v>
      </c>
      <c r="F22" s="3">
        <v>0.41</v>
      </c>
      <c r="G22" s="3">
        <v>4.3499999999999996</v>
      </c>
      <c r="H22" s="3">
        <v>3.02</v>
      </c>
      <c r="I22" s="3">
        <v>6.24</v>
      </c>
      <c r="J22" s="3">
        <v>2.4</v>
      </c>
      <c r="K22" s="3">
        <v>2.08</v>
      </c>
      <c r="L22" s="3">
        <v>7</v>
      </c>
      <c r="M22" s="3">
        <v>151</v>
      </c>
      <c r="N22" s="3">
        <v>767</v>
      </c>
      <c r="O22" s="3">
        <v>333</v>
      </c>
      <c r="P22" s="3">
        <v>37</v>
      </c>
      <c r="Q22" s="3">
        <v>24.65</v>
      </c>
      <c r="R22" s="87">
        <v>3600</v>
      </c>
    </row>
    <row r="23" spans="2:18" ht="20.25" customHeight="1" x14ac:dyDescent="0.3">
      <c r="B23" s="3">
        <v>21</v>
      </c>
      <c r="C23" s="3" t="s">
        <v>151</v>
      </c>
      <c r="D23" s="3">
        <v>16</v>
      </c>
      <c r="E23" s="3">
        <v>80.569999999999993</v>
      </c>
      <c r="F23" s="3">
        <v>0.45</v>
      </c>
      <c r="G23" s="3">
        <v>9.98</v>
      </c>
      <c r="H23" s="3">
        <v>3.44</v>
      </c>
      <c r="I23" s="3">
        <v>5.46</v>
      </c>
      <c r="J23" s="3">
        <v>3.2</v>
      </c>
      <c r="K23" s="3">
        <v>2.68</v>
      </c>
      <c r="L23" s="3">
        <v>9</v>
      </c>
      <c r="M23" s="3">
        <v>216.1</v>
      </c>
      <c r="N23" s="3">
        <v>726</v>
      </c>
      <c r="O23" s="3">
        <v>293</v>
      </c>
      <c r="P23" s="3">
        <v>24</v>
      </c>
      <c r="Q23" s="3">
        <v>24.58</v>
      </c>
      <c r="R23" s="87">
        <v>3600</v>
      </c>
    </row>
    <row r="24" spans="2:18" ht="20.25" customHeight="1" x14ac:dyDescent="0.3">
      <c r="B24" s="3">
        <v>22</v>
      </c>
      <c r="C24" s="3" t="s">
        <v>151</v>
      </c>
      <c r="D24" s="3">
        <v>16</v>
      </c>
      <c r="E24" s="3">
        <v>86.05</v>
      </c>
      <c r="F24" s="3">
        <v>0.37</v>
      </c>
      <c r="G24" s="3">
        <v>4.59</v>
      </c>
      <c r="H24" s="3">
        <v>2.29</v>
      </c>
      <c r="I24" s="3">
        <v>6.59</v>
      </c>
      <c r="J24" s="3">
        <v>2.5</v>
      </c>
      <c r="K24" s="3">
        <v>1.19</v>
      </c>
      <c r="L24" s="3">
        <v>4</v>
      </c>
      <c r="M24" s="3">
        <v>159.69999999999999</v>
      </c>
      <c r="N24" s="3">
        <v>607</v>
      </c>
      <c r="O24" s="3">
        <v>240</v>
      </c>
      <c r="P24" s="3">
        <v>37</v>
      </c>
      <c r="Q24" s="3">
        <v>24.86</v>
      </c>
      <c r="R24" s="87">
        <v>3600</v>
      </c>
    </row>
    <row r="25" spans="2:18" ht="20.25" customHeight="1" x14ac:dyDescent="0.3">
      <c r="B25" s="3">
        <v>23</v>
      </c>
      <c r="C25" s="3" t="s">
        <v>151</v>
      </c>
      <c r="D25" s="3">
        <v>16</v>
      </c>
      <c r="E25" s="3">
        <v>84.24</v>
      </c>
      <c r="F25" s="3">
        <v>0.41</v>
      </c>
      <c r="G25" s="3">
        <v>5.79</v>
      </c>
      <c r="H25" s="3">
        <v>2.31</v>
      </c>
      <c r="I25" s="3">
        <v>7.14</v>
      </c>
      <c r="J25" s="3">
        <v>2.8</v>
      </c>
      <c r="K25" s="3">
        <v>0.6</v>
      </c>
      <c r="L25" s="3">
        <v>2</v>
      </c>
      <c r="M25" s="3">
        <v>184.5</v>
      </c>
      <c r="N25" s="3">
        <v>667</v>
      </c>
      <c r="O25" s="3">
        <v>264</v>
      </c>
      <c r="P25" s="3">
        <v>36</v>
      </c>
      <c r="Q25" s="3">
        <v>24.92</v>
      </c>
      <c r="R25" s="87">
        <v>3600</v>
      </c>
    </row>
    <row r="26" spans="2:18" ht="20.25" customHeight="1" x14ac:dyDescent="0.3">
      <c r="B26" s="3">
        <v>24</v>
      </c>
      <c r="C26" s="3" t="s">
        <v>151</v>
      </c>
      <c r="D26" s="3">
        <v>16</v>
      </c>
      <c r="E26" s="3">
        <v>87.2</v>
      </c>
      <c r="F26" s="3">
        <v>0.25</v>
      </c>
      <c r="G26" s="3">
        <v>3.6</v>
      </c>
      <c r="H26" s="3">
        <v>2.0699999999999998</v>
      </c>
      <c r="I26" s="3">
        <v>6.81</v>
      </c>
      <c r="J26" s="3">
        <v>2.6</v>
      </c>
      <c r="K26" s="3">
        <v>1.19</v>
      </c>
      <c r="L26" s="3">
        <v>4</v>
      </c>
      <c r="M26" s="3">
        <v>148.5</v>
      </c>
      <c r="N26" s="3">
        <v>459</v>
      </c>
      <c r="O26" s="3">
        <v>219</v>
      </c>
      <c r="P26" s="3">
        <v>38</v>
      </c>
      <c r="Q26" s="3">
        <v>24.89</v>
      </c>
      <c r="R26" s="87">
        <v>3600</v>
      </c>
    </row>
    <row r="27" spans="2:18" ht="20.25" customHeight="1" x14ac:dyDescent="0.3">
      <c r="B27" s="3">
        <v>25</v>
      </c>
      <c r="C27" s="3" t="s">
        <v>151</v>
      </c>
      <c r="D27" s="3">
        <v>16</v>
      </c>
      <c r="E27" s="3">
        <v>85.23</v>
      </c>
      <c r="F27" s="3">
        <v>0.32</v>
      </c>
      <c r="G27" s="3">
        <v>3.38</v>
      </c>
      <c r="H27" s="3">
        <v>1.27</v>
      </c>
      <c r="I27" s="3">
        <v>9.68</v>
      </c>
      <c r="J27" s="3">
        <v>3.8</v>
      </c>
      <c r="K27" s="3">
        <v>1.19</v>
      </c>
      <c r="L27" s="3">
        <v>4</v>
      </c>
      <c r="M27" s="3">
        <v>185.8</v>
      </c>
      <c r="N27" s="3">
        <v>524</v>
      </c>
      <c r="O27" s="3">
        <v>164</v>
      </c>
      <c r="P27" s="3">
        <v>36</v>
      </c>
      <c r="Q27" s="3">
        <v>25.31</v>
      </c>
      <c r="R27" s="87">
        <v>3600</v>
      </c>
    </row>
    <row r="28" spans="2:18" ht="20.25" customHeight="1" x14ac:dyDescent="0.3">
      <c r="B28" s="3">
        <v>26</v>
      </c>
      <c r="C28" s="3" t="s">
        <v>151</v>
      </c>
      <c r="D28" s="3">
        <v>16</v>
      </c>
      <c r="E28" s="3">
        <v>43.48</v>
      </c>
      <c r="F28" s="3">
        <v>0.12</v>
      </c>
      <c r="G28" s="3">
        <v>46.41</v>
      </c>
      <c r="H28" s="3">
        <v>1.59</v>
      </c>
      <c r="I28" s="3">
        <v>8.3800000000000008</v>
      </c>
      <c r="J28" s="3">
        <v>6</v>
      </c>
      <c r="K28" s="3">
        <v>0.3</v>
      </c>
      <c r="L28" s="3">
        <v>1</v>
      </c>
      <c r="M28" s="3">
        <v>782.2</v>
      </c>
      <c r="N28" s="3">
        <v>141</v>
      </c>
      <c r="O28" s="3">
        <v>57</v>
      </c>
      <c r="P28" s="3">
        <v>20</v>
      </c>
      <c r="Q28" s="3">
        <v>24.87</v>
      </c>
      <c r="R28" s="87">
        <v>3600</v>
      </c>
    </row>
    <row r="29" spans="2:18" ht="20.25" customHeight="1" x14ac:dyDescent="0.3">
      <c r="B29" s="3">
        <v>27</v>
      </c>
      <c r="C29" s="3" t="s">
        <v>151</v>
      </c>
      <c r="D29" s="3">
        <v>16</v>
      </c>
      <c r="E29" s="3">
        <v>80.38</v>
      </c>
      <c r="F29" s="3">
        <v>0.23</v>
      </c>
      <c r="G29" s="3">
        <v>9.4499999999999993</v>
      </c>
      <c r="H29" s="3">
        <v>4.01</v>
      </c>
      <c r="I29" s="3">
        <v>5.89</v>
      </c>
      <c r="J29" s="3">
        <v>2.5</v>
      </c>
      <c r="K29" s="3">
        <v>0.6</v>
      </c>
      <c r="L29" s="3">
        <v>2</v>
      </c>
      <c r="M29" s="3">
        <v>218.8</v>
      </c>
      <c r="N29" s="3">
        <v>706</v>
      </c>
      <c r="O29" s="3">
        <v>457</v>
      </c>
      <c r="P29" s="3">
        <v>34</v>
      </c>
      <c r="Q29" s="3">
        <v>25.47</v>
      </c>
      <c r="R29" s="87">
        <v>3650</v>
      </c>
    </row>
    <row r="30" spans="2:18" ht="20.25" customHeight="1" x14ac:dyDescent="0.3">
      <c r="B30" s="3">
        <v>28</v>
      </c>
      <c r="C30" s="3" t="s">
        <v>151</v>
      </c>
      <c r="D30" s="3">
        <v>16</v>
      </c>
      <c r="E30" s="3">
        <v>81.650000000000006</v>
      </c>
      <c r="F30" s="3">
        <v>0.2</v>
      </c>
      <c r="G30" s="3">
        <v>6.53</v>
      </c>
      <c r="H30" s="3">
        <v>4.5199999999999996</v>
      </c>
      <c r="I30" s="3">
        <v>7.04</v>
      </c>
      <c r="J30" s="3">
        <v>3</v>
      </c>
      <c r="K30" s="3">
        <v>0.89</v>
      </c>
      <c r="L30" s="3">
        <v>3</v>
      </c>
      <c r="M30" s="3">
        <v>193.2</v>
      </c>
      <c r="N30" s="3">
        <v>587</v>
      </c>
      <c r="O30" s="3">
        <v>363</v>
      </c>
      <c r="P30" s="3">
        <v>33</v>
      </c>
      <c r="Q30" s="3">
        <v>25.11</v>
      </c>
      <c r="R30" s="87">
        <v>3600</v>
      </c>
    </row>
    <row r="31" spans="2:18" ht="20.25" customHeight="1" x14ac:dyDescent="0.3">
      <c r="B31" s="3" t="s">
        <v>153</v>
      </c>
      <c r="C31" s="3" t="s">
        <v>151</v>
      </c>
      <c r="D31" s="3">
        <v>16</v>
      </c>
      <c r="E31" s="3">
        <v>75.69</v>
      </c>
      <c r="F31" s="3">
        <v>0.21</v>
      </c>
      <c r="G31" s="3">
        <v>10.41</v>
      </c>
      <c r="H31" s="3">
        <v>7.86</v>
      </c>
      <c r="I31" s="3">
        <v>4.8600000000000003</v>
      </c>
      <c r="J31" s="3">
        <v>2.8</v>
      </c>
      <c r="K31" s="3">
        <v>0</v>
      </c>
      <c r="L31" s="3">
        <v>0</v>
      </c>
      <c r="M31" s="3">
        <v>217.8</v>
      </c>
      <c r="N31" s="3">
        <v>787</v>
      </c>
      <c r="O31" s="3">
        <v>453</v>
      </c>
      <c r="P31" s="3">
        <v>25</v>
      </c>
      <c r="Q31" s="3">
        <v>26.38</v>
      </c>
      <c r="R31" s="87">
        <v>3800</v>
      </c>
    </row>
    <row r="32" spans="2:18" ht="20.25" customHeight="1" x14ac:dyDescent="0.3">
      <c r="B32" s="3">
        <v>30</v>
      </c>
      <c r="C32" s="3" t="s">
        <v>151</v>
      </c>
      <c r="D32" s="3">
        <v>16</v>
      </c>
      <c r="E32" s="3">
        <v>80.28</v>
      </c>
      <c r="F32" s="3">
        <v>0.17</v>
      </c>
      <c r="G32" s="3">
        <v>8.7899999999999991</v>
      </c>
      <c r="H32" s="3">
        <v>4.04</v>
      </c>
      <c r="I32" s="3">
        <v>6.66</v>
      </c>
      <c r="J32" s="3">
        <v>2.9</v>
      </c>
      <c r="K32" s="3">
        <v>0</v>
      </c>
      <c r="L32" s="3">
        <v>0</v>
      </c>
      <c r="M32" s="3">
        <v>220.9</v>
      </c>
      <c r="N32" s="3">
        <v>577</v>
      </c>
      <c r="O32" s="3">
        <v>393</v>
      </c>
      <c r="P32" s="3">
        <v>33</v>
      </c>
      <c r="Q32" s="3">
        <v>26.21</v>
      </c>
      <c r="R32" s="87">
        <v>3800</v>
      </c>
    </row>
    <row r="33" spans="2:18" ht="20.25" customHeight="1" x14ac:dyDescent="0.3">
      <c r="B33" s="3">
        <v>31</v>
      </c>
      <c r="C33" s="3" t="s">
        <v>154</v>
      </c>
      <c r="D33" s="3">
        <v>8</v>
      </c>
      <c r="E33" s="3">
        <v>76.959999999999994</v>
      </c>
      <c r="F33" s="3">
        <v>0.28000000000000003</v>
      </c>
      <c r="G33" s="3">
        <v>14.27</v>
      </c>
      <c r="H33" s="3">
        <v>3.68</v>
      </c>
      <c r="I33" s="3">
        <v>4.78</v>
      </c>
      <c r="J33" s="3">
        <v>4.5</v>
      </c>
      <c r="K33" s="3">
        <v>1.79</v>
      </c>
      <c r="L33" s="3">
        <v>6</v>
      </c>
      <c r="M33" s="3">
        <v>271.60000000000002</v>
      </c>
      <c r="N33" s="3">
        <v>509</v>
      </c>
      <c r="O33" s="3">
        <v>264</v>
      </c>
      <c r="P33" s="3">
        <v>15</v>
      </c>
      <c r="Q33" s="3">
        <v>18.46</v>
      </c>
      <c r="R33" s="87">
        <v>3800</v>
      </c>
    </row>
    <row r="34" spans="2:18" ht="20.25" hidden="1" customHeight="1" x14ac:dyDescent="0.3">
      <c r="B34" s="3">
        <v>32</v>
      </c>
      <c r="C34" s="3" t="s">
        <v>154</v>
      </c>
      <c r="D34" s="3"/>
      <c r="E34" s="3">
        <v>23.34</v>
      </c>
      <c r="F34" s="3">
        <v>0.2</v>
      </c>
      <c r="G34" s="3">
        <v>47.02</v>
      </c>
      <c r="H34" s="3">
        <v>8.4600000000000009</v>
      </c>
      <c r="I34" s="3">
        <v>20.95</v>
      </c>
      <c r="J34" s="3">
        <v>6</v>
      </c>
      <c r="K34" s="3">
        <v>0</v>
      </c>
      <c r="L34" s="3">
        <v>0</v>
      </c>
      <c r="M34" s="3">
        <v>232.9</v>
      </c>
      <c r="N34" s="3">
        <v>463</v>
      </c>
      <c r="O34" s="3">
        <v>291</v>
      </c>
      <c r="P34" s="3">
        <v>12</v>
      </c>
      <c r="Q34" s="3">
        <v>18.54</v>
      </c>
      <c r="R34" s="87">
        <v>3700</v>
      </c>
    </row>
  </sheetData>
  <autoFilter ref="B2:R34" xr:uid="{00000000-0009-0000-0000-000004000000}">
    <filterColumn colId="3">
      <filters>
        <filter val="43.48"/>
        <filter val="59.33"/>
        <filter val="75.69"/>
        <filter val="76.28"/>
        <filter val="76.29"/>
        <filter val="76.96"/>
        <filter val="78.94"/>
        <filter val="79.88"/>
        <filter val="79.9"/>
        <filter val="79.97"/>
        <filter val="80.28"/>
        <filter val="80.38"/>
        <filter val="80.43"/>
        <filter val="80.57"/>
        <filter val="80.92"/>
        <filter val="81.45"/>
        <filter val="81.65"/>
        <filter val="81.84"/>
        <filter val="83.62"/>
        <filter val="84.24"/>
        <filter val="84.62"/>
        <filter val="85.18"/>
        <filter val="85.23"/>
        <filter val="85.87"/>
        <filter val="86.05"/>
        <filter val="87.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B2:M34"/>
  <sheetViews>
    <sheetView workbookViewId="0">
      <selection activeCell="F10" sqref="F10"/>
    </sheetView>
  </sheetViews>
  <sheetFormatPr defaultRowHeight="14.4" x14ac:dyDescent="0.3"/>
  <cols>
    <col min="1" max="1" width="3.109375" customWidth="1"/>
    <col min="2" max="2" width="11.44140625" customWidth="1"/>
    <col min="3" max="3" width="24.109375" customWidth="1"/>
    <col min="4" max="4" width="9.44140625" customWidth="1"/>
    <col min="5" max="5" width="10" customWidth="1"/>
    <col min="6" max="6" width="12.109375" customWidth="1"/>
    <col min="7" max="7" width="8" customWidth="1"/>
    <col min="8" max="8" width="8.5546875" customWidth="1"/>
    <col min="9" max="10" width="12.109375" customWidth="1"/>
    <col min="13" max="13" width="9.5546875" bestFit="1" customWidth="1"/>
  </cols>
  <sheetData>
    <row r="2" spans="2:13" ht="37.5" customHeight="1" x14ac:dyDescent="0.3">
      <c r="B2" s="2" t="s">
        <v>132</v>
      </c>
      <c r="C2" s="2" t="s">
        <v>135</v>
      </c>
      <c r="D2" s="2" t="s">
        <v>133</v>
      </c>
      <c r="E2" s="2" t="s">
        <v>155</v>
      </c>
      <c r="F2" s="2" t="s">
        <v>143</v>
      </c>
      <c r="G2" s="2" t="s">
        <v>145</v>
      </c>
      <c r="H2" s="2">
        <v>0</v>
      </c>
      <c r="I2" s="2" t="s">
        <v>156</v>
      </c>
      <c r="J2" s="2" t="s">
        <v>157</v>
      </c>
    </row>
    <row r="3" spans="2:13" ht="15.6" hidden="1" customHeight="1" x14ac:dyDescent="0.3">
      <c r="B3" s="3">
        <v>1</v>
      </c>
      <c r="C3" s="3" t="s">
        <v>148</v>
      </c>
      <c r="D3" s="36">
        <v>2.3333333333333331E-2</v>
      </c>
      <c r="E3" s="3">
        <v>0.31</v>
      </c>
      <c r="F3" s="3">
        <v>230.1</v>
      </c>
      <c r="G3" s="3">
        <v>16</v>
      </c>
      <c r="H3" s="3">
        <v>0</v>
      </c>
      <c r="I3" s="3">
        <v>2.7109999999999999</v>
      </c>
      <c r="J3" s="38">
        <f t="shared" ref="J3:J34" si="0">H3*I3</f>
        <v>0</v>
      </c>
    </row>
    <row r="4" spans="2:13" ht="15.6" hidden="1" customHeight="1" x14ac:dyDescent="0.3">
      <c r="B4" s="3">
        <v>2</v>
      </c>
      <c r="C4" s="3" t="s">
        <v>149</v>
      </c>
      <c r="D4" s="36">
        <v>0.02</v>
      </c>
      <c r="E4" s="3">
        <v>0</v>
      </c>
      <c r="F4" s="3">
        <v>1426.7</v>
      </c>
      <c r="G4" s="3">
        <v>1</v>
      </c>
      <c r="H4" s="3">
        <v>0</v>
      </c>
      <c r="I4" s="3">
        <v>1.5169999999999999</v>
      </c>
      <c r="J4" s="38">
        <f t="shared" si="0"/>
        <v>0</v>
      </c>
    </row>
    <row r="5" spans="2:13" ht="15.6" hidden="1" customHeight="1" x14ac:dyDescent="0.3">
      <c r="B5" s="3">
        <v>3</v>
      </c>
      <c r="C5" s="3" t="s">
        <v>149</v>
      </c>
      <c r="D5" s="36">
        <v>0</v>
      </c>
      <c r="E5" s="3">
        <v>0</v>
      </c>
      <c r="F5" s="3">
        <v>1429.4</v>
      </c>
      <c r="G5" s="3">
        <v>0</v>
      </c>
      <c r="H5" s="3">
        <v>0</v>
      </c>
      <c r="I5" s="3">
        <v>1.389</v>
      </c>
      <c r="J5" s="38">
        <f t="shared" si="0"/>
        <v>0</v>
      </c>
    </row>
    <row r="6" spans="2:13" ht="15.6" hidden="1" customHeight="1" x14ac:dyDescent="0.3">
      <c r="B6" s="3">
        <v>4</v>
      </c>
      <c r="C6" s="3" t="s">
        <v>149</v>
      </c>
      <c r="D6" s="36">
        <v>0</v>
      </c>
      <c r="E6" s="3">
        <v>0</v>
      </c>
      <c r="F6" s="3">
        <v>1427.8</v>
      </c>
      <c r="G6" s="3">
        <v>0</v>
      </c>
      <c r="H6" s="3">
        <v>0</v>
      </c>
      <c r="I6" s="3">
        <v>1.9530000000000001</v>
      </c>
      <c r="J6" s="38">
        <f t="shared" si="0"/>
        <v>0</v>
      </c>
    </row>
    <row r="7" spans="2:13" ht="15.6" hidden="1" customHeight="1" x14ac:dyDescent="0.3">
      <c r="B7" s="3">
        <v>5</v>
      </c>
      <c r="C7" s="3" t="s">
        <v>150</v>
      </c>
      <c r="D7" s="36">
        <v>0.42499999999999999</v>
      </c>
      <c r="E7" s="3">
        <v>0.12</v>
      </c>
      <c r="F7" s="3">
        <v>222.2</v>
      </c>
      <c r="G7" s="3">
        <v>30</v>
      </c>
      <c r="H7" s="3">
        <v>4.99</v>
      </c>
      <c r="I7" s="3">
        <v>1.204</v>
      </c>
      <c r="J7" s="38">
        <f t="shared" si="0"/>
        <v>6.0079599999999997</v>
      </c>
    </row>
    <row r="8" spans="2:13" ht="15.6" customHeight="1" x14ac:dyDescent="0.3">
      <c r="B8" s="3">
        <v>6</v>
      </c>
      <c r="C8" s="3" t="s">
        <v>150</v>
      </c>
      <c r="D8" s="36">
        <v>84.466666666666669</v>
      </c>
      <c r="E8" s="3">
        <v>0.12</v>
      </c>
      <c r="F8" s="3">
        <v>159.19999999999999</v>
      </c>
      <c r="G8" s="3">
        <v>29</v>
      </c>
      <c r="H8" s="3">
        <v>1527.95</v>
      </c>
      <c r="I8" s="3">
        <v>1.204</v>
      </c>
      <c r="J8" s="38">
        <f t="shared" si="0"/>
        <v>1839.6518000000001</v>
      </c>
    </row>
    <row r="9" spans="2:13" ht="15.6" customHeight="1" x14ac:dyDescent="0.3">
      <c r="B9" s="3">
        <v>7</v>
      </c>
      <c r="C9" s="3" t="s">
        <v>150</v>
      </c>
      <c r="D9" s="36">
        <v>83.55</v>
      </c>
      <c r="E9" s="3">
        <v>0.22</v>
      </c>
      <c r="F9" s="3">
        <v>1407.5</v>
      </c>
      <c r="G9" s="3">
        <v>3</v>
      </c>
      <c r="H9" s="3">
        <v>1525.24</v>
      </c>
      <c r="I9" s="3">
        <v>1.389</v>
      </c>
      <c r="J9" s="38">
        <f t="shared" si="0"/>
        <v>2118.55836</v>
      </c>
    </row>
    <row r="10" spans="2:13" ht="15.6" customHeight="1" x14ac:dyDescent="0.3">
      <c r="B10" s="3">
        <v>8</v>
      </c>
      <c r="C10" s="3" t="s">
        <v>150</v>
      </c>
      <c r="D10" s="36">
        <v>80.47</v>
      </c>
      <c r="E10" s="3">
        <v>0.18</v>
      </c>
      <c r="F10" s="3">
        <v>985.6</v>
      </c>
      <c r="G10" s="3">
        <v>12</v>
      </c>
      <c r="H10" s="3">
        <v>590.70000000000005</v>
      </c>
      <c r="I10" s="3">
        <v>1.389</v>
      </c>
      <c r="J10" s="38">
        <f t="shared" si="0"/>
        <v>820.48230000000012</v>
      </c>
    </row>
    <row r="11" spans="2:13" ht="15.6" customHeight="1" x14ac:dyDescent="0.3">
      <c r="B11" s="3">
        <v>9</v>
      </c>
      <c r="C11" s="3" t="s">
        <v>151</v>
      </c>
      <c r="D11" s="36">
        <v>56.346666666666657</v>
      </c>
      <c r="E11" s="3">
        <v>0.16</v>
      </c>
      <c r="F11" s="3">
        <v>209.7</v>
      </c>
      <c r="G11" s="3">
        <v>33</v>
      </c>
      <c r="H11" s="3">
        <v>1303.72</v>
      </c>
      <c r="I11" s="3">
        <v>1</v>
      </c>
      <c r="J11" s="38">
        <f t="shared" si="0"/>
        <v>1303.72</v>
      </c>
    </row>
    <row r="12" spans="2:13" ht="15.6" customHeight="1" x14ac:dyDescent="0.3">
      <c r="B12" s="3">
        <v>10</v>
      </c>
      <c r="C12" s="3" t="s">
        <v>151</v>
      </c>
      <c r="D12" s="36">
        <v>84.766666666666666</v>
      </c>
      <c r="E12" s="3">
        <v>0.15</v>
      </c>
      <c r="F12" s="3">
        <v>168.8</v>
      </c>
      <c r="G12" s="3">
        <v>34</v>
      </c>
      <c r="H12" s="3">
        <v>1876.71</v>
      </c>
      <c r="I12" s="3">
        <v>1</v>
      </c>
      <c r="J12" s="38">
        <f t="shared" si="0"/>
        <v>1876.71</v>
      </c>
    </row>
    <row r="13" spans="2:13" ht="15.6" customHeight="1" x14ac:dyDescent="0.3">
      <c r="B13" s="3">
        <v>11</v>
      </c>
      <c r="C13" s="3" t="s">
        <v>151</v>
      </c>
      <c r="D13" s="36">
        <v>55.513333333333343</v>
      </c>
      <c r="E13" s="3">
        <v>0.15</v>
      </c>
      <c r="F13" s="3">
        <v>191.2</v>
      </c>
      <c r="G13" s="3">
        <v>33</v>
      </c>
      <c r="H13" s="3">
        <v>1245.8800000000001</v>
      </c>
      <c r="I13" s="3">
        <v>1</v>
      </c>
      <c r="J13" s="38">
        <f t="shared" si="0"/>
        <v>1245.8800000000001</v>
      </c>
    </row>
    <row r="14" spans="2:13" ht="15.6" customHeight="1" x14ac:dyDescent="0.3">
      <c r="B14" s="3">
        <v>12</v>
      </c>
      <c r="C14" s="3" t="s">
        <v>151</v>
      </c>
      <c r="D14" s="36">
        <v>74.58</v>
      </c>
      <c r="E14" s="3">
        <v>0.15</v>
      </c>
      <c r="F14" s="3">
        <v>209.5</v>
      </c>
      <c r="G14" s="3">
        <v>34</v>
      </c>
      <c r="H14" s="3">
        <v>3274.4</v>
      </c>
      <c r="I14" s="3">
        <v>1</v>
      </c>
      <c r="J14" s="38">
        <f t="shared" si="0"/>
        <v>3274.4</v>
      </c>
      <c r="M14" s="32"/>
    </row>
    <row r="15" spans="2:13" ht="15.6" customHeight="1" x14ac:dyDescent="0.3">
      <c r="B15" s="3">
        <v>13</v>
      </c>
      <c r="C15" s="3" t="s">
        <v>152</v>
      </c>
      <c r="D15" s="36">
        <v>80.556666666666672</v>
      </c>
      <c r="E15" s="3">
        <v>0.1</v>
      </c>
      <c r="F15" s="3">
        <v>266.7</v>
      </c>
      <c r="G15" s="3">
        <v>55</v>
      </c>
      <c r="H15" s="3">
        <v>3488.26</v>
      </c>
      <c r="I15" s="3">
        <v>0.70799999999999996</v>
      </c>
      <c r="J15" s="38">
        <f t="shared" si="0"/>
        <v>2469.6880799999999</v>
      </c>
    </row>
    <row r="16" spans="2:13" ht="15.6" customHeight="1" x14ac:dyDescent="0.3">
      <c r="B16" s="3">
        <v>14</v>
      </c>
      <c r="C16" s="3" t="s">
        <v>152</v>
      </c>
      <c r="D16" s="36">
        <v>81.553333333333327</v>
      </c>
      <c r="E16" s="3">
        <v>0.09</v>
      </c>
      <c r="F16" s="3">
        <v>256.7</v>
      </c>
      <c r="G16" s="3">
        <v>49</v>
      </c>
      <c r="H16" s="3">
        <v>3607.52</v>
      </c>
      <c r="I16" s="3">
        <v>0.70799999999999996</v>
      </c>
      <c r="J16" s="38">
        <f t="shared" si="0"/>
        <v>2554.1241599999998</v>
      </c>
    </row>
    <row r="17" spans="2:10" ht="15.6" customHeight="1" x14ac:dyDescent="0.3">
      <c r="B17" s="3">
        <v>15</v>
      </c>
      <c r="C17" s="3" t="s">
        <v>152</v>
      </c>
      <c r="D17" s="36">
        <v>80.454999999999998</v>
      </c>
      <c r="E17" s="3">
        <v>0.09</v>
      </c>
      <c r="F17" s="3">
        <v>219.6</v>
      </c>
      <c r="G17" s="3">
        <v>57</v>
      </c>
      <c r="H17" s="3">
        <v>3441.22</v>
      </c>
      <c r="I17" s="3">
        <v>0.70799999999999996</v>
      </c>
      <c r="J17" s="38">
        <f t="shared" si="0"/>
        <v>2436.3837599999997</v>
      </c>
    </row>
    <row r="18" spans="2:10" ht="15.6" customHeight="1" x14ac:dyDescent="0.3">
      <c r="B18" s="3">
        <v>16</v>
      </c>
      <c r="C18" s="3" t="s">
        <v>152</v>
      </c>
      <c r="D18" s="3">
        <v>31.92</v>
      </c>
      <c r="E18" s="3">
        <v>0.1</v>
      </c>
      <c r="F18" s="3">
        <v>246.3</v>
      </c>
      <c r="G18" s="3">
        <v>54</v>
      </c>
      <c r="H18" s="3">
        <v>926.36</v>
      </c>
      <c r="I18" s="3">
        <v>0.70799999999999996</v>
      </c>
      <c r="J18" s="38">
        <f t="shared" si="0"/>
        <v>655.86288000000002</v>
      </c>
    </row>
    <row r="19" spans="2:10" ht="15.6" hidden="1" customHeight="1" x14ac:dyDescent="0.3">
      <c r="B19" s="3">
        <v>17</v>
      </c>
      <c r="C19" s="3" t="s">
        <v>152</v>
      </c>
      <c r="D19" s="36">
        <v>20.58</v>
      </c>
      <c r="E19" s="3">
        <v>0.1</v>
      </c>
      <c r="F19" s="3">
        <v>535.79999999999995</v>
      </c>
      <c r="G19" s="3">
        <v>42</v>
      </c>
      <c r="H19" s="3">
        <v>463.4</v>
      </c>
      <c r="I19" s="3">
        <v>0.70799999999999996</v>
      </c>
      <c r="J19" s="38">
        <f t="shared" si="0"/>
        <v>328.08719999999994</v>
      </c>
    </row>
    <row r="20" spans="2:10" ht="15.6" customHeight="1" x14ac:dyDescent="0.3">
      <c r="B20" s="3">
        <v>18</v>
      </c>
      <c r="C20" s="3" t="s">
        <v>152</v>
      </c>
      <c r="D20" s="36">
        <v>87.386666666666656</v>
      </c>
      <c r="E20" s="3">
        <v>0.1</v>
      </c>
      <c r="F20" s="3">
        <v>279.7</v>
      </c>
      <c r="G20" s="3">
        <v>56</v>
      </c>
      <c r="H20" s="3">
        <v>1906.78</v>
      </c>
      <c r="I20" s="3">
        <v>0.70799999999999996</v>
      </c>
      <c r="J20" s="38">
        <f t="shared" si="0"/>
        <v>1350.0002399999998</v>
      </c>
    </row>
    <row r="21" spans="2:10" ht="15.6" customHeight="1" x14ac:dyDescent="0.3">
      <c r="B21" s="3">
        <v>19</v>
      </c>
      <c r="C21" s="3" t="s">
        <v>151</v>
      </c>
      <c r="D21" s="36">
        <v>86.196666666666673</v>
      </c>
      <c r="E21" s="3">
        <v>0.14000000000000001</v>
      </c>
      <c r="F21" s="3">
        <v>170.6</v>
      </c>
      <c r="G21" s="3">
        <v>37</v>
      </c>
      <c r="H21" s="3">
        <v>1870.77</v>
      </c>
      <c r="I21" s="3">
        <v>1</v>
      </c>
      <c r="J21" s="38">
        <f t="shared" si="0"/>
        <v>1870.77</v>
      </c>
    </row>
    <row r="22" spans="2:10" ht="15.6" customHeight="1" x14ac:dyDescent="0.3">
      <c r="B22" s="3">
        <v>20</v>
      </c>
      <c r="C22" s="3" t="s">
        <v>151</v>
      </c>
      <c r="D22" s="36">
        <v>87.573333333333323</v>
      </c>
      <c r="E22" s="3">
        <v>0.14000000000000001</v>
      </c>
      <c r="F22" s="3">
        <v>151</v>
      </c>
      <c r="G22" s="3">
        <v>37</v>
      </c>
      <c r="H22" s="3">
        <v>1869.52</v>
      </c>
      <c r="I22" s="3">
        <v>1</v>
      </c>
      <c r="J22" s="38">
        <f t="shared" si="0"/>
        <v>1869.52</v>
      </c>
    </row>
    <row r="23" spans="2:10" ht="15.6" customHeight="1" x14ac:dyDescent="0.3">
      <c r="B23" s="3">
        <v>21</v>
      </c>
      <c r="C23" s="3" t="s">
        <v>151</v>
      </c>
      <c r="D23" s="36">
        <v>86.32</v>
      </c>
      <c r="E23" s="3">
        <v>0.14000000000000001</v>
      </c>
      <c r="F23" s="3">
        <v>216.1</v>
      </c>
      <c r="G23" s="3">
        <v>24</v>
      </c>
      <c r="H23" s="3">
        <v>1872.51</v>
      </c>
      <c r="I23" s="3">
        <v>1</v>
      </c>
      <c r="J23" s="38">
        <f t="shared" si="0"/>
        <v>1872.51</v>
      </c>
    </row>
    <row r="24" spans="2:10" ht="15.6" customHeight="1" x14ac:dyDescent="0.3">
      <c r="B24" s="3">
        <v>22</v>
      </c>
      <c r="C24" s="3" t="s">
        <v>151</v>
      </c>
      <c r="D24" s="36">
        <v>56.713333333333331</v>
      </c>
      <c r="E24" s="3">
        <v>0.13</v>
      </c>
      <c r="F24" s="3">
        <v>159.69999999999999</v>
      </c>
      <c r="G24" s="3">
        <v>37</v>
      </c>
      <c r="H24" s="3">
        <v>1247.92</v>
      </c>
      <c r="I24" s="3">
        <v>1</v>
      </c>
      <c r="J24" s="38">
        <f t="shared" si="0"/>
        <v>1247.92</v>
      </c>
    </row>
    <row r="25" spans="2:10" ht="15.6" customHeight="1" x14ac:dyDescent="0.3">
      <c r="B25" s="3">
        <v>23</v>
      </c>
      <c r="C25" s="3" t="s">
        <v>151</v>
      </c>
      <c r="D25" s="36">
        <v>56.06</v>
      </c>
      <c r="E25" s="3">
        <v>0.14000000000000001</v>
      </c>
      <c r="F25" s="3">
        <v>184.5</v>
      </c>
      <c r="G25" s="3">
        <v>36</v>
      </c>
      <c r="H25" s="3">
        <v>1207.1400000000001</v>
      </c>
      <c r="I25" s="3">
        <v>1</v>
      </c>
      <c r="J25" s="38">
        <f t="shared" si="0"/>
        <v>1207.1400000000001</v>
      </c>
    </row>
    <row r="26" spans="2:10" ht="15.6" customHeight="1" x14ac:dyDescent="0.3">
      <c r="B26" s="3">
        <v>24</v>
      </c>
      <c r="C26" s="3" t="s">
        <v>151</v>
      </c>
      <c r="D26" s="36">
        <v>57.766666666666673</v>
      </c>
      <c r="E26" s="3">
        <v>0.13</v>
      </c>
      <c r="F26" s="3">
        <v>148.5</v>
      </c>
      <c r="G26" s="3">
        <v>38</v>
      </c>
      <c r="H26" s="3">
        <v>1271.3599999999999</v>
      </c>
      <c r="I26" s="3">
        <v>1</v>
      </c>
      <c r="J26" s="38">
        <f t="shared" si="0"/>
        <v>1271.3599999999999</v>
      </c>
    </row>
    <row r="27" spans="2:10" ht="15.6" customHeight="1" x14ac:dyDescent="0.3">
      <c r="B27" s="3">
        <v>25</v>
      </c>
      <c r="C27" s="3" t="s">
        <v>151</v>
      </c>
      <c r="D27" s="36">
        <v>57.51</v>
      </c>
      <c r="E27" s="3">
        <v>0.14000000000000001</v>
      </c>
      <c r="F27" s="3">
        <v>185.8</v>
      </c>
      <c r="G27" s="3">
        <v>36</v>
      </c>
      <c r="H27" s="3">
        <v>1252.47</v>
      </c>
      <c r="I27" s="3">
        <v>1</v>
      </c>
      <c r="J27" s="38">
        <f t="shared" si="0"/>
        <v>1252.47</v>
      </c>
    </row>
    <row r="28" spans="2:10" ht="15.6" customHeight="1" x14ac:dyDescent="0.3">
      <c r="B28" s="3">
        <v>26</v>
      </c>
      <c r="C28" s="3" t="s">
        <v>151</v>
      </c>
      <c r="D28" s="36">
        <v>54.569999999999993</v>
      </c>
      <c r="E28" s="3">
        <v>0.14000000000000001</v>
      </c>
      <c r="F28" s="3">
        <v>782.2</v>
      </c>
      <c r="G28" s="3">
        <v>20</v>
      </c>
      <c r="H28" s="3">
        <v>1200.6099999999999</v>
      </c>
      <c r="I28" s="3">
        <v>1</v>
      </c>
      <c r="J28" s="38">
        <f t="shared" si="0"/>
        <v>1200.6099999999999</v>
      </c>
    </row>
    <row r="29" spans="2:10" ht="15.6" customHeight="1" x14ac:dyDescent="0.3">
      <c r="B29" s="3">
        <v>27</v>
      </c>
      <c r="C29" s="3" t="s">
        <v>151</v>
      </c>
      <c r="D29" s="36">
        <v>52.356666666666669</v>
      </c>
      <c r="E29" s="3">
        <v>0.15</v>
      </c>
      <c r="F29" s="3">
        <v>218.8</v>
      </c>
      <c r="G29" s="3">
        <v>34</v>
      </c>
      <c r="H29" s="3">
        <v>1169.3699999999999</v>
      </c>
      <c r="I29" s="3">
        <v>1</v>
      </c>
      <c r="J29" s="38">
        <f t="shared" si="0"/>
        <v>1169.3699999999999</v>
      </c>
    </row>
    <row r="30" spans="2:10" ht="15.6" hidden="1" customHeight="1" x14ac:dyDescent="0.3">
      <c r="B30" s="3">
        <v>28</v>
      </c>
      <c r="C30" s="3" t="s">
        <v>151</v>
      </c>
      <c r="D30" s="36">
        <v>25.423333333333328</v>
      </c>
      <c r="E30" s="3">
        <v>0.15</v>
      </c>
      <c r="F30" s="3">
        <v>193.2</v>
      </c>
      <c r="G30" s="3">
        <v>33</v>
      </c>
      <c r="H30" s="3">
        <v>584.26</v>
      </c>
      <c r="I30" s="3">
        <v>1</v>
      </c>
      <c r="J30" s="38">
        <f t="shared" si="0"/>
        <v>584.26</v>
      </c>
    </row>
    <row r="31" spans="2:10" ht="15.6" hidden="1" customHeight="1" x14ac:dyDescent="0.3">
      <c r="B31" s="3" t="s">
        <v>153</v>
      </c>
      <c r="C31" s="3" t="s">
        <v>151</v>
      </c>
      <c r="D31" s="36">
        <v>27.86333333333333</v>
      </c>
      <c r="E31" s="3">
        <v>0.16</v>
      </c>
      <c r="F31" s="3">
        <v>217.8</v>
      </c>
      <c r="G31" s="3">
        <v>25</v>
      </c>
      <c r="H31" s="3">
        <v>646.28</v>
      </c>
      <c r="I31" s="3">
        <v>1</v>
      </c>
      <c r="J31" s="38">
        <f t="shared" si="0"/>
        <v>646.28</v>
      </c>
    </row>
    <row r="32" spans="2:10" ht="15.6" hidden="1" customHeight="1" x14ac:dyDescent="0.3">
      <c r="B32" s="3">
        <v>30</v>
      </c>
      <c r="C32" s="3" t="s">
        <v>151</v>
      </c>
      <c r="D32" s="3">
        <v>0</v>
      </c>
      <c r="E32" s="3">
        <v>0.15</v>
      </c>
      <c r="F32" s="3">
        <v>220.9</v>
      </c>
      <c r="G32" s="3">
        <v>33</v>
      </c>
      <c r="H32" s="3">
        <v>0</v>
      </c>
      <c r="I32" s="3">
        <v>1</v>
      </c>
      <c r="J32" s="38">
        <f t="shared" si="0"/>
        <v>0</v>
      </c>
    </row>
    <row r="33" spans="2:10" ht="15.6" hidden="1" customHeight="1" x14ac:dyDescent="0.3">
      <c r="B33" s="3">
        <v>31</v>
      </c>
      <c r="C33" s="3" t="s">
        <v>154</v>
      </c>
      <c r="D33" s="36">
        <v>0</v>
      </c>
      <c r="E33" s="3">
        <v>0.28000000000000003</v>
      </c>
      <c r="F33" s="3">
        <v>271.60000000000002</v>
      </c>
      <c r="G33" s="3">
        <v>15</v>
      </c>
      <c r="H33" s="3">
        <v>0</v>
      </c>
      <c r="I33" s="3">
        <v>2.7109999999999999</v>
      </c>
      <c r="J33" s="38">
        <f t="shared" si="0"/>
        <v>0</v>
      </c>
    </row>
    <row r="34" spans="2:10" ht="15.6" customHeight="1" x14ac:dyDescent="0.3">
      <c r="B34" s="3">
        <v>32</v>
      </c>
      <c r="C34" s="3" t="s">
        <v>154</v>
      </c>
      <c r="D34" s="3"/>
      <c r="E34" s="3">
        <v>0</v>
      </c>
      <c r="F34" s="3">
        <v>232.9</v>
      </c>
      <c r="G34" s="3">
        <v>12</v>
      </c>
      <c r="H34" s="3"/>
      <c r="I34" s="3">
        <v>1</v>
      </c>
      <c r="J34" s="38">
        <f t="shared" si="0"/>
        <v>0</v>
      </c>
    </row>
  </sheetData>
  <autoFilter ref="B2:J34" xr:uid="{00000000-0009-0000-0000-000005000000}">
    <filterColumn colId="2">
      <filters blank="1">
        <filter val="31.92"/>
        <filter val="52.4"/>
        <filter val="54.6"/>
        <filter val="55.5"/>
        <filter val="56.1"/>
        <filter val="56.3"/>
        <filter val="56.7"/>
        <filter val="57.5"/>
        <filter val="57.8"/>
        <filter val="74.6"/>
        <filter val="80.5"/>
        <filter val="80.6"/>
        <filter val="81.6"/>
        <filter val="83.6"/>
        <filter val="84.5"/>
        <filter val="84.8"/>
        <filter val="86.2"/>
        <filter val="86.3"/>
        <filter val="87.4"/>
        <filter val="87.6"/>
      </filters>
    </filterColumn>
  </autoFilter>
  <pageMargins left="0.75" right="0.75" top="1" bottom="1" header="0.5" footer="0.5"/>
  <pageSetup scale="6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Daily Hands Allocation Summary</vt:lpstr>
      <vt:lpstr>Trends</vt:lpstr>
      <vt:lpstr>Breakage</vt:lpstr>
      <vt:lpstr>M-min</vt:lpstr>
      <vt:lpstr>Kg</vt:lpstr>
      <vt:lpstr>'Daily Hands Allocation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process develop3</dc:creator>
  <cp:lastModifiedBy>K. M. Ashfaque Abeer</cp:lastModifiedBy>
  <cp:lastPrinted>2023-11-22T12:12:15Z</cp:lastPrinted>
  <dcterms:created xsi:type="dcterms:W3CDTF">2023-08-14T02:47:00Z</dcterms:created>
  <dcterms:modified xsi:type="dcterms:W3CDTF">2024-03-25T17:44:53Z</dcterms:modified>
</cp:coreProperties>
</file>