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E1EC3D9F-BC06-4F59-8053-4E32D0433B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V23" i="2"/>
  <c r="AB23" i="2"/>
  <c r="AA23" i="2"/>
  <c r="Z23" i="2"/>
  <c r="Y23" i="2"/>
  <c r="X23" i="2"/>
  <c r="W23" i="2"/>
  <c r="V23" i="2"/>
  <c r="U23" i="2"/>
  <c r="D3" i="2" s="1"/>
  <c r="T23" i="2"/>
  <c r="S23" i="2"/>
  <c r="R23" i="2"/>
  <c r="Q23" i="2"/>
  <c r="P23" i="2"/>
  <c r="O23" i="2"/>
  <c r="D4" i="2" s="1"/>
  <c r="N23" i="2"/>
  <c r="C4" i="2" s="1"/>
  <c r="AV22" i="2"/>
  <c r="B22" i="2"/>
  <c r="C22" i="2" s="1"/>
  <c r="D22" i="2" s="1"/>
  <c r="E22" i="2" s="1"/>
  <c r="F22" i="2" s="1"/>
  <c r="AV21" i="2"/>
  <c r="AT21" i="2"/>
  <c r="AT22" i="2" s="1"/>
  <c r="AO21" i="2"/>
  <c r="AO22" i="2" s="1"/>
  <c r="AJ21" i="2"/>
  <c r="AJ22" i="2" s="1"/>
  <c r="C21" i="2"/>
  <c r="D21" i="2" s="1"/>
  <c r="E21" i="2" s="1"/>
  <c r="F21" i="2" s="1"/>
  <c r="B21" i="2"/>
  <c r="C20" i="2"/>
  <c r="BB10" i="2" s="1"/>
  <c r="B20" i="2"/>
  <c r="B19" i="2"/>
  <c r="B18" i="2"/>
  <c r="B17" i="2"/>
  <c r="B16" i="2"/>
  <c r="BD14" i="2"/>
  <c r="BD20" i="2" s="1"/>
  <c r="BC14" i="2"/>
  <c r="BC20" i="2" s="1"/>
  <c r="BB14" i="2"/>
  <c r="BB20" i="2" s="1"/>
  <c r="BA14" i="2"/>
  <c r="BA20" i="2" s="1"/>
  <c r="E14" i="2"/>
  <c r="E3" i="2" s="1"/>
  <c r="E5" i="2" s="1"/>
  <c r="D14" i="2"/>
  <c r="C14" i="2"/>
  <c r="BC10" i="2"/>
  <c r="BD8" i="2"/>
  <c r="BD16" i="2" s="1"/>
  <c r="BC8" i="2"/>
  <c r="BC16" i="2" s="1"/>
  <c r="BB8" i="2"/>
  <c r="BA8" i="2"/>
  <c r="AZ8" i="2"/>
  <c r="AY8" i="2"/>
  <c r="AX8" i="2"/>
  <c r="AW8" i="2"/>
  <c r="E4" i="2"/>
  <c r="C3" i="2"/>
  <c r="J29" i="1"/>
  <c r="AF8" i="1" s="1"/>
  <c r="G29" i="1"/>
  <c r="AF7" i="1" s="1"/>
  <c r="D29" i="1"/>
  <c r="AF6" i="1" s="1"/>
  <c r="J28" i="1"/>
  <c r="AH8" i="1" s="1"/>
  <c r="G28" i="1"/>
  <c r="AH7" i="1" s="1"/>
  <c r="D28" i="1"/>
  <c r="J26" i="1"/>
  <c r="AB8" i="1" s="1"/>
  <c r="G26" i="1"/>
  <c r="AB7" i="1" s="1"/>
  <c r="D26" i="1"/>
  <c r="AB6" i="1" s="1"/>
  <c r="I25" i="1"/>
  <c r="F25" i="1"/>
  <c r="C25" i="1"/>
  <c r="J24" i="1"/>
  <c r="Z8" i="1" s="1"/>
  <c r="G24" i="1"/>
  <c r="D24" i="1"/>
  <c r="Z6" i="1" s="1"/>
  <c r="F17" i="1"/>
  <c r="F16" i="1"/>
  <c r="F15" i="1"/>
  <c r="F14" i="1"/>
  <c r="F12" i="1"/>
  <c r="F11" i="1"/>
  <c r="F10" i="1"/>
  <c r="F9" i="1"/>
  <c r="AD8" i="1"/>
  <c r="AD7" i="1"/>
  <c r="Z7" i="1"/>
  <c r="AH6" i="1"/>
  <c r="AD6" i="1"/>
  <c r="F13" i="1" l="1"/>
  <c r="F3" i="2"/>
  <c r="F4" i="2"/>
  <c r="AE21" i="2"/>
  <c r="AE20" i="2"/>
  <c r="AE19" i="2"/>
  <c r="AE18" i="2"/>
  <c r="AE17" i="2"/>
  <c r="AE16" i="2"/>
  <c r="AE15" i="2"/>
  <c r="AE13" i="2"/>
  <c r="AE11" i="2"/>
  <c r="AX16" i="2" s="1"/>
  <c r="AE12" i="2"/>
  <c r="AY16" i="2" s="1"/>
  <c r="AE22" i="2"/>
  <c r="AE14" i="2"/>
  <c r="AE10" i="2"/>
  <c r="AW16" i="2" s="1"/>
  <c r="AC12" i="2"/>
  <c r="AY14" i="2" s="1"/>
  <c r="AC10" i="2"/>
  <c r="AC22" i="2"/>
  <c r="AC21" i="2"/>
  <c r="AC20" i="2"/>
  <c r="AC19" i="2"/>
  <c r="AC18" i="2"/>
  <c r="AC17" i="2"/>
  <c r="AC16" i="2"/>
  <c r="AC15" i="2"/>
  <c r="AC13" i="2"/>
  <c r="AC11" i="2"/>
  <c r="AX14" i="2" s="1"/>
  <c r="AC14" i="2"/>
  <c r="AD12" i="2"/>
  <c r="AY15" i="2" s="1"/>
  <c r="AD21" i="2"/>
  <c r="AD20" i="2"/>
  <c r="AD19" i="2"/>
  <c r="AD18" i="2"/>
  <c r="AD17" i="2"/>
  <c r="AD16" i="2"/>
  <c r="AD15" i="2"/>
  <c r="AD14" i="2"/>
  <c r="AD13" i="2"/>
  <c r="AD11" i="2"/>
  <c r="AX15" i="2" s="1"/>
  <c r="AD22" i="2"/>
  <c r="AD10" i="2"/>
  <c r="AW15" i="2" s="1"/>
  <c r="AZ14" i="2"/>
  <c r="D5" i="2"/>
  <c r="C5" i="2"/>
  <c r="F13" i="2"/>
  <c r="AV24" i="2"/>
  <c r="BA16" i="2"/>
  <c r="BA17" i="2"/>
  <c r="BA18" i="2"/>
  <c r="BC11" i="2"/>
  <c r="AW14" i="2"/>
  <c r="BB15" i="2"/>
  <c r="BB16" i="2"/>
  <c r="BB17" i="2"/>
  <c r="BB18" i="2"/>
  <c r="AV25" i="2"/>
  <c r="BD10" i="2"/>
  <c r="D20" i="2"/>
  <c r="E20" i="2" s="1"/>
  <c r="AZ15" i="2"/>
  <c r="AZ16" i="2"/>
  <c r="BA15" i="2"/>
  <c r="BC15" i="2"/>
  <c r="BC17" i="2"/>
  <c r="BC18" i="2"/>
  <c r="BA10" i="2"/>
  <c r="BD15" i="2"/>
  <c r="BD17" i="2"/>
  <c r="BD18" i="2"/>
  <c r="AV26" i="2"/>
  <c r="AX18" i="2" l="1"/>
  <c r="AX17" i="2"/>
  <c r="AY18" i="2"/>
  <c r="AY17" i="2"/>
  <c r="BA11" i="2"/>
  <c r="F12" i="2"/>
  <c r="F10" i="2"/>
  <c r="F9" i="2"/>
  <c r="F11" i="2"/>
  <c r="F5" i="2"/>
  <c r="AW18" i="2"/>
  <c r="AW17" i="2"/>
  <c r="F20" i="2"/>
  <c r="BD12" i="2"/>
  <c r="BC12" i="2"/>
  <c r="BD11" i="2"/>
  <c r="BB11" i="2"/>
  <c r="AZ18" i="2"/>
  <c r="AZ17" i="2"/>
  <c r="BB12" i="2"/>
  <c r="BA12" i="2"/>
  <c r="BB19" i="2" l="1"/>
  <c r="AW26" i="2" s="1"/>
  <c r="C19" i="2"/>
  <c r="C18" i="2"/>
  <c r="C16" i="2"/>
  <c r="C17" i="2"/>
  <c r="BC13" i="2"/>
  <c r="BC19" i="2" s="1"/>
  <c r="BB13" i="2"/>
  <c r="BD13" i="2"/>
  <c r="BD19" i="2" s="1"/>
  <c r="BA13" i="2"/>
  <c r="BA19" i="2" s="1"/>
  <c r="AW25" i="2" s="1"/>
  <c r="D18" i="2" l="1"/>
  <c r="AY10" i="2"/>
  <c r="D17" i="2"/>
  <c r="AX10" i="2"/>
  <c r="D16" i="2"/>
  <c r="AW10" i="2"/>
  <c r="D19" i="2"/>
  <c r="AZ10" i="2"/>
  <c r="E16" i="2" l="1"/>
  <c r="AW11" i="2"/>
  <c r="AX11" i="2"/>
  <c r="E17" i="2"/>
  <c r="E19" i="2"/>
  <c r="AZ11" i="2"/>
  <c r="E18" i="2"/>
  <c r="AY11" i="2"/>
  <c r="F19" i="2" l="1"/>
  <c r="AZ13" i="2" s="1"/>
  <c r="AZ12" i="2"/>
  <c r="AZ19" i="2" s="1"/>
  <c r="F17" i="2"/>
  <c r="AX13" i="2" s="1"/>
  <c r="AX12" i="2"/>
  <c r="AX19" i="2" s="1"/>
  <c r="F18" i="2"/>
  <c r="AY13" i="2" s="1"/>
  <c r="AY12" i="2"/>
  <c r="AY19" i="2" s="1"/>
  <c r="AW12" i="2"/>
  <c r="F16" i="2"/>
  <c r="AW13" i="2" s="1"/>
  <c r="AW19" i="2" s="1"/>
  <c r="AW22" i="2" l="1"/>
  <c r="AX20" i="2"/>
  <c r="AW21" i="2"/>
  <c r="AW20" i="2"/>
  <c r="AW23" i="2"/>
  <c r="AY20" i="2"/>
  <c r="AW24" i="2"/>
  <c r="AZ20" i="2"/>
</calcChain>
</file>

<file path=xl/sharedStrings.xml><?xml version="1.0" encoding="utf-8"?>
<sst xmlns="http://schemas.openxmlformats.org/spreadsheetml/2006/main" count="359" uniqueCount="129">
  <si>
    <t>Mill No. 3, Sadat Jute Industries Ltd.</t>
  </si>
  <si>
    <t>Daily Update</t>
  </si>
  <si>
    <t>Trends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</si>
  <si>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</si>
  <si>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</si>
  <si>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</si>
  <si>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</si>
  <si>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</si>
  <si>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</si>
  <si>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</si>
  <si>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</si>
  <si>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</si>
  <si>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</si>
  <si>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</si>
  <si>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</si>
  <si>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</si>
  <si>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</si>
  <si>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</si>
  <si>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</si>
  <si>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</si>
  <si>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</si>
  <si>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82.54%</t>
  </si>
  <si>
    <t>78.79%</t>
  </si>
  <si>
    <t>82.10%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</si>
  <si>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</si>
  <si>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</si>
  <si>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</si>
  <si>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</si>
  <si>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</si>
  <si>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</si>
  <si>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</si>
  <si>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</si>
  <si>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</si>
  <si>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</si>
  <si>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</si>
  <si>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</si>
  <si>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</si>
  <si>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</si>
  <si>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</si>
  <si>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</si>
  <si>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</si>
  <si>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</si>
  <si>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</si>
  <si>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</si>
  <si>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</si>
  <si>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</si>
  <si>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</si>
  <si>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</si>
  <si>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</si>
  <si>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</si>
  <si>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</si>
  <si>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</si>
  <si>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</si>
  <si>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</si>
  <si>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</si>
  <si>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</si>
  <si>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</si>
  <si>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</si>
  <si>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</si>
  <si>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</si>
  <si>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</si>
  <si>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</si>
  <si>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</si>
  <si>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</si>
  <si>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</si>
  <si>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</si>
  <si>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</si>
  <si>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</si>
  <si>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</si>
  <si>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</si>
  <si>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</si>
  <si>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</si>
  <si>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</si>
  <si>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</si>
  <si>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</si>
  <si>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</si>
  <si>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</si>
  <si>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</si>
  <si>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</si>
  <si>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</si>
  <si>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</si>
  <si>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</si>
  <si>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</si>
  <si>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</si>
  <si>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</si>
  <si>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</si>
  <si>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</si>
  <si>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</si>
  <si>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</si>
  <si>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</si>
  <si>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</si>
  <si>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</si>
  <si>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</si>
  <si>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</si>
  <si>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</si>
  <si>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</si>
  <si>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S1</t>
  </si>
  <si>
    <t>25/03/2024 - S2</t>
  </si>
  <si>
    <t>25/03/2024 - S3</t>
  </si>
  <si>
    <t>26/03/2024 - S3</t>
  </si>
  <si>
    <t>27/03/2024 - S1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</si>
  <si>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</si>
  <si>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</si>
  <si>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</si>
  <si>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</si>
  <si>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</si>
  <si>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</si>
  <si>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</si>
  <si>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</si>
  <si>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</si>
  <si>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</si>
  <si>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</si>
  <si>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</si>
  <si>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</si>
  <si>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</si>
  <si>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</si>
  <si>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</si>
  <si>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</si>
  <si>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</si>
  <si>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</si>
  <si>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</si>
  <si>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</si>
  <si>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</si>
  <si>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</si>
  <si>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</si>
  <si>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</si>
  <si>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</si>
  <si>
    <t>Kg</t>
  </si>
  <si>
    <t>UltimoJJ analysis report on 27.03.2024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</si>
</sst>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70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0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5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67" fontId="7" fillId="6" borderId="1" xfId="0" applyNumberFormat="1" applyFont="1" applyFill="1" applyBorder="1" applyAlignment="1">
      <alignment horizontal="center" vertical="center"/>
    </xf>
    <xf numFmtId="167" fontId="17" fillId="6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9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9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2" fontId="7" fillId="12" borderId="1" xfId="0" applyNumberFormat="1" applyFont="1" applyFill="1" applyBorder="1" applyAlignment="1">
      <alignment horizontal="center" vertical="center"/>
    </xf>
    <xf numFmtId="2" fontId="20" fillId="9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2" fontId="8" fillId="11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7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8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/>
    <xf numFmtId="166" fontId="4" fillId="2" borderId="1" xfId="2" applyNumberFormat="1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69.321428571428569</c:v>
                </c:pt>
                <c:pt idx="1">
                  <c:v>85.34482758620689</c:v>
                </c:pt>
                <c:pt idx="2">
                  <c:v>69.357142857142861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585-AEB1-92C7978A3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Stop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Trends!$F$4</c:f>
              <c:strCache>
                <c:ptCount val="1"/>
                <c:pt idx="0">
                  <c:v>23.05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Trends!$E$4:$E$20</c:f>
              <c:strCache>
                <c:ptCount val="17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</c:strCache>
            </c:strRef>
          </c:cat>
          <c:val>
            <c:numRef>
              <c:f>Trends!$F$5:$F$20</c:f>
              <c:numCache>
                <c:formatCode>General</c:formatCode>
                <c:ptCount val="16"/>
                <c:pt idx="0">
                  <c:v>30.16</c:v>
                </c:pt>
                <c:pt idx="1">
                  <c:v>20.73</c:v>
                </c:pt>
                <c:pt idx="2">
                  <c:v>29.77</c:v>
                </c:pt>
                <c:pt idx="3">
                  <c:v>25.98</c:v>
                </c:pt>
                <c:pt idx="4">
                  <c:v>94.93</c:v>
                </c:pt>
                <c:pt idx="5">
                  <c:v>58.44</c:v>
                </c:pt>
                <c:pt idx="6">
                  <c:v>63.51</c:v>
                </c:pt>
                <c:pt idx="7">
                  <c:v>64.02</c:v>
                </c:pt>
                <c:pt idx="8">
                  <c:v>63.32</c:v>
                </c:pt>
                <c:pt idx="9">
                  <c:v>34.799999999999997</c:v>
                </c:pt>
                <c:pt idx="10">
                  <c:v>32.65</c:v>
                </c:pt>
                <c:pt idx="11">
                  <c:v>24.11</c:v>
                </c:pt>
                <c:pt idx="12">
                  <c:v>34.94</c:v>
                </c:pt>
                <c:pt idx="13">
                  <c:v>28.81</c:v>
                </c:pt>
                <c:pt idx="14">
                  <c:v>59.51</c:v>
                </c:pt>
                <c:pt idx="15">
                  <c:v>26.04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1-4A17-8D13-3F1778F95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Idle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Trends!$I$4</c:f>
              <c:strCache>
                <c:ptCount val="1"/>
                <c:pt idx="0">
                  <c:v>4.28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Trends!$H$4:$H$20</c:f>
              <c:strCache>
                <c:ptCount val="17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</c:strCache>
            </c:strRef>
          </c:cat>
          <c:val>
            <c:numRef>
              <c:f>Trends!$I$5:$I$20</c:f>
              <c:numCache>
                <c:formatCode>General</c:formatCode>
                <c:ptCount val="16"/>
                <c:pt idx="0">
                  <c:v>4.38</c:v>
                </c:pt>
                <c:pt idx="1">
                  <c:v>4.3899999999999997</c:v>
                </c:pt>
                <c:pt idx="2">
                  <c:v>2.71</c:v>
                </c:pt>
                <c:pt idx="3">
                  <c:v>2.85</c:v>
                </c:pt>
                <c:pt idx="4">
                  <c:v>7.0000000000000007E-2</c:v>
                </c:pt>
                <c:pt idx="5">
                  <c:v>0.62</c:v>
                </c:pt>
                <c:pt idx="6">
                  <c:v>1.3</c:v>
                </c:pt>
                <c:pt idx="7">
                  <c:v>0.65</c:v>
                </c:pt>
                <c:pt idx="8">
                  <c:v>0.53</c:v>
                </c:pt>
                <c:pt idx="9">
                  <c:v>3.58</c:v>
                </c:pt>
                <c:pt idx="10">
                  <c:v>1.71</c:v>
                </c:pt>
                <c:pt idx="11">
                  <c:v>4.99</c:v>
                </c:pt>
                <c:pt idx="12">
                  <c:v>2.1800000000000002</c:v>
                </c:pt>
                <c:pt idx="13">
                  <c:v>3.47</c:v>
                </c:pt>
                <c:pt idx="14">
                  <c:v>1.62</c:v>
                </c:pt>
                <c:pt idx="15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10F-A8F3-959A9C214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Eb/100spdle/hour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Trends!$L$4</c:f>
              <c:strCache>
                <c:ptCount val="1"/>
                <c:pt idx="0">
                  <c:v>24.15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Trends!$K$4:$K$20</c:f>
              <c:strCache>
                <c:ptCount val="17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</c:strCache>
            </c:strRef>
          </c:cat>
          <c:val>
            <c:numRef>
              <c:f>Trends!$L$5:$L$20</c:f>
              <c:numCache>
                <c:formatCode>General</c:formatCode>
                <c:ptCount val="16"/>
                <c:pt idx="0">
                  <c:v>24.6</c:v>
                </c:pt>
                <c:pt idx="1">
                  <c:v>23.72</c:v>
                </c:pt>
                <c:pt idx="2">
                  <c:v>23.04</c:v>
                </c:pt>
                <c:pt idx="3">
                  <c:v>22.19</c:v>
                </c:pt>
                <c:pt idx="4">
                  <c:v>27.22</c:v>
                </c:pt>
                <c:pt idx="5">
                  <c:v>22.38</c:v>
                </c:pt>
                <c:pt idx="6">
                  <c:v>27.59</c:v>
                </c:pt>
                <c:pt idx="7">
                  <c:v>21.9</c:v>
                </c:pt>
                <c:pt idx="8">
                  <c:v>21.97</c:v>
                </c:pt>
                <c:pt idx="9">
                  <c:v>26.15</c:v>
                </c:pt>
                <c:pt idx="10">
                  <c:v>20.02</c:v>
                </c:pt>
                <c:pt idx="11">
                  <c:v>25.54</c:v>
                </c:pt>
                <c:pt idx="12">
                  <c:v>24.54</c:v>
                </c:pt>
                <c:pt idx="13">
                  <c:v>24.76</c:v>
                </c:pt>
                <c:pt idx="14">
                  <c:v>31.02</c:v>
                </c:pt>
                <c:pt idx="15">
                  <c:v>23.38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A-4C8A-9011-2B27C4057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11.428571428571429</c:v>
                </c:pt>
                <c:pt idx="1">
                  <c:v>10.827586206896552</c:v>
                </c:pt>
                <c:pt idx="2">
                  <c:v>13.625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8-4C8D-904A-02D046F5E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3.0428571428571431</c:v>
                </c:pt>
                <c:pt idx="1">
                  <c:v>2.579310344827586</c:v>
                </c:pt>
                <c:pt idx="2" formatCode="_(* #,##0.0_);_(* \(#,##0.0\);_(* &quot;-&quot;??_);_(@_)">
                  <c:v>2.916666666666667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D-40FB-ADDF-E2706210C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205.5</c:v>
                </c:pt>
                <c:pt idx="1">
                  <c:v>197.51724137931035</c:v>
                </c:pt>
                <c:pt idx="2">
                  <c:v>207.07142857142858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5-49F2-A927-8FA1B2DAB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51.785714285714285</c:v>
                </c:pt>
                <c:pt idx="1">
                  <c:v>65.289655172413802</c:v>
                </c:pt>
                <c:pt idx="2">
                  <c:v>58.975000000000001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2-4305-A2F7-CBB543F0C7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0.037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Breakage!$A$2:$A$33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</c:numCache>
            </c:numRef>
          </c:cat>
          <c:val>
            <c:numRef>
              <c:f>Breakage!$C$3:$C$33</c:f>
              <c:numCache>
                <c:formatCode>0.00</c:formatCode>
                <c:ptCount val="24"/>
                <c:pt idx="0">
                  <c:v>76.156666666666666</c:v>
                </c:pt>
                <c:pt idx="1">
                  <c:v>85.766666666666666</c:v>
                </c:pt>
                <c:pt idx="2">
                  <c:v>86.713333333333324</c:v>
                </c:pt>
                <c:pt idx="3">
                  <c:v>83.32</c:v>
                </c:pt>
                <c:pt idx="4">
                  <c:v>83.926666666666677</c:v>
                </c:pt>
                <c:pt idx="5">
                  <c:v>81.63666666666667</c:v>
                </c:pt>
                <c:pt idx="6">
                  <c:v>85.5</c:v>
                </c:pt>
                <c:pt idx="7">
                  <c:v>79.957499999999996</c:v>
                </c:pt>
                <c:pt idx="8">
                  <c:v>79.765000000000001</c:v>
                </c:pt>
                <c:pt idx="9">
                  <c:v>81.956666666666663</c:v>
                </c:pt>
                <c:pt idx="10">
                  <c:v>82.45</c:v>
                </c:pt>
                <c:pt idx="11">
                  <c:v>82.713333333333324</c:v>
                </c:pt>
                <c:pt idx="12">
                  <c:v>82.800000000000011</c:v>
                </c:pt>
                <c:pt idx="13">
                  <c:v>81.31</c:v>
                </c:pt>
                <c:pt idx="14">
                  <c:v>75.260000000000005</c:v>
                </c:pt>
                <c:pt idx="15">
                  <c:v>69.943333333333342</c:v>
                </c:pt>
                <c:pt idx="16">
                  <c:v>82.4</c:v>
                </c:pt>
                <c:pt idx="17">
                  <c:v>83.132499999999993</c:v>
                </c:pt>
                <c:pt idx="18">
                  <c:v>84.424999999999997</c:v>
                </c:pt>
                <c:pt idx="19">
                  <c:v>78.974999999999994</c:v>
                </c:pt>
                <c:pt idx="20">
                  <c:v>84.18</c:v>
                </c:pt>
                <c:pt idx="21">
                  <c:v>81.615000000000009</c:v>
                </c:pt>
                <c:pt idx="22">
                  <c:v>76.775000000000006</c:v>
                </c:pt>
                <c:pt idx="23">
                  <c:v>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C-4BB8-AFEA-C3219326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Kg!$B$3:$B$34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29*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Kg!$J$4:$J$34</c:f>
              <c:numCache>
                <c:formatCode>0</c:formatCode>
                <c:ptCount val="31"/>
                <c:pt idx="0">
                  <c:v>166.17218</c:v>
                </c:pt>
                <c:pt idx="1">
                  <c:v>1927.52919</c:v>
                </c:pt>
                <c:pt idx="2">
                  <c:v>3070.0378800000003</c:v>
                </c:pt>
                <c:pt idx="3">
                  <c:v>1862.6241199999999</c:v>
                </c:pt>
                <c:pt idx="4">
                  <c:v>1805.06088</c:v>
                </c:pt>
                <c:pt idx="5">
                  <c:v>2108.5714499999999</c:v>
                </c:pt>
                <c:pt idx="6">
                  <c:v>2543.98128</c:v>
                </c:pt>
                <c:pt idx="7">
                  <c:v>0</c:v>
                </c:pt>
                <c:pt idx="8">
                  <c:v>1893.09</c:v>
                </c:pt>
                <c:pt idx="9">
                  <c:v>-1.31</c:v>
                </c:pt>
                <c:pt idx="10">
                  <c:v>2466.1</c:v>
                </c:pt>
                <c:pt idx="11">
                  <c:v>1681.8256799999999</c:v>
                </c:pt>
                <c:pt idx="12">
                  <c:v>1782.213</c:v>
                </c:pt>
                <c:pt idx="13">
                  <c:v>1750.5724799999998</c:v>
                </c:pt>
                <c:pt idx="14">
                  <c:v>1750.4875199999999</c:v>
                </c:pt>
                <c:pt idx="15">
                  <c:v>1201.1219999999998</c:v>
                </c:pt>
                <c:pt idx="16">
                  <c:v>1772.9169599999998</c:v>
                </c:pt>
                <c:pt idx="17">
                  <c:v>2246.19</c:v>
                </c:pt>
                <c:pt idx="18">
                  <c:v>1773.81</c:v>
                </c:pt>
                <c:pt idx="19">
                  <c:v>1969.33</c:v>
                </c:pt>
                <c:pt idx="20">
                  <c:v>2019.49</c:v>
                </c:pt>
                <c:pt idx="21">
                  <c:v>1988.98</c:v>
                </c:pt>
                <c:pt idx="22">
                  <c:v>2022.55</c:v>
                </c:pt>
                <c:pt idx="23">
                  <c:v>2031.93</c:v>
                </c:pt>
                <c:pt idx="24">
                  <c:v>1212.06</c:v>
                </c:pt>
                <c:pt idx="25">
                  <c:v>0</c:v>
                </c:pt>
                <c:pt idx="26">
                  <c:v>1155.8900000000001</c:v>
                </c:pt>
                <c:pt idx="27">
                  <c:v>1849.21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C-4855-9FA0-0586E2A907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Kg!$B$3:$B$34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29*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Kg!$D$4:$D$34</c:f>
              <c:numCache>
                <c:formatCode>0.0</c:formatCode>
                <c:ptCount val="31"/>
                <c:pt idx="0">
                  <c:v>6.2766666666666673</c:v>
                </c:pt>
                <c:pt idx="1">
                  <c:v>76.156666666666666</c:v>
                </c:pt>
                <c:pt idx="2">
                  <c:v>85.766666666666666</c:v>
                </c:pt>
                <c:pt idx="3">
                  <c:v>86.713333333333324</c:v>
                </c:pt>
                <c:pt idx="4">
                  <c:v>83.32</c:v>
                </c:pt>
                <c:pt idx="5">
                  <c:v>83.926666666666677</c:v>
                </c:pt>
                <c:pt idx="6">
                  <c:v>81.63666666666667</c:v>
                </c:pt>
                <c:pt idx="7">
                  <c:v>0</c:v>
                </c:pt>
                <c:pt idx="8">
                  <c:v>85.5</c:v>
                </c:pt>
                <c:pt idx="9">
                  <c:v>0</c:v>
                </c:pt>
                <c:pt idx="10">
                  <c:v>79.957499999999996</c:v>
                </c:pt>
                <c:pt idx="11">
                  <c:v>79.765000000000001</c:v>
                </c:pt>
                <c:pt idx="12">
                  <c:v>81.956666666666663</c:v>
                </c:pt>
                <c:pt idx="13">
                  <c:v>82.45</c:v>
                </c:pt>
                <c:pt idx="14">
                  <c:v>82.713333333333324</c:v>
                </c:pt>
                <c:pt idx="15">
                  <c:v>82.800000000000011</c:v>
                </c:pt>
                <c:pt idx="16">
                  <c:v>81.31</c:v>
                </c:pt>
                <c:pt idx="17">
                  <c:v>75.260000000000005</c:v>
                </c:pt>
                <c:pt idx="18">
                  <c:v>69.943333333333342</c:v>
                </c:pt>
                <c:pt idx="19">
                  <c:v>82.4</c:v>
                </c:pt>
                <c:pt idx="20">
                  <c:v>83.132499999999993</c:v>
                </c:pt>
                <c:pt idx="21">
                  <c:v>84.424999999999997</c:v>
                </c:pt>
                <c:pt idx="22">
                  <c:v>78.974999999999994</c:v>
                </c:pt>
                <c:pt idx="23">
                  <c:v>84.18</c:v>
                </c:pt>
                <c:pt idx="24">
                  <c:v>81.615000000000009</c:v>
                </c:pt>
                <c:pt idx="25">
                  <c:v>0</c:v>
                </c:pt>
                <c:pt idx="26">
                  <c:v>76.775000000000006</c:v>
                </c:pt>
                <c:pt idx="27">
                  <c:v>79.98</c:v>
                </c:pt>
                <c:pt idx="28" formatCode="General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D46-AA04-1F456BC61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Trends!$C$4</c:f>
              <c:strCache>
                <c:ptCount val="1"/>
                <c:pt idx="0">
                  <c:v>3.8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Trends!$B$4:$B$20</c:f>
              <c:strCache>
                <c:ptCount val="17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</c:strCache>
            </c:strRef>
          </c:cat>
          <c:val>
            <c:numRef>
              <c:f>Trends!$C$5:$C$20</c:f>
              <c:numCache>
                <c:formatCode>General</c:formatCode>
                <c:ptCount val="16"/>
                <c:pt idx="0">
                  <c:v>2.6</c:v>
                </c:pt>
                <c:pt idx="1">
                  <c:v>3.6</c:v>
                </c:pt>
                <c:pt idx="2">
                  <c:v>2.6</c:v>
                </c:pt>
                <c:pt idx="3">
                  <c:v>2.8</c:v>
                </c:pt>
                <c:pt idx="4">
                  <c:v>6.7</c:v>
                </c:pt>
                <c:pt idx="5">
                  <c:v>2.7</c:v>
                </c:pt>
                <c:pt idx="6">
                  <c:v>2.7</c:v>
                </c:pt>
                <c:pt idx="7">
                  <c:v>2.8</c:v>
                </c:pt>
                <c:pt idx="8">
                  <c:v>2.7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2.9</c:v>
                </c:pt>
                <c:pt idx="13">
                  <c:v>3.5</c:v>
                </c:pt>
                <c:pt idx="14">
                  <c:v>2.2000000000000002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9-42DB-82D4-3FE56F763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30</xdr:row>
      <xdr:rowOff>0</xdr:rowOff>
    </xdr:from>
    <xdr:ext cx="5196417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74081</xdr:colOff>
      <xdr:row>30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48</xdr:row>
      <xdr:rowOff>0</xdr:rowOff>
    </xdr:from>
    <xdr:ext cx="517525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52916</xdr:colOff>
      <xdr:row>48</xdr:row>
      <xdr:rowOff>0</xdr:rowOff>
    </xdr:from>
    <xdr:ext cx="5347084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65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423332</xdr:colOff>
      <xdr:row>64</xdr:row>
      <xdr:rowOff>169333</xdr:rowOff>
    </xdr:from>
    <xdr:ext cx="10911417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10582</xdr:colOff>
      <xdr:row>83</xdr:row>
      <xdr:rowOff>42334</xdr:rowOff>
    </xdr:from>
    <xdr:ext cx="10805584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100</xdr:row>
      <xdr:rowOff>0</xdr:rowOff>
    </xdr:from>
    <xdr:ext cx="108585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1068916</xdr:colOff>
      <xdr:row>6</xdr:row>
      <xdr:rowOff>0</xdr:rowOff>
    </xdr:from>
    <xdr:ext cx="6826249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10</xdr:col>
      <xdr:colOff>1079500</xdr:colOff>
      <xdr:row>17</xdr:row>
      <xdr:rowOff>148162</xdr:rowOff>
    </xdr:from>
    <xdr:ext cx="6794499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1068916</xdr:colOff>
      <xdr:row>31</xdr:row>
      <xdr:rowOff>126993</xdr:rowOff>
    </xdr:from>
    <xdr:ext cx="6826249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1058333</xdr:colOff>
      <xdr:row>48</xdr:row>
      <xdr:rowOff>2960</xdr:rowOff>
    </xdr:from>
    <xdr:ext cx="6815667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7"/>
  <sheetViews>
    <sheetView showGridLines="0" tabSelected="1" topLeftCell="A5" zoomScale="72" zoomScaleNormal="55" workbookViewId="0">
      <selection activeCell="I13" sqref="I13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88" t="s">
        <v>128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</row>
    <row r="3" spans="1:34" ht="21" customHeight="1" x14ac:dyDescent="0.45">
      <c r="B3" s="89" t="s">
        <v>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7"/>
    </row>
    <row r="4" spans="1:34" ht="11.25" customHeight="1" x14ac:dyDescent="0.3"/>
    <row r="5" spans="1:34" ht="23.4" customHeight="1" x14ac:dyDescent="0.3">
      <c r="B5" s="85" t="s">
        <v>1</v>
      </c>
      <c r="C5" s="86"/>
      <c r="D5" s="86"/>
      <c r="E5" s="86"/>
      <c r="F5" s="86"/>
      <c r="G5" s="86"/>
      <c r="H5" s="86"/>
      <c r="I5" s="87"/>
      <c r="K5" s="85" t="s">
        <v>2</v>
      </c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</row>
    <row r="6" spans="1:34" x14ac:dyDescent="0.3">
      <c r="Y6" t="s">
        <v>3</v>
      </c>
      <c r="Z6" s="19">
        <f>D24</f>
        <v>69.321428571428569</v>
      </c>
      <c r="AA6" t="s">
        <v>3</v>
      </c>
      <c r="AB6" s="19">
        <f>D26</f>
        <v>11.428571428571429</v>
      </c>
      <c r="AC6" t="s">
        <v>3</v>
      </c>
      <c r="AD6" s="82">
        <f>C27</f>
        <v>3.0428571428571431</v>
      </c>
      <c r="AE6" t="s">
        <v>3</v>
      </c>
      <c r="AF6" s="19">
        <f>D29</f>
        <v>205.5</v>
      </c>
      <c r="AG6" t="s">
        <v>3</v>
      </c>
      <c r="AH6" s="19">
        <f>D28</f>
        <v>51.785714285714285</v>
      </c>
    </row>
    <row r="7" spans="1:34" ht="26.25" customHeight="1" x14ac:dyDescent="0.3">
      <c r="E7" s="91" t="s">
        <v>4</v>
      </c>
      <c r="F7" s="87"/>
      <c r="G7"/>
      <c r="H7" s="105"/>
      <c r="I7" s="105"/>
      <c r="Y7" t="s">
        <v>5</v>
      </c>
      <c r="Z7" s="19">
        <f>G24</f>
        <v>85.34482758620689</v>
      </c>
      <c r="AA7" t="s">
        <v>5</v>
      </c>
      <c r="AB7" s="19">
        <f>G26</f>
        <v>10.827586206896552</v>
      </c>
      <c r="AC7" t="s">
        <v>5</v>
      </c>
      <c r="AD7" s="19">
        <f>F27</f>
        <v>2.579310344827586</v>
      </c>
      <c r="AE7" t="s">
        <v>5</v>
      </c>
      <c r="AF7" s="19">
        <f>G29</f>
        <v>197.51724137931035</v>
      </c>
      <c r="AG7" t="s">
        <v>5</v>
      </c>
      <c r="AH7" s="19">
        <f>G28</f>
        <v>65.289655172413802</v>
      </c>
    </row>
    <row r="8" spans="1:34" ht="18" customHeight="1" x14ac:dyDescent="0.3">
      <c r="E8" s="13" t="s">
        <v>6</v>
      </c>
      <c r="F8" s="14" t="s">
        <v>7</v>
      </c>
      <c r="G8"/>
      <c r="Y8" t="s">
        <v>8</v>
      </c>
      <c r="Z8" s="19">
        <f>J24</f>
        <v>69.357142857142861</v>
      </c>
      <c r="AA8" t="s">
        <v>8</v>
      </c>
      <c r="AB8" s="19">
        <f>J26</f>
        <v>13.625</v>
      </c>
      <c r="AC8" t="s">
        <v>8</v>
      </c>
      <c r="AD8" s="82">
        <f>I27</f>
        <v>2.916666666666667</v>
      </c>
      <c r="AE8" t="s">
        <v>8</v>
      </c>
      <c r="AF8" s="19">
        <f>J29</f>
        <v>207.07142857142858</v>
      </c>
      <c r="AG8" t="s">
        <v>8</v>
      </c>
      <c r="AH8" s="19">
        <f>J28</f>
        <v>58.975000000000001</v>
      </c>
    </row>
    <row r="9" spans="1:34" ht="18" customHeight="1" x14ac:dyDescent="0.3">
      <c r="E9" s="15" t="s">
        <v>9</v>
      </c>
      <c r="F9" s="16">
        <f>AVERAGE(C21,F21,I21)</f>
        <v>27</v>
      </c>
      <c r="G9"/>
    </row>
    <row r="10" spans="1:34" ht="18" customHeight="1" x14ac:dyDescent="0.3">
      <c r="A10" t="s">
        <v>10</v>
      </c>
      <c r="E10" s="15" t="s">
        <v>11</v>
      </c>
      <c r="F10" s="30">
        <f>AVERAGE(C23,F23,I23)</f>
        <v>18.031746031746028</v>
      </c>
      <c r="G10"/>
    </row>
    <row r="11" spans="1:34" ht="18" customHeight="1" x14ac:dyDescent="0.3">
      <c r="E11" s="15" t="s">
        <v>12</v>
      </c>
      <c r="F11" s="20">
        <f>(C21*C22+F21*F22+I21*I22)/(C21+F21+I21)</f>
        <v>0.81067037037037037</v>
      </c>
      <c r="G11"/>
    </row>
    <row r="12" spans="1:34" ht="18" customHeight="1" x14ac:dyDescent="0.3">
      <c r="E12" s="15" t="s">
        <v>13</v>
      </c>
      <c r="F12" s="16">
        <f>C24+F24+I24</f>
        <v>6358</v>
      </c>
      <c r="G12"/>
    </row>
    <row r="13" spans="1:34" ht="18" customHeight="1" x14ac:dyDescent="0.3">
      <c r="E13" s="15" t="s">
        <v>14</v>
      </c>
      <c r="F13" s="27">
        <f>F12*100/(F9*112*24)</f>
        <v>8.7604717813051138</v>
      </c>
      <c r="G13"/>
    </row>
    <row r="14" spans="1:34" ht="18" customHeight="1" x14ac:dyDescent="0.3">
      <c r="E14" s="15" t="s">
        <v>15</v>
      </c>
      <c r="F14" s="16">
        <f>C26+F26+I26</f>
        <v>961</v>
      </c>
      <c r="G14"/>
    </row>
    <row r="15" spans="1:34" ht="18" customHeight="1" x14ac:dyDescent="0.3">
      <c r="E15" s="15" t="s">
        <v>16</v>
      </c>
      <c r="F15" s="17">
        <f>AVERAGE(C27,F27,I27)</f>
        <v>2.8462780514504651</v>
      </c>
      <c r="G15"/>
    </row>
    <row r="16" spans="1:34" ht="18" customHeight="1" x14ac:dyDescent="0.3">
      <c r="E16" s="15" t="s">
        <v>17</v>
      </c>
      <c r="F16" s="16">
        <f>C28+F28+I28</f>
        <v>4994.7</v>
      </c>
      <c r="G16"/>
    </row>
    <row r="17" spans="1:16" ht="18" customHeight="1" x14ac:dyDescent="0.3">
      <c r="E17" s="15" t="s">
        <v>18</v>
      </c>
      <c r="F17" s="16">
        <f>C29+F29+I29</f>
        <v>17280</v>
      </c>
      <c r="G17"/>
      <c r="K17" s="1"/>
      <c r="L17" s="1"/>
    </row>
    <row r="18" spans="1:16" ht="15.6" customHeight="1" x14ac:dyDescent="0.3">
      <c r="K18" s="1"/>
      <c r="L18" s="1"/>
    </row>
    <row r="19" spans="1:16" ht="18" customHeight="1" x14ac:dyDescent="0.3">
      <c r="B19" s="90" t="s">
        <v>3</v>
      </c>
      <c r="C19" s="87"/>
      <c r="D19" s="8"/>
      <c r="E19" s="90" t="s">
        <v>5</v>
      </c>
      <c r="F19" s="87"/>
      <c r="H19" s="90" t="s">
        <v>8</v>
      </c>
      <c r="I19" s="87"/>
      <c r="J19" s="8"/>
      <c r="K19" s="22"/>
      <c r="L19" s="23"/>
    </row>
    <row r="20" spans="1:16" ht="15.6" customHeight="1" x14ac:dyDescent="0.3">
      <c r="B20" s="6" t="s">
        <v>6</v>
      </c>
      <c r="C20" s="7" t="s">
        <v>7</v>
      </c>
      <c r="D20" s="8"/>
      <c r="E20" s="6" t="s">
        <v>6</v>
      </c>
      <c r="F20" s="7" t="s">
        <v>7</v>
      </c>
      <c r="H20" s="6" t="s">
        <v>6</v>
      </c>
      <c r="I20" s="7" t="s">
        <v>7</v>
      </c>
      <c r="J20" s="8"/>
      <c r="K20" s="22" t="s">
        <v>19</v>
      </c>
      <c r="L20" s="23">
        <v>18.07</v>
      </c>
      <c r="P20" s="8"/>
    </row>
    <row r="21" spans="1:16" ht="15.6" customHeight="1" x14ac:dyDescent="0.3">
      <c r="B21" s="4" t="s">
        <v>9</v>
      </c>
      <c r="C21" s="106">
        <v>28</v>
      </c>
      <c r="D21" s="8"/>
      <c r="E21" s="4" t="s">
        <v>9</v>
      </c>
      <c r="F21" s="12">
        <v>29</v>
      </c>
      <c r="H21" s="4" t="s">
        <v>9</v>
      </c>
      <c r="I21" s="12">
        <v>24</v>
      </c>
      <c r="J21" s="8"/>
      <c r="K21" s="22" t="s">
        <v>20</v>
      </c>
      <c r="L21" s="23">
        <v>17.04</v>
      </c>
      <c r="P21" s="8"/>
    </row>
    <row r="22" spans="1:16" ht="15.6" customHeight="1" x14ac:dyDescent="0.3">
      <c r="B22" s="4" t="s">
        <v>12</v>
      </c>
      <c r="C22" s="5" t="s">
        <v>21</v>
      </c>
      <c r="D22" s="8"/>
      <c r="E22" s="4" t="s">
        <v>12</v>
      </c>
      <c r="F22" s="5" t="s">
        <v>22</v>
      </c>
      <c r="G22" s="9"/>
      <c r="H22" s="4" t="s">
        <v>12</v>
      </c>
      <c r="I22" s="5" t="s">
        <v>23</v>
      </c>
      <c r="J22" s="8"/>
      <c r="K22" s="22" t="s">
        <v>24</v>
      </c>
      <c r="L22" s="23">
        <v>19.411999999999999</v>
      </c>
      <c r="P22" s="8"/>
    </row>
    <row r="23" spans="1:16" ht="15.6" customHeight="1" x14ac:dyDescent="0.3">
      <c r="B23" s="4" t="s">
        <v>25</v>
      </c>
      <c r="C23" s="32">
        <v>18</v>
      </c>
      <c r="D23" s="8"/>
      <c r="E23" s="4" t="s">
        <v>25</v>
      </c>
      <c r="F23" s="32">
        <v>18</v>
      </c>
      <c r="G23" s="9"/>
      <c r="H23" s="4" t="s">
        <v>25</v>
      </c>
      <c r="I23" s="32">
        <v>18.095238095238091</v>
      </c>
      <c r="J23" s="8"/>
      <c r="K23" s="22"/>
      <c r="L23" s="23"/>
      <c r="P23" s="8"/>
    </row>
    <row r="24" spans="1:16" ht="15.6" customHeight="1" x14ac:dyDescent="0.3">
      <c r="B24" s="4" t="s">
        <v>13</v>
      </c>
      <c r="C24" s="106">
        <v>1941</v>
      </c>
      <c r="D24" s="9">
        <f>C24/$C$21</f>
        <v>69.321428571428569</v>
      </c>
      <c r="E24" s="4" t="s">
        <v>13</v>
      </c>
      <c r="F24" s="12">
        <v>2475</v>
      </c>
      <c r="G24" s="9">
        <f>F24/$F$21</f>
        <v>85.34482758620689</v>
      </c>
      <c r="H24" s="4" t="s">
        <v>13</v>
      </c>
      <c r="I24" s="12">
        <v>1942</v>
      </c>
      <c r="J24" s="9">
        <f>I24/$C$21</f>
        <v>69.357142857142861</v>
      </c>
      <c r="K24" s="22" t="s">
        <v>26</v>
      </c>
      <c r="L24" s="23">
        <v>24.02</v>
      </c>
      <c r="P24" s="8"/>
    </row>
    <row r="25" spans="1:16" ht="15.6" customHeight="1" x14ac:dyDescent="0.3">
      <c r="B25" s="4" t="s">
        <v>14</v>
      </c>
      <c r="C25" s="28">
        <f>C24*100/(C21*112*8)</f>
        <v>7.7367665816326534</v>
      </c>
      <c r="D25" s="9"/>
      <c r="E25" s="4" t="s">
        <v>14</v>
      </c>
      <c r="F25" s="28">
        <f>F24*100/(F21*112*8)</f>
        <v>9.5250923645320196</v>
      </c>
      <c r="G25" s="9"/>
      <c r="H25" s="4" t="s">
        <v>14</v>
      </c>
      <c r="I25" s="28">
        <f>I24*100/(I21*112*8)</f>
        <v>9.0308779761904763</v>
      </c>
      <c r="J25" s="9"/>
      <c r="K25" s="22"/>
      <c r="L25" s="23"/>
      <c r="P25" s="8"/>
    </row>
    <row r="26" spans="1:16" ht="15.6" customHeight="1" x14ac:dyDescent="0.3">
      <c r="B26" s="4" t="s">
        <v>15</v>
      </c>
      <c r="C26" s="106">
        <v>320</v>
      </c>
      <c r="D26" s="9">
        <f>C26/$C$21</f>
        <v>11.428571428571429</v>
      </c>
      <c r="E26" s="4" t="s">
        <v>15</v>
      </c>
      <c r="F26" s="12">
        <v>314</v>
      </c>
      <c r="G26" s="9">
        <f>F26/$F$21</f>
        <v>10.827586206896552</v>
      </c>
      <c r="H26" s="4" t="s">
        <v>15</v>
      </c>
      <c r="I26" s="12">
        <v>327</v>
      </c>
      <c r="J26" s="9">
        <f>I26/$I$21</f>
        <v>13.625</v>
      </c>
      <c r="K26" s="24"/>
      <c r="L26" s="25"/>
      <c r="P26" s="8"/>
    </row>
    <row r="27" spans="1:16" ht="15.6" customHeight="1" x14ac:dyDescent="0.3">
      <c r="B27" s="4" t="s">
        <v>16</v>
      </c>
      <c r="C27" s="107">
        <v>3.0428571428571431</v>
      </c>
      <c r="D27" s="9"/>
      <c r="E27" s="4" t="s">
        <v>16</v>
      </c>
      <c r="F27" s="11">
        <v>2.579310344827586</v>
      </c>
      <c r="G27" s="9"/>
      <c r="H27" s="4" t="s">
        <v>16</v>
      </c>
      <c r="I27" s="11">
        <v>2.916666666666667</v>
      </c>
      <c r="J27" s="9"/>
      <c r="K27" s="22"/>
      <c r="L27" s="25"/>
    </row>
    <row r="28" spans="1:16" ht="15.6" customHeight="1" x14ac:dyDescent="0.3">
      <c r="A28">
        <v>26</v>
      </c>
      <c r="B28" s="4" t="s">
        <v>17</v>
      </c>
      <c r="C28" s="106">
        <v>1450</v>
      </c>
      <c r="D28" s="9">
        <f>C28/$C$21</f>
        <v>51.785714285714285</v>
      </c>
      <c r="E28" s="4" t="s">
        <v>17</v>
      </c>
      <c r="F28" s="12">
        <v>1893.4</v>
      </c>
      <c r="G28" s="9">
        <f>F28/$F$21</f>
        <v>65.289655172413802</v>
      </c>
      <c r="H28" s="4" t="s">
        <v>17</v>
      </c>
      <c r="I28" s="12">
        <v>1651.3</v>
      </c>
      <c r="J28" s="9">
        <f>I28/$C$21</f>
        <v>58.975000000000001</v>
      </c>
      <c r="K28" s="22"/>
      <c r="L28" s="25"/>
    </row>
    <row r="29" spans="1:16" ht="15.6" customHeight="1" x14ac:dyDescent="0.3">
      <c r="B29" s="4" t="s">
        <v>18</v>
      </c>
      <c r="C29" s="106">
        <v>5754</v>
      </c>
      <c r="D29" s="9">
        <f>C29/$C$21</f>
        <v>205.5</v>
      </c>
      <c r="E29" s="4" t="s">
        <v>18</v>
      </c>
      <c r="F29" s="12">
        <v>5728</v>
      </c>
      <c r="G29" s="10">
        <f>F29/$F$21</f>
        <v>197.51724137931035</v>
      </c>
      <c r="H29" s="4" t="s">
        <v>18</v>
      </c>
      <c r="I29" s="12">
        <v>5798</v>
      </c>
      <c r="J29" s="9">
        <f>I29/$C$21</f>
        <v>207.07142857142858</v>
      </c>
      <c r="K29" s="22"/>
      <c r="L29" s="25"/>
    </row>
    <row r="30" spans="1:16" x14ac:dyDescent="0.3">
      <c r="K30" s="18"/>
      <c r="L30" s="19"/>
    </row>
    <row r="31" spans="1:16" x14ac:dyDescent="0.3">
      <c r="K31" s="18"/>
      <c r="L31" s="19"/>
    </row>
    <row r="32" spans="1:16" x14ac:dyDescent="0.3">
      <c r="K32" s="18"/>
      <c r="L32" s="19"/>
    </row>
    <row r="33" spans="11:12" x14ac:dyDescent="0.3">
      <c r="K33" s="18"/>
      <c r="L33" s="19"/>
    </row>
    <row r="34" spans="11:12" x14ac:dyDescent="0.3">
      <c r="K34" s="18"/>
      <c r="L34" s="19"/>
    </row>
    <row r="35" spans="11:12" x14ac:dyDescent="0.3">
      <c r="K35" s="18"/>
      <c r="L35" s="19"/>
    </row>
    <row r="36" spans="11:12" x14ac:dyDescent="0.3">
      <c r="K36" s="18"/>
      <c r="L36" s="19"/>
    </row>
    <row r="37" spans="11:12" x14ac:dyDescent="0.3">
      <c r="K37" s="18"/>
      <c r="L37" s="19"/>
    </row>
    <row r="38" spans="11:12" x14ac:dyDescent="0.3">
      <c r="K38" s="18"/>
      <c r="L38" s="19"/>
    </row>
    <row r="39" spans="11:12" x14ac:dyDescent="0.3">
      <c r="K39" s="18"/>
      <c r="L39" s="19"/>
    </row>
    <row r="40" spans="11:12" x14ac:dyDescent="0.3">
      <c r="K40" s="18"/>
      <c r="L40" s="19"/>
    </row>
    <row r="41" spans="11:12" x14ac:dyDescent="0.3">
      <c r="L41" s="19"/>
    </row>
    <row r="42" spans="11:12" x14ac:dyDescent="0.3">
      <c r="K42" s="18"/>
      <c r="L42" s="19"/>
    </row>
    <row r="43" spans="11:12" x14ac:dyDescent="0.3">
      <c r="K43" s="18"/>
      <c r="L43" s="19"/>
    </row>
    <row r="44" spans="11:12" x14ac:dyDescent="0.3">
      <c r="K44" s="18"/>
      <c r="L44" s="19"/>
    </row>
    <row r="45" spans="11:12" x14ac:dyDescent="0.3">
      <c r="K45" s="18"/>
      <c r="L45" s="19"/>
    </row>
    <row r="46" spans="11:12" ht="9.75" customHeight="1" x14ac:dyDescent="0.3"/>
    <row r="56" spans="5:11" x14ac:dyDescent="0.3">
      <c r="E56" t="s">
        <v>27</v>
      </c>
    </row>
    <row r="64" spans="5:11" x14ac:dyDescent="0.3">
      <c r="H64" s="8"/>
      <c r="K64" s="26"/>
    </row>
    <row r="95" ht="21" customHeight="1" x14ac:dyDescent="0.3"/>
    <row r="111" spans="3:4" ht="15.6" customHeight="1" x14ac:dyDescent="0.3">
      <c r="C111" s="1"/>
      <c r="D111" s="1"/>
    </row>
    <row r="112" spans="3:4" ht="15.6" customHeight="1" x14ac:dyDescent="0.3">
      <c r="C112" s="1"/>
      <c r="D112" s="1"/>
    </row>
    <row r="113" spans="2:8" ht="15.6" customHeight="1" x14ac:dyDescent="0.3">
      <c r="B113" s="1"/>
      <c r="C113" s="1"/>
      <c r="D113" s="1"/>
    </row>
    <row r="114" spans="2:8" ht="15.6" customHeight="1" x14ac:dyDescent="0.3">
      <c r="B114" s="1"/>
      <c r="C114" s="1"/>
      <c r="D114" s="1"/>
      <c r="H114" s="45"/>
    </row>
    <row r="115" spans="2:8" ht="15.6" customHeight="1" x14ac:dyDescent="0.3">
      <c r="B115" s="1"/>
      <c r="C115" s="1"/>
      <c r="D115" s="1"/>
    </row>
    <row r="116" spans="2:8" ht="15.6" customHeight="1" x14ac:dyDescent="0.3">
      <c r="B116" s="1"/>
      <c r="C116" s="1"/>
      <c r="D116" s="1"/>
    </row>
    <row r="117" spans="2:8" ht="15.6" customHeight="1" x14ac:dyDescent="0.3">
      <c r="B117" s="1"/>
    </row>
  </sheetData>
  <mergeCells count="9">
    <mergeCell ref="K5:X5"/>
    <mergeCell ref="B2:X2"/>
    <mergeCell ref="B3:X3"/>
    <mergeCell ref="B5:I5"/>
    <mergeCell ref="B19:C19"/>
    <mergeCell ref="E19:F19"/>
    <mergeCell ref="H19:I19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39" customFormat="1" ht="40.5" customHeight="1" x14ac:dyDescent="0.3">
      <c r="A2" s="34"/>
      <c r="B2" s="35" t="s">
        <v>28</v>
      </c>
      <c r="C2" s="36" t="s">
        <v>29</v>
      </c>
      <c r="D2" s="36" t="s">
        <v>30</v>
      </c>
      <c r="E2" s="36" t="s">
        <v>31</v>
      </c>
      <c r="F2" s="36" t="s">
        <v>7</v>
      </c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7" s="39" customFormat="1" ht="40.5" customHeight="1" x14ac:dyDescent="0.3">
      <c r="A3" s="34"/>
      <c r="B3" s="40" t="s">
        <v>32</v>
      </c>
      <c r="C3" s="41">
        <f>C14+Q23+T23+W23+Z23+SUM(AH10:AH20)+SUM(AM10:AM20)+SUM(AR10:AR20)+SUM(I9:I11)</f>
        <v>316</v>
      </c>
      <c r="D3" s="41">
        <f>D14+R23+U23+X23+AA23+SUM(AI10:AI20)+SUM(AN10:AN20)+SUM(AS10:AS20)+SUM(J9:J11)</f>
        <v>302</v>
      </c>
      <c r="E3" s="41">
        <f>E14+S23+V23+Y23+AB23+SUM(AJ10:AJ20)+SUM(AO10:AO20)+SUM(AT10:AT20)+SUM(K9:K11)</f>
        <v>273</v>
      </c>
      <c r="F3" s="42">
        <f>SUM(C3:E3)</f>
        <v>891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7" s="39" customFormat="1" ht="40.5" customHeight="1" x14ac:dyDescent="0.3">
      <c r="A4" s="34"/>
      <c r="B4" s="40" t="s">
        <v>33</v>
      </c>
      <c r="C4" s="43">
        <f>N23</f>
        <v>17.216999999999999</v>
      </c>
      <c r="D4" s="43">
        <f>O23</f>
        <v>16.533000000000001</v>
      </c>
      <c r="E4" s="43">
        <f>P23</f>
        <v>16.958000000000002</v>
      </c>
      <c r="F4" s="44">
        <f>SUM(C4:E4)</f>
        <v>50.707999999999998</v>
      </c>
      <c r="G4" s="37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</row>
    <row r="5" spans="1:57" s="39" customFormat="1" ht="40.5" customHeight="1" x14ac:dyDescent="0.3">
      <c r="A5" s="34"/>
      <c r="B5" s="40" t="s">
        <v>34</v>
      </c>
      <c r="C5" s="43">
        <f>IFERROR(C3/C4,0)</f>
        <v>18.353952488819193</v>
      </c>
      <c r="D5" s="43">
        <f>IFERROR(D3/D4,0)</f>
        <v>18.266497308413474</v>
      </c>
      <c r="E5" s="43">
        <f>IFERROR(E3/E4,0)</f>
        <v>16.098596532609974</v>
      </c>
      <c r="F5" s="44">
        <f>AVERAGE(C5:E5)</f>
        <v>17.57301544328088</v>
      </c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</row>
    <row r="6" spans="1:57" ht="23.2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7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7" ht="27" customHeight="1" x14ac:dyDescent="0.3">
      <c r="A7" s="45"/>
      <c r="B7" s="99" t="s">
        <v>35</v>
      </c>
      <c r="C7" s="86"/>
      <c r="D7" s="86"/>
      <c r="E7" s="86"/>
      <c r="F7" s="87"/>
      <c r="G7" s="45"/>
      <c r="H7" s="99" t="s">
        <v>36</v>
      </c>
      <c r="I7" s="86"/>
      <c r="J7" s="86"/>
      <c r="K7" s="87"/>
      <c r="L7" s="45"/>
      <c r="M7" s="99" t="s">
        <v>37</v>
      </c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7"/>
      <c r="AU7" s="45"/>
      <c r="AV7" s="100" t="s">
        <v>38</v>
      </c>
      <c r="AW7" s="86"/>
      <c r="AX7" s="86"/>
      <c r="AY7" s="86"/>
      <c r="AZ7" s="86"/>
      <c r="BA7" s="86"/>
      <c r="BB7" s="86"/>
      <c r="BC7" s="86"/>
      <c r="BD7" s="87"/>
    </row>
    <row r="8" spans="1:57" s="50" customFormat="1" ht="30" customHeight="1" x14ac:dyDescent="0.3">
      <c r="A8" s="45"/>
      <c r="B8" s="35" t="s">
        <v>39</v>
      </c>
      <c r="C8" s="36" t="s">
        <v>29</v>
      </c>
      <c r="D8" s="36" t="s">
        <v>30</v>
      </c>
      <c r="E8" s="36" t="s">
        <v>31</v>
      </c>
      <c r="F8" s="36" t="s">
        <v>34</v>
      </c>
      <c r="G8" s="45"/>
      <c r="H8" s="35" t="s">
        <v>39</v>
      </c>
      <c r="I8" s="36" t="s">
        <v>29</v>
      </c>
      <c r="J8" s="36" t="s">
        <v>30</v>
      </c>
      <c r="K8" s="36" t="s">
        <v>31</v>
      </c>
      <c r="L8" s="45"/>
      <c r="M8" s="101" t="s">
        <v>40</v>
      </c>
      <c r="N8" s="102" t="s">
        <v>41</v>
      </c>
      <c r="O8" s="86"/>
      <c r="P8" s="87"/>
      <c r="Q8" s="96" t="s">
        <v>42</v>
      </c>
      <c r="R8" s="97"/>
      <c r="S8" s="98"/>
      <c r="T8" s="96" t="s">
        <v>43</v>
      </c>
      <c r="U8" s="97"/>
      <c r="V8" s="98"/>
      <c r="W8" s="96" t="s">
        <v>44</v>
      </c>
      <c r="X8" s="97"/>
      <c r="Y8" s="98"/>
      <c r="Z8" s="96" t="s">
        <v>45</v>
      </c>
      <c r="AA8" s="97"/>
      <c r="AB8" s="98"/>
      <c r="AC8" s="103" t="s">
        <v>46</v>
      </c>
      <c r="AD8" s="103" t="s">
        <v>47</v>
      </c>
      <c r="AE8" s="103" t="s">
        <v>48</v>
      </c>
      <c r="AF8" s="45"/>
      <c r="AG8" s="96" t="s">
        <v>49</v>
      </c>
      <c r="AH8" s="97"/>
      <c r="AI8" s="97"/>
      <c r="AJ8" s="98"/>
      <c r="AK8" s="45"/>
      <c r="AL8" s="96" t="s">
        <v>50</v>
      </c>
      <c r="AM8" s="97"/>
      <c r="AN8" s="97"/>
      <c r="AO8" s="98"/>
      <c r="AP8" s="45"/>
      <c r="AQ8" s="96" t="s">
        <v>51</v>
      </c>
      <c r="AR8" s="97"/>
      <c r="AS8" s="97"/>
      <c r="AT8" s="98"/>
      <c r="AU8" s="45"/>
      <c r="AV8" s="49" t="s">
        <v>40</v>
      </c>
      <c r="AW8" s="92" t="str">
        <f>$M$10</f>
        <v xml:space="preserve">      8 lbs/1 CRX</v>
      </c>
      <c r="AX8" s="92" t="str">
        <f>$M$11</f>
        <v xml:space="preserve">       14 lbs/1 CRX</v>
      </c>
      <c r="AY8" s="92" t="str">
        <f>$M$12</f>
        <v xml:space="preserve">        16lbs/1CRT</v>
      </c>
      <c r="AZ8" s="92" t="str">
        <f>$M$13</f>
        <v xml:space="preserve">22/1CRT </v>
      </c>
      <c r="BA8" s="92">
        <f>$M$14</f>
        <v>0</v>
      </c>
      <c r="BB8" s="95">
        <f>$M$15</f>
        <v>0</v>
      </c>
      <c r="BC8" s="95">
        <f>$M$16</f>
        <v>0</v>
      </c>
      <c r="BD8" s="92">
        <f>$M$17</f>
        <v>0</v>
      </c>
    </row>
    <row r="9" spans="1:57" s="50" customFormat="1" ht="30" customHeight="1" x14ac:dyDescent="0.3">
      <c r="A9" s="45"/>
      <c r="B9" s="51" t="s">
        <v>52</v>
      </c>
      <c r="C9" s="52">
        <v>19</v>
      </c>
      <c r="D9" s="52">
        <v>20</v>
      </c>
      <c r="E9" s="52">
        <v>20</v>
      </c>
      <c r="F9" s="53">
        <f>IFERROR(SUM(C9:E9)/SUM($N$23:$P$23)+$F$13,0)</f>
        <v>1.2867792064368542</v>
      </c>
      <c r="G9" s="45"/>
      <c r="H9" s="51" t="s">
        <v>53</v>
      </c>
      <c r="I9" s="54">
        <v>51</v>
      </c>
      <c r="J9" s="54">
        <v>38</v>
      </c>
      <c r="K9" s="54">
        <v>26</v>
      </c>
      <c r="L9" s="45"/>
      <c r="M9" s="93"/>
      <c r="N9" s="48" t="s">
        <v>29</v>
      </c>
      <c r="O9" s="48" t="s">
        <v>30</v>
      </c>
      <c r="P9" s="48" t="s">
        <v>31</v>
      </c>
      <c r="Q9" s="55" t="s">
        <v>29</v>
      </c>
      <c r="R9" s="55" t="s">
        <v>30</v>
      </c>
      <c r="S9" s="55" t="s">
        <v>31</v>
      </c>
      <c r="T9" s="55" t="s">
        <v>29</v>
      </c>
      <c r="U9" s="55" t="s">
        <v>30</v>
      </c>
      <c r="V9" s="55" t="s">
        <v>31</v>
      </c>
      <c r="W9" s="55" t="s">
        <v>29</v>
      </c>
      <c r="X9" s="55" t="s">
        <v>30</v>
      </c>
      <c r="Y9" s="55" t="s">
        <v>31</v>
      </c>
      <c r="Z9" s="55" t="s">
        <v>29</v>
      </c>
      <c r="AA9" s="55" t="s">
        <v>30</v>
      </c>
      <c r="AB9" s="55" t="s">
        <v>31</v>
      </c>
      <c r="AC9" s="93"/>
      <c r="AD9" s="93"/>
      <c r="AE9" s="93"/>
      <c r="AF9" s="45"/>
      <c r="AG9" s="56"/>
      <c r="AH9" s="55" t="s">
        <v>29</v>
      </c>
      <c r="AI9" s="55" t="s">
        <v>30</v>
      </c>
      <c r="AJ9" s="55" t="s">
        <v>31</v>
      </c>
      <c r="AK9" s="45"/>
      <c r="AL9" s="56"/>
      <c r="AM9" s="55" t="s">
        <v>29</v>
      </c>
      <c r="AN9" s="55" t="s">
        <v>30</v>
      </c>
      <c r="AO9" s="55" t="s">
        <v>31</v>
      </c>
      <c r="AP9" s="45"/>
      <c r="AQ9" s="56"/>
      <c r="AR9" s="55" t="s">
        <v>29</v>
      </c>
      <c r="AS9" s="55" t="s">
        <v>30</v>
      </c>
      <c r="AT9" s="55" t="s">
        <v>31</v>
      </c>
      <c r="AU9" s="45"/>
      <c r="AV9" s="57" t="s">
        <v>39</v>
      </c>
      <c r="AW9" s="93"/>
      <c r="AX9" s="93"/>
      <c r="AY9" s="93"/>
      <c r="AZ9" s="93"/>
      <c r="BA9" s="93"/>
      <c r="BB9" s="93"/>
      <c r="BC9" s="93"/>
      <c r="BD9" s="93"/>
    </row>
    <row r="10" spans="1:57" s="50" customFormat="1" ht="35.1" customHeight="1" x14ac:dyDescent="0.3">
      <c r="A10" s="45"/>
      <c r="B10" s="51" t="s">
        <v>54</v>
      </c>
      <c r="C10" s="52">
        <v>5</v>
      </c>
      <c r="D10" s="52">
        <v>5</v>
      </c>
      <c r="E10" s="52">
        <v>5</v>
      </c>
      <c r="F10" s="53">
        <f>IFERROR(SUM(C10:E10)/SUM($N$23:$P$23)+$F$13,0)</f>
        <v>0.41906602508479923</v>
      </c>
      <c r="G10" s="45"/>
      <c r="H10" s="51" t="s">
        <v>55</v>
      </c>
      <c r="I10" s="54">
        <v>5</v>
      </c>
      <c r="J10" s="54">
        <v>3</v>
      </c>
      <c r="K10" s="54">
        <v>3</v>
      </c>
      <c r="L10" s="45"/>
      <c r="M10" s="58" t="s">
        <v>56</v>
      </c>
      <c r="N10" s="59">
        <v>0.55600000000000005</v>
      </c>
      <c r="O10" s="59">
        <v>0.60399999999999998</v>
      </c>
      <c r="P10" s="59">
        <v>0.57699999999999996</v>
      </c>
      <c r="Q10" s="60">
        <v>3</v>
      </c>
      <c r="R10" s="60">
        <v>2</v>
      </c>
      <c r="S10" s="60">
        <v>2</v>
      </c>
      <c r="T10" s="60">
        <v>1</v>
      </c>
      <c r="U10" s="60">
        <v>1</v>
      </c>
      <c r="V10" s="60">
        <v>1</v>
      </c>
      <c r="W10" s="60">
        <v>5</v>
      </c>
      <c r="X10" s="60">
        <v>5</v>
      </c>
      <c r="Y10" s="61">
        <v>5</v>
      </c>
      <c r="Z10" s="60">
        <v>2</v>
      </c>
      <c r="AA10" s="60">
        <v>3</v>
      </c>
      <c r="AB10" s="61">
        <v>3</v>
      </c>
      <c r="AC10" s="53">
        <f t="shared" ref="AC10:AC22" si="0">IFERROR(SUM(Q10:V10)/SUM(N10:P10)+$AJ$22,0)</f>
        <v>6.7628108493802594</v>
      </c>
      <c r="AD10" s="53">
        <f t="shared" ref="AD10:AD22" si="1">IFERROR(SUM(W10:Y10)/SUM(N10:P10)+$AO$22,0)</f>
        <v>9.2863634697791522</v>
      </c>
      <c r="AE10" s="53">
        <f t="shared" ref="AE10:AE22" si="2">IFERROR(SUM(Z10:AB10)/SUM(N10:P10)+$AT$22,0)</f>
        <v>4.8817324690443193</v>
      </c>
      <c r="AF10" s="45"/>
      <c r="AG10" s="51" t="s">
        <v>57</v>
      </c>
      <c r="AH10" s="52">
        <v>1</v>
      </c>
      <c r="AI10" s="52">
        <v>1</v>
      </c>
      <c r="AJ10" s="52">
        <v>1</v>
      </c>
      <c r="AK10" s="45"/>
      <c r="AL10" s="51" t="s">
        <v>57</v>
      </c>
      <c r="AM10" s="52">
        <v>1</v>
      </c>
      <c r="AN10" s="62">
        <v>1</v>
      </c>
      <c r="AO10" s="62">
        <v>1</v>
      </c>
      <c r="AP10" s="45"/>
      <c r="AQ10" s="51" t="s">
        <v>57</v>
      </c>
      <c r="AR10" s="52">
        <v>1</v>
      </c>
      <c r="AS10" s="62">
        <v>1</v>
      </c>
      <c r="AT10" s="62">
        <v>1</v>
      </c>
      <c r="AU10" s="45"/>
      <c r="AV10" s="63" t="s">
        <v>52</v>
      </c>
      <c r="AW10" s="61">
        <f>IFERROR(VLOOKUP($AW$8,$B$16:$F$22,2,0),0)</f>
        <v>1.2867792064368542</v>
      </c>
      <c r="AX10" s="61">
        <f t="shared" ref="AX10:BD10" si="3">IFERROR(VLOOKUP(AX8,$B$16:$F$22,2,0),0)</f>
        <v>1.2867792064368542</v>
      </c>
      <c r="AY10" s="61">
        <f t="shared" si="3"/>
        <v>1.2867792064368542</v>
      </c>
      <c r="AZ10" s="61">
        <f t="shared" si="3"/>
        <v>1.2867792064368542</v>
      </c>
      <c r="BA10" s="61">
        <f t="shared" si="3"/>
        <v>0</v>
      </c>
      <c r="BB10" s="61">
        <f t="shared" si="3"/>
        <v>0</v>
      </c>
      <c r="BC10" s="61">
        <f t="shared" si="3"/>
        <v>0</v>
      </c>
      <c r="BD10" s="61">
        <f t="shared" si="3"/>
        <v>0</v>
      </c>
    </row>
    <row r="11" spans="1:57" s="50" customFormat="1" ht="35.1" customHeight="1" x14ac:dyDescent="0.3">
      <c r="A11" s="45"/>
      <c r="B11" s="51" t="s">
        <v>58</v>
      </c>
      <c r="C11" s="52">
        <v>8</v>
      </c>
      <c r="D11" s="52">
        <v>10</v>
      </c>
      <c r="E11" s="52">
        <v>10</v>
      </c>
      <c r="F11" s="53">
        <f>IFERROR(SUM(C11:E11)/SUM($N$23:$P$23)+$F$13,0)</f>
        <v>0.6754358286660882</v>
      </c>
      <c r="G11" s="45"/>
      <c r="H11" s="51" t="s">
        <v>59</v>
      </c>
      <c r="I11" s="54">
        <v>15</v>
      </c>
      <c r="J11" s="54">
        <v>15</v>
      </c>
      <c r="K11" s="54">
        <v>1</v>
      </c>
      <c r="L11" s="45"/>
      <c r="M11" s="58" t="s">
        <v>60</v>
      </c>
      <c r="N11" s="59">
        <v>1.33</v>
      </c>
      <c r="O11" s="59">
        <v>1.29</v>
      </c>
      <c r="P11" s="59">
        <v>1.2010000000000001</v>
      </c>
      <c r="Q11" s="60">
        <v>3</v>
      </c>
      <c r="R11" s="60">
        <v>2</v>
      </c>
      <c r="S11" s="60">
        <v>2</v>
      </c>
      <c r="T11" s="60">
        <v>2</v>
      </c>
      <c r="U11" s="60">
        <v>3</v>
      </c>
      <c r="V11" s="60">
        <v>3</v>
      </c>
      <c r="W11" s="60">
        <v>5</v>
      </c>
      <c r="X11" s="60">
        <v>5</v>
      </c>
      <c r="Y11" s="61">
        <v>5</v>
      </c>
      <c r="Z11" s="60">
        <v>3</v>
      </c>
      <c r="AA11" s="60">
        <v>3</v>
      </c>
      <c r="AB11" s="61">
        <v>3</v>
      </c>
      <c r="AC11" s="53">
        <f t="shared" si="0"/>
        <v>4.9314323675576137</v>
      </c>
      <c r="AD11" s="53">
        <f t="shared" si="1"/>
        <v>4.5764587933681371</v>
      </c>
      <c r="AE11" s="53">
        <f t="shared" si="2"/>
        <v>2.6314949021153837</v>
      </c>
      <c r="AF11" s="45"/>
      <c r="AG11" s="51" t="s">
        <v>61</v>
      </c>
      <c r="AH11" s="52">
        <v>3</v>
      </c>
      <c r="AI11" s="52">
        <v>2</v>
      </c>
      <c r="AJ11" s="52">
        <v>2</v>
      </c>
      <c r="AK11" s="45"/>
      <c r="AL11" s="51" t="s">
        <v>61</v>
      </c>
      <c r="AM11" s="52">
        <v>2</v>
      </c>
      <c r="AN11" s="52">
        <v>2</v>
      </c>
      <c r="AO11" s="52">
        <v>2</v>
      </c>
      <c r="AP11" s="45"/>
      <c r="AQ11" s="51" t="s">
        <v>61</v>
      </c>
      <c r="AR11" s="52">
        <v>1</v>
      </c>
      <c r="AS11" s="52">
        <v>1</v>
      </c>
      <c r="AT11" s="52"/>
      <c r="AU11" s="45"/>
      <c r="AV11" s="63" t="s">
        <v>54</v>
      </c>
      <c r="AW11" s="61">
        <f t="shared" ref="AW11:BD11" si="4">IFERROR(VLOOKUP(AW8,$B$16:$F$22,3,0),0)</f>
        <v>0.41906602508479923</v>
      </c>
      <c r="AX11" s="61">
        <f t="shared" si="4"/>
        <v>0.41906602508479923</v>
      </c>
      <c r="AY11" s="61">
        <f t="shared" si="4"/>
        <v>0.41906602508479923</v>
      </c>
      <c r="AZ11" s="61">
        <f t="shared" si="4"/>
        <v>0.41906602508479923</v>
      </c>
      <c r="BA11" s="61">
        <f t="shared" si="4"/>
        <v>0</v>
      </c>
      <c r="BB11" s="61">
        <f t="shared" si="4"/>
        <v>0</v>
      </c>
      <c r="BC11" s="61">
        <f t="shared" si="4"/>
        <v>0</v>
      </c>
      <c r="BD11" s="61">
        <f t="shared" si="4"/>
        <v>0</v>
      </c>
      <c r="BE11" s="64"/>
    </row>
    <row r="12" spans="1:57" s="47" customFormat="1" ht="35.1" customHeight="1" x14ac:dyDescent="0.3">
      <c r="A12" s="45"/>
      <c r="B12" s="51" t="s">
        <v>62</v>
      </c>
      <c r="C12" s="52">
        <v>32</v>
      </c>
      <c r="D12" s="52">
        <v>30</v>
      </c>
      <c r="E12" s="52">
        <v>30</v>
      </c>
      <c r="F12" s="53">
        <f>IFERROR(SUM(C12:E12)/SUM($N$23:$P$23)+$F$13,0)</f>
        <v>1.9375640924508954</v>
      </c>
      <c r="G12" s="45"/>
      <c r="H12" s="45"/>
      <c r="I12" s="45"/>
      <c r="J12" s="45"/>
      <c r="K12" s="45"/>
      <c r="L12" s="45"/>
      <c r="M12" s="58" t="s">
        <v>63</v>
      </c>
      <c r="N12" s="59">
        <v>9.7070000000000007</v>
      </c>
      <c r="O12" s="59">
        <v>9.69</v>
      </c>
      <c r="P12" s="59">
        <v>9.1690000000000005</v>
      </c>
      <c r="Q12" s="60">
        <v>10</v>
      </c>
      <c r="R12" s="60">
        <v>10</v>
      </c>
      <c r="S12" s="60">
        <v>10</v>
      </c>
      <c r="T12" s="60">
        <v>16</v>
      </c>
      <c r="U12" s="60">
        <v>15</v>
      </c>
      <c r="V12" s="60">
        <v>15</v>
      </c>
      <c r="W12" s="60">
        <v>36</v>
      </c>
      <c r="X12" s="60">
        <v>36</v>
      </c>
      <c r="Y12" s="61">
        <v>36</v>
      </c>
      <c r="Z12" s="60">
        <v>18</v>
      </c>
      <c r="AA12" s="60">
        <v>17</v>
      </c>
      <c r="AB12" s="60">
        <v>17</v>
      </c>
      <c r="AC12" s="53">
        <f t="shared" si="0"/>
        <v>3.6662639562477666</v>
      </c>
      <c r="AD12" s="53">
        <f t="shared" si="1"/>
        <v>4.4315032224979731</v>
      </c>
      <c r="AE12" s="53">
        <f t="shared" si="2"/>
        <v>2.0964364234174124</v>
      </c>
      <c r="AF12" s="45"/>
      <c r="AG12" s="40" t="s">
        <v>64</v>
      </c>
      <c r="AH12" s="52">
        <v>7</v>
      </c>
      <c r="AI12" s="52">
        <v>7</v>
      </c>
      <c r="AJ12" s="52">
        <v>7</v>
      </c>
      <c r="AK12" s="45"/>
      <c r="AL12" s="40" t="s">
        <v>65</v>
      </c>
      <c r="AM12" s="52">
        <v>5</v>
      </c>
      <c r="AN12" s="52">
        <v>5</v>
      </c>
      <c r="AO12" s="52">
        <v>5</v>
      </c>
      <c r="AP12" s="45"/>
      <c r="AQ12" s="40" t="s">
        <v>65</v>
      </c>
      <c r="AR12" s="52"/>
      <c r="AS12" s="52"/>
      <c r="AT12" s="52"/>
      <c r="AU12" s="45"/>
      <c r="AV12" s="63" t="s">
        <v>58</v>
      </c>
      <c r="AW12" s="61">
        <f t="shared" ref="AW12:BD12" si="5">IFERROR(VLOOKUP(AW8,$B$16:$F$22,4,0),0)</f>
        <v>0.6754358286660882</v>
      </c>
      <c r="AX12" s="61">
        <f t="shared" si="5"/>
        <v>0.6754358286660882</v>
      </c>
      <c r="AY12" s="61">
        <f t="shared" si="5"/>
        <v>0.6754358286660882</v>
      </c>
      <c r="AZ12" s="61">
        <f t="shared" si="5"/>
        <v>0.6754358286660882</v>
      </c>
      <c r="BA12" s="61">
        <f t="shared" si="5"/>
        <v>0</v>
      </c>
      <c r="BB12" s="61">
        <f t="shared" si="5"/>
        <v>0</v>
      </c>
      <c r="BC12" s="61">
        <f t="shared" si="5"/>
        <v>0</v>
      </c>
      <c r="BD12" s="61">
        <f t="shared" si="5"/>
        <v>0</v>
      </c>
    </row>
    <row r="13" spans="1:57" s="50" customFormat="1" ht="35.1" customHeight="1" x14ac:dyDescent="0.3">
      <c r="A13" s="45"/>
      <c r="B13" s="51" t="s">
        <v>66</v>
      </c>
      <c r="C13" s="52">
        <v>8</v>
      </c>
      <c r="D13" s="52">
        <v>9</v>
      </c>
      <c r="E13" s="52">
        <v>8</v>
      </c>
      <c r="F13" s="53">
        <f>IFERROR(SUM(C13:E13)/SUM($N$23:$P$23)/4,0)</f>
        <v>0.12325471326023507</v>
      </c>
      <c r="G13" s="45"/>
      <c r="H13" s="45"/>
      <c r="I13" s="45"/>
      <c r="J13" s="45"/>
      <c r="K13" s="45"/>
      <c r="L13" s="45"/>
      <c r="M13" s="58" t="s">
        <v>67</v>
      </c>
      <c r="N13" s="59">
        <v>5.6239999999999997</v>
      </c>
      <c r="O13" s="59">
        <v>4.9489999999999998</v>
      </c>
      <c r="P13" s="59">
        <v>6.0110000000000001</v>
      </c>
      <c r="Q13" s="60">
        <v>5</v>
      </c>
      <c r="R13" s="60">
        <v>6</v>
      </c>
      <c r="S13" s="60">
        <v>6</v>
      </c>
      <c r="T13" s="60">
        <v>7</v>
      </c>
      <c r="U13" s="60">
        <v>7</v>
      </c>
      <c r="V13" s="60">
        <v>7</v>
      </c>
      <c r="W13" s="60">
        <v>16</v>
      </c>
      <c r="X13" s="60">
        <v>16</v>
      </c>
      <c r="Y13" s="61">
        <v>16</v>
      </c>
      <c r="Z13" s="60">
        <v>7</v>
      </c>
      <c r="AA13" s="60">
        <v>8</v>
      </c>
      <c r="AB13" s="61">
        <v>8</v>
      </c>
      <c r="AC13" s="53">
        <f t="shared" si="0"/>
        <v>3.2971236314529153</v>
      </c>
      <c r="AD13" s="53">
        <f t="shared" si="1"/>
        <v>3.5451408918027529</v>
      </c>
      <c r="AE13" s="53">
        <f t="shared" si="2"/>
        <v>1.662969477143351</v>
      </c>
      <c r="AF13" s="45"/>
      <c r="AG13" s="40" t="s">
        <v>68</v>
      </c>
      <c r="AH13" s="52"/>
      <c r="AI13" s="52"/>
      <c r="AJ13" s="52"/>
      <c r="AK13" s="45"/>
      <c r="AL13" s="51" t="s">
        <v>69</v>
      </c>
      <c r="AM13" s="52">
        <v>2</v>
      </c>
      <c r="AN13" s="52">
        <v>2</v>
      </c>
      <c r="AO13" s="52">
        <v>2</v>
      </c>
      <c r="AP13" s="45"/>
      <c r="AQ13" s="51" t="s">
        <v>69</v>
      </c>
      <c r="AR13" s="52">
        <v>2</v>
      </c>
      <c r="AS13" s="52">
        <v>2</v>
      </c>
      <c r="AT13" s="52">
        <v>2</v>
      </c>
      <c r="AU13" s="45"/>
      <c r="AV13" s="63" t="s">
        <v>62</v>
      </c>
      <c r="AW13" s="61">
        <f t="shared" ref="AW13:BD13" si="6">IFERROR(VLOOKUP(AW8,$B$16:$F$22,5,0),0)</f>
        <v>1.9375640924508954</v>
      </c>
      <c r="AX13" s="61">
        <f t="shared" si="6"/>
        <v>1.9375640924508954</v>
      </c>
      <c r="AY13" s="61">
        <f t="shared" si="6"/>
        <v>1.9375640924508954</v>
      </c>
      <c r="AZ13" s="61">
        <f t="shared" si="6"/>
        <v>1.9375640924508954</v>
      </c>
      <c r="BA13" s="61">
        <f t="shared" si="6"/>
        <v>0</v>
      </c>
      <c r="BB13" s="61">
        <f t="shared" si="6"/>
        <v>0</v>
      </c>
      <c r="BC13" s="61">
        <f t="shared" si="6"/>
        <v>0</v>
      </c>
      <c r="BD13" s="61">
        <f t="shared" si="6"/>
        <v>0</v>
      </c>
    </row>
    <row r="14" spans="1:57" s="50" customFormat="1" ht="35.1" customHeight="1" x14ac:dyDescent="0.3">
      <c r="A14" s="45"/>
      <c r="B14" s="45"/>
      <c r="C14" s="65">
        <f>SUM(C9:C13)</f>
        <v>72</v>
      </c>
      <c r="D14" s="65">
        <f>SUM(D9:D13)</f>
        <v>74</v>
      </c>
      <c r="E14" s="65">
        <f>SUM(E9:E13)</f>
        <v>73</v>
      </c>
      <c r="F14" s="45"/>
      <c r="G14" s="45"/>
      <c r="H14" s="45"/>
      <c r="I14" s="45"/>
      <c r="J14" s="45"/>
      <c r="K14" s="45"/>
      <c r="L14" s="45"/>
      <c r="M14" s="58"/>
      <c r="N14" s="59"/>
      <c r="O14" s="59"/>
      <c r="P14" s="59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0"/>
      <c r="AB14" s="60"/>
      <c r="AC14" s="53">
        <f t="shared" si="0"/>
        <v>0</v>
      </c>
      <c r="AD14" s="53">
        <f t="shared" si="1"/>
        <v>0</v>
      </c>
      <c r="AE14" s="53">
        <f t="shared" si="2"/>
        <v>0</v>
      </c>
      <c r="AF14" s="45"/>
      <c r="AG14" s="51" t="s">
        <v>69</v>
      </c>
      <c r="AH14" s="52">
        <v>3</v>
      </c>
      <c r="AI14" s="52">
        <v>3</v>
      </c>
      <c r="AJ14" s="52">
        <v>3</v>
      </c>
      <c r="AK14" s="45"/>
      <c r="AL14" s="51" t="s">
        <v>70</v>
      </c>
      <c r="AM14" s="52">
        <v>1</v>
      </c>
      <c r="AN14" s="52">
        <v>1</v>
      </c>
      <c r="AO14" s="52">
        <v>1</v>
      </c>
      <c r="AP14" s="45"/>
      <c r="AQ14" s="51" t="s">
        <v>70</v>
      </c>
      <c r="AR14" s="52">
        <v>1</v>
      </c>
      <c r="AS14" s="52">
        <v>2</v>
      </c>
      <c r="AT14" s="52"/>
      <c r="AU14" s="45"/>
      <c r="AV14" s="63" t="s">
        <v>71</v>
      </c>
      <c r="AW14" s="61">
        <f t="shared" ref="AW14:BD14" si="7">IFERROR(VLOOKUP(AW8,$M$10:$AE$22,17,0),0)</f>
        <v>6.7628108493802594</v>
      </c>
      <c r="AX14" s="61">
        <f t="shared" si="7"/>
        <v>4.9314323675576137</v>
      </c>
      <c r="AY14" s="61">
        <f t="shared" si="7"/>
        <v>3.6662639562477666</v>
      </c>
      <c r="AZ14" s="61">
        <f t="shared" si="7"/>
        <v>3.2971236314529153</v>
      </c>
      <c r="BA14" s="61">
        <f t="shared" si="7"/>
        <v>0</v>
      </c>
      <c r="BB14" s="61">
        <f t="shared" si="7"/>
        <v>0</v>
      </c>
      <c r="BC14" s="61">
        <f t="shared" si="7"/>
        <v>0</v>
      </c>
      <c r="BD14" s="61">
        <f t="shared" si="7"/>
        <v>0</v>
      </c>
    </row>
    <row r="15" spans="1:57" s="50" customFormat="1" ht="35.1" customHeight="1" x14ac:dyDescent="0.3">
      <c r="A15" s="45"/>
      <c r="B15" s="36" t="s">
        <v>40</v>
      </c>
      <c r="C15" s="36" t="s">
        <v>52</v>
      </c>
      <c r="D15" s="36" t="s">
        <v>54</v>
      </c>
      <c r="E15" s="36" t="s">
        <v>58</v>
      </c>
      <c r="F15" s="36" t="s">
        <v>62</v>
      </c>
      <c r="G15" s="45"/>
      <c r="H15" s="45"/>
      <c r="I15" s="45"/>
      <c r="J15" s="45"/>
      <c r="K15" s="45"/>
      <c r="L15" s="45"/>
      <c r="M15" s="79"/>
      <c r="N15" s="66"/>
      <c r="O15" s="66"/>
      <c r="P15" s="66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53">
        <f t="shared" si="0"/>
        <v>0</v>
      </c>
      <c r="AD15" s="53">
        <f t="shared" si="1"/>
        <v>0</v>
      </c>
      <c r="AE15" s="53">
        <f t="shared" si="2"/>
        <v>0</v>
      </c>
      <c r="AF15" s="45"/>
      <c r="AG15" s="51" t="s">
        <v>70</v>
      </c>
      <c r="AH15" s="52">
        <v>4</v>
      </c>
      <c r="AI15" s="52">
        <v>3</v>
      </c>
      <c r="AJ15" s="52">
        <v>4</v>
      </c>
      <c r="AK15" s="45"/>
      <c r="AL15" s="52"/>
      <c r="AM15" s="52"/>
      <c r="AN15" s="52"/>
      <c r="AO15" s="52"/>
      <c r="AP15" s="45"/>
      <c r="AQ15" s="52"/>
      <c r="AR15" s="52"/>
      <c r="AS15" s="52"/>
      <c r="AT15" s="52"/>
      <c r="AU15" s="45"/>
      <c r="AV15" s="63" t="s">
        <v>72</v>
      </c>
      <c r="AW15" s="61">
        <f t="shared" ref="AW15:BD15" si="8">IFERROR(VLOOKUP(AW8,$M$10:$AE$22,18,0),0)</f>
        <v>9.2863634697791522</v>
      </c>
      <c r="AX15" s="61">
        <f t="shared" si="8"/>
        <v>4.5764587933681371</v>
      </c>
      <c r="AY15" s="61">
        <f t="shared" si="8"/>
        <v>4.4315032224979731</v>
      </c>
      <c r="AZ15" s="61">
        <f t="shared" si="8"/>
        <v>3.5451408918027529</v>
      </c>
      <c r="BA15" s="61">
        <f t="shared" si="8"/>
        <v>0</v>
      </c>
      <c r="BB15" s="61">
        <f t="shared" si="8"/>
        <v>0</v>
      </c>
      <c r="BC15" s="61">
        <f t="shared" si="8"/>
        <v>0</v>
      </c>
      <c r="BD15" s="61">
        <f t="shared" si="8"/>
        <v>0</v>
      </c>
    </row>
    <row r="16" spans="1:57" s="50" customFormat="1" ht="35.1" customHeight="1" x14ac:dyDescent="0.3">
      <c r="A16" s="45"/>
      <c r="B16" s="67" t="str">
        <f t="shared" ref="B16:B22" si="9">M10</f>
        <v xml:space="preserve">      8 lbs/1 CRX</v>
      </c>
      <c r="C16" s="81">
        <f t="shared" ref="C16:C22" si="10">IF(B16=0,0,$F$9)</f>
        <v>1.2867792064368542</v>
      </c>
      <c r="D16" s="81">
        <f t="shared" ref="D16:D22" si="11">IF(C16=0,0,$F$10)</f>
        <v>0.41906602508479923</v>
      </c>
      <c r="E16" s="81">
        <f t="shared" ref="E16:E22" si="12">IF(D16=0,0,$F$11)</f>
        <v>0.6754358286660882</v>
      </c>
      <c r="F16" s="81">
        <f t="shared" ref="F16:F22" si="13">IF(E16=0,0,$F$12)</f>
        <v>1.9375640924508954</v>
      </c>
      <c r="G16" s="45"/>
      <c r="H16" s="45"/>
      <c r="I16" s="45"/>
      <c r="J16" s="45"/>
      <c r="K16" s="45"/>
      <c r="L16" s="45"/>
      <c r="M16" s="58"/>
      <c r="N16" s="66"/>
      <c r="O16" s="66"/>
      <c r="P16" s="66"/>
      <c r="Q16" s="60"/>
      <c r="R16" s="60"/>
      <c r="S16" s="60"/>
      <c r="T16" s="60"/>
      <c r="U16" s="60"/>
      <c r="V16" s="60"/>
      <c r="W16" s="61"/>
      <c r="X16" s="60"/>
      <c r="Y16" s="60"/>
      <c r="Z16" s="60"/>
      <c r="AA16" s="60"/>
      <c r="AB16" s="60"/>
      <c r="AC16" s="53">
        <f t="shared" si="0"/>
        <v>0</v>
      </c>
      <c r="AD16" s="53">
        <f t="shared" si="1"/>
        <v>0</v>
      </c>
      <c r="AE16" s="53">
        <f t="shared" si="2"/>
        <v>0</v>
      </c>
      <c r="AF16" s="45"/>
      <c r="AG16" s="51"/>
      <c r="AH16" s="52"/>
      <c r="AI16" s="52"/>
      <c r="AJ16" s="52"/>
      <c r="AK16" s="45"/>
      <c r="AL16" s="52"/>
      <c r="AM16" s="52"/>
      <c r="AN16" s="52"/>
      <c r="AO16" s="52"/>
      <c r="AP16" s="45"/>
      <c r="AQ16" s="52"/>
      <c r="AR16" s="52"/>
      <c r="AS16" s="52"/>
      <c r="AT16" s="52"/>
      <c r="AU16" s="45"/>
      <c r="AV16" s="63" t="s">
        <v>73</v>
      </c>
      <c r="AW16" s="61">
        <f t="shared" ref="AW16:BD16" si="14">IFERROR(VLOOKUP(AW8,$M$10:$AE$22,19,0),0)</f>
        <v>4.8817324690443193</v>
      </c>
      <c r="AX16" s="61">
        <f t="shared" si="14"/>
        <v>2.6314949021153837</v>
      </c>
      <c r="AY16" s="61">
        <f t="shared" si="14"/>
        <v>2.0964364234174124</v>
      </c>
      <c r="AZ16" s="61">
        <f t="shared" si="14"/>
        <v>1.662969477143351</v>
      </c>
      <c r="BA16" s="61">
        <f t="shared" si="14"/>
        <v>0</v>
      </c>
      <c r="BB16" s="61">
        <f t="shared" si="14"/>
        <v>0</v>
      </c>
      <c r="BC16" s="61">
        <f t="shared" si="14"/>
        <v>0</v>
      </c>
      <c r="BD16" s="61">
        <f t="shared" si="14"/>
        <v>0</v>
      </c>
    </row>
    <row r="17" spans="1:56" s="50" customFormat="1" ht="35.1" customHeight="1" x14ac:dyDescent="0.3">
      <c r="A17" s="45"/>
      <c r="B17" s="67" t="str">
        <f t="shared" si="9"/>
        <v xml:space="preserve">       14 lbs/1 CRX</v>
      </c>
      <c r="C17" s="81">
        <f t="shared" si="10"/>
        <v>1.2867792064368542</v>
      </c>
      <c r="D17" s="81">
        <f t="shared" si="11"/>
        <v>0.41906602508479923</v>
      </c>
      <c r="E17" s="81">
        <f t="shared" si="12"/>
        <v>0.6754358286660882</v>
      </c>
      <c r="F17" s="81">
        <f t="shared" si="13"/>
        <v>1.9375640924508954</v>
      </c>
      <c r="G17" s="45"/>
      <c r="H17" s="45"/>
      <c r="I17" s="45"/>
      <c r="J17" s="45"/>
      <c r="K17" s="45"/>
      <c r="L17" s="45"/>
      <c r="M17" s="58"/>
      <c r="N17" s="68"/>
      <c r="O17" s="68"/>
      <c r="P17" s="68"/>
      <c r="Q17" s="52"/>
      <c r="R17" s="60"/>
      <c r="S17" s="60"/>
      <c r="T17" s="60"/>
      <c r="U17" s="60"/>
      <c r="V17" s="60"/>
      <c r="W17" s="61"/>
      <c r="X17" s="60"/>
      <c r="Y17" s="60"/>
      <c r="Z17" s="60"/>
      <c r="AA17" s="60"/>
      <c r="AB17" s="60"/>
      <c r="AC17" s="53">
        <f t="shared" si="0"/>
        <v>0</v>
      </c>
      <c r="AD17" s="53">
        <f t="shared" si="1"/>
        <v>0</v>
      </c>
      <c r="AE17" s="53">
        <f t="shared" si="2"/>
        <v>0</v>
      </c>
      <c r="AF17" s="45"/>
      <c r="AG17" s="69"/>
      <c r="AH17" s="52"/>
      <c r="AI17" s="52"/>
      <c r="AJ17" s="52"/>
      <c r="AK17" s="45"/>
      <c r="AL17" s="52"/>
      <c r="AM17" s="52"/>
      <c r="AN17" s="52"/>
      <c r="AO17" s="52"/>
      <c r="AP17" s="45"/>
      <c r="AQ17" s="52"/>
      <c r="AR17" s="52"/>
      <c r="AS17" s="52"/>
      <c r="AT17" s="52"/>
      <c r="AU17" s="45"/>
      <c r="AV17" s="63" t="s">
        <v>74</v>
      </c>
      <c r="AW17" s="61">
        <f t="shared" ref="AW17:BD17" si="15">IF(AW14=0,0,SUM($I$11:$K$11)/SUM($N$23:$P$23))</f>
        <v>0.61134337777076597</v>
      </c>
      <c r="AX17" s="61">
        <f t="shared" si="15"/>
        <v>0.61134337777076597</v>
      </c>
      <c r="AY17" s="61">
        <f t="shared" si="15"/>
        <v>0.61134337777076597</v>
      </c>
      <c r="AZ17" s="61">
        <f t="shared" si="15"/>
        <v>0.61134337777076597</v>
      </c>
      <c r="BA17" s="61">
        <f t="shared" si="15"/>
        <v>0</v>
      </c>
      <c r="BB17" s="61">
        <f t="shared" si="15"/>
        <v>0</v>
      </c>
      <c r="BC17" s="61">
        <f t="shared" si="15"/>
        <v>0</v>
      </c>
      <c r="BD17" s="61">
        <f t="shared" si="15"/>
        <v>0</v>
      </c>
    </row>
    <row r="18" spans="1:56" s="50" customFormat="1" ht="35.1" customHeight="1" x14ac:dyDescent="0.3">
      <c r="A18" s="45"/>
      <c r="B18" s="67" t="str">
        <f t="shared" si="9"/>
        <v xml:space="preserve">        16lbs/1CRT</v>
      </c>
      <c r="C18" s="81">
        <f t="shared" si="10"/>
        <v>1.2867792064368542</v>
      </c>
      <c r="D18" s="81">
        <f t="shared" si="11"/>
        <v>0.41906602508479923</v>
      </c>
      <c r="E18" s="81">
        <f t="shared" si="12"/>
        <v>0.6754358286660882</v>
      </c>
      <c r="F18" s="81">
        <f t="shared" si="13"/>
        <v>1.9375640924508954</v>
      </c>
      <c r="G18" s="45"/>
      <c r="H18" s="45"/>
      <c r="I18" s="45"/>
      <c r="J18" s="45"/>
      <c r="K18" s="45"/>
      <c r="L18" s="45"/>
      <c r="M18" s="52"/>
      <c r="N18" s="68"/>
      <c r="O18" s="68"/>
      <c r="P18" s="68"/>
      <c r="Q18" s="52"/>
      <c r="R18" s="61"/>
      <c r="S18" s="61"/>
      <c r="T18" s="61"/>
      <c r="U18" s="61"/>
      <c r="V18" s="61"/>
      <c r="W18" s="61"/>
      <c r="X18" s="61"/>
      <c r="Y18" s="60"/>
      <c r="Z18" s="60"/>
      <c r="AA18" s="60"/>
      <c r="AB18" s="60"/>
      <c r="AC18" s="53">
        <f t="shared" si="0"/>
        <v>0</v>
      </c>
      <c r="AD18" s="53">
        <f t="shared" si="1"/>
        <v>0</v>
      </c>
      <c r="AE18" s="53">
        <f t="shared" si="2"/>
        <v>0</v>
      </c>
      <c r="AF18" s="45"/>
      <c r="AG18" s="69"/>
      <c r="AH18" s="52"/>
      <c r="AI18" s="52"/>
      <c r="AJ18" s="52"/>
      <c r="AK18" s="45"/>
      <c r="AL18" s="52"/>
      <c r="AM18" s="52"/>
      <c r="AN18" s="52"/>
      <c r="AO18" s="52"/>
      <c r="AP18" s="45"/>
      <c r="AQ18" s="52"/>
      <c r="AR18" s="52"/>
      <c r="AS18" s="52"/>
      <c r="AT18" s="52"/>
      <c r="AU18" s="45"/>
      <c r="AV18" s="63" t="s">
        <v>75</v>
      </c>
      <c r="AW18" s="61">
        <f t="shared" ref="AW18:BD18" si="16">IF(AW14=0,0,SUM($I$9:$K$10)/SUM($N$23:$P$23))</f>
        <v>2.484815019326339</v>
      </c>
      <c r="AX18" s="61">
        <f t="shared" si="16"/>
        <v>2.484815019326339</v>
      </c>
      <c r="AY18" s="61">
        <f t="shared" si="16"/>
        <v>2.484815019326339</v>
      </c>
      <c r="AZ18" s="61">
        <f t="shared" si="16"/>
        <v>2.484815019326339</v>
      </c>
      <c r="BA18" s="61">
        <f t="shared" si="16"/>
        <v>0</v>
      </c>
      <c r="BB18" s="61">
        <f t="shared" si="16"/>
        <v>0</v>
      </c>
      <c r="BC18" s="61">
        <f t="shared" si="16"/>
        <v>0</v>
      </c>
      <c r="BD18" s="61">
        <f t="shared" si="16"/>
        <v>0</v>
      </c>
    </row>
    <row r="19" spans="1:56" s="50" customFormat="1" ht="35.1" customHeight="1" x14ac:dyDescent="0.3">
      <c r="A19" s="45"/>
      <c r="B19" s="67" t="str">
        <f t="shared" si="9"/>
        <v xml:space="preserve">22/1CRT </v>
      </c>
      <c r="C19" s="81">
        <f t="shared" si="10"/>
        <v>1.2867792064368542</v>
      </c>
      <c r="D19" s="81">
        <f t="shared" si="11"/>
        <v>0.41906602508479923</v>
      </c>
      <c r="E19" s="81">
        <f t="shared" si="12"/>
        <v>0.6754358286660882</v>
      </c>
      <c r="F19" s="81">
        <f t="shared" si="13"/>
        <v>1.9375640924508954</v>
      </c>
      <c r="G19" s="45"/>
      <c r="H19" s="45"/>
      <c r="I19" s="45"/>
      <c r="J19" s="45"/>
      <c r="K19" s="45"/>
      <c r="L19" s="45"/>
      <c r="M19" s="52"/>
      <c r="N19" s="68"/>
      <c r="O19" s="68"/>
      <c r="P19" s="68"/>
      <c r="Q19" s="52"/>
      <c r="R19" s="61"/>
      <c r="S19" s="61"/>
      <c r="T19" s="61"/>
      <c r="U19" s="61"/>
      <c r="V19" s="61"/>
      <c r="W19" s="61"/>
      <c r="X19" s="61"/>
      <c r="Y19" s="60"/>
      <c r="Z19" s="60"/>
      <c r="AA19" s="60"/>
      <c r="AB19" s="60"/>
      <c r="AC19" s="53">
        <f t="shared" si="0"/>
        <v>0</v>
      </c>
      <c r="AD19" s="53">
        <f t="shared" si="1"/>
        <v>0</v>
      </c>
      <c r="AE19" s="53">
        <f t="shared" si="2"/>
        <v>0</v>
      </c>
      <c r="AF19" s="45"/>
      <c r="AG19" s="69"/>
      <c r="AH19" s="52"/>
      <c r="AI19" s="52"/>
      <c r="AJ19" s="52"/>
      <c r="AK19" s="45"/>
      <c r="AL19" s="52"/>
      <c r="AM19" s="52"/>
      <c r="AN19" s="52"/>
      <c r="AO19" s="52"/>
      <c r="AP19" s="45"/>
      <c r="AQ19" s="52"/>
      <c r="AR19" s="52"/>
      <c r="AS19" s="52"/>
      <c r="AT19" s="52"/>
      <c r="AU19" s="45"/>
      <c r="AV19" s="70" t="s">
        <v>34</v>
      </c>
      <c r="AW19" s="71">
        <f t="shared" ref="AW19:BD19" si="17">SUM(AW10:AW18)</f>
        <v>28.345910337939472</v>
      </c>
      <c r="AX19" s="71">
        <f t="shared" si="17"/>
        <v>19.55438961277688</v>
      </c>
      <c r="AY19" s="71">
        <f t="shared" si="17"/>
        <v>17.609207151898893</v>
      </c>
      <c r="AZ19" s="71">
        <f t="shared" si="17"/>
        <v>15.920237550134761</v>
      </c>
      <c r="BA19" s="71">
        <f t="shared" si="17"/>
        <v>0</v>
      </c>
      <c r="BB19" s="71">
        <f t="shared" si="17"/>
        <v>0</v>
      </c>
      <c r="BC19" s="71">
        <f t="shared" si="17"/>
        <v>0</v>
      </c>
      <c r="BD19" s="71">
        <f t="shared" si="17"/>
        <v>0</v>
      </c>
    </row>
    <row r="20" spans="1:56" s="50" customFormat="1" ht="35.1" customHeight="1" x14ac:dyDescent="0.3">
      <c r="A20" s="45"/>
      <c r="B20" s="67">
        <f t="shared" si="9"/>
        <v>0</v>
      </c>
      <c r="C20" s="81">
        <f t="shared" si="10"/>
        <v>0</v>
      </c>
      <c r="D20" s="81">
        <f t="shared" si="11"/>
        <v>0</v>
      </c>
      <c r="E20" s="81">
        <f t="shared" si="12"/>
        <v>0</v>
      </c>
      <c r="F20" s="81">
        <f t="shared" si="13"/>
        <v>0</v>
      </c>
      <c r="G20" s="45"/>
      <c r="H20" s="45"/>
      <c r="I20" s="45"/>
      <c r="J20" s="45"/>
      <c r="K20" s="45"/>
      <c r="L20" s="45"/>
      <c r="M20" s="52"/>
      <c r="N20" s="68"/>
      <c r="O20" s="68"/>
      <c r="P20" s="68"/>
      <c r="Q20" s="52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53">
        <f t="shared" si="0"/>
        <v>0</v>
      </c>
      <c r="AD20" s="53">
        <f t="shared" si="1"/>
        <v>0</v>
      </c>
      <c r="AE20" s="53">
        <f t="shared" si="2"/>
        <v>0</v>
      </c>
      <c r="AF20" s="45"/>
      <c r="AG20" s="69"/>
      <c r="AH20" s="52"/>
      <c r="AI20" s="52"/>
      <c r="AJ20" s="52"/>
      <c r="AK20" s="45"/>
      <c r="AL20" s="52"/>
      <c r="AM20" s="52"/>
      <c r="AN20" s="52"/>
      <c r="AO20" s="52"/>
      <c r="AP20" s="45"/>
      <c r="AQ20" s="52"/>
      <c r="AR20" s="52"/>
      <c r="AS20" s="52"/>
      <c r="AT20" s="52"/>
      <c r="AU20" s="45"/>
      <c r="AV20" s="70" t="s">
        <v>76</v>
      </c>
      <c r="AW20" s="72">
        <f>(IF(AW14=0,0,(SUM(N10:P10)*AW19)))</f>
        <v>49.236846257000863</v>
      </c>
      <c r="AX20" s="72">
        <f>(IF(AX14=0,0,(SUM(N11:P11)*AX19)))</f>
        <v>74.717322710420461</v>
      </c>
      <c r="AY20" s="72">
        <f>(IF(AY14=0,0,(SUM(N12:P12)*AY19)))</f>
        <v>503.02461150114374</v>
      </c>
      <c r="AZ20" s="72">
        <f>(IF(AZ14=0,0,(SUM(N13:P13)*AZ19)))</f>
        <v>264.02121953143489</v>
      </c>
      <c r="BA20" s="72">
        <f>(IF(BA14=0,0,(SUM(N14:P14)*BA19)))</f>
        <v>0</v>
      </c>
      <c r="BB20" s="72">
        <f>(IF(BB14=0,0,(SUM(N15:P15)*BB19)))</f>
        <v>0</v>
      </c>
      <c r="BC20" s="72">
        <f>(IF(BC14=0,0,(SUM(N16:P16)*BC19)))</f>
        <v>0</v>
      </c>
      <c r="BD20" s="72">
        <f>(IF(BD14=0,0,(SUM(N17:P17)*BD19)))</f>
        <v>0</v>
      </c>
    </row>
    <row r="21" spans="1:56" s="50" customFormat="1" ht="35.1" customHeight="1" x14ac:dyDescent="0.3">
      <c r="A21" s="45"/>
      <c r="B21" s="67">
        <f t="shared" si="9"/>
        <v>0</v>
      </c>
      <c r="C21" s="81">
        <f t="shared" si="10"/>
        <v>0</v>
      </c>
      <c r="D21" s="81">
        <f t="shared" si="11"/>
        <v>0</v>
      </c>
      <c r="E21" s="81">
        <f t="shared" si="12"/>
        <v>0</v>
      </c>
      <c r="F21" s="81">
        <f t="shared" si="13"/>
        <v>0</v>
      </c>
      <c r="G21" s="45"/>
      <c r="H21" s="45"/>
      <c r="I21" s="45"/>
      <c r="J21" s="45"/>
      <c r="K21" s="45"/>
      <c r="L21" s="45"/>
      <c r="M21" s="52"/>
      <c r="N21" s="68"/>
      <c r="O21" s="68"/>
      <c r="P21" s="68"/>
      <c r="Q21" s="52"/>
      <c r="R21" s="61"/>
      <c r="S21" s="61"/>
      <c r="T21" s="61"/>
      <c r="U21" s="61"/>
      <c r="V21" s="61"/>
      <c r="W21" s="61"/>
      <c r="X21" s="61"/>
      <c r="Y21" s="60"/>
      <c r="Z21" s="60"/>
      <c r="AA21" s="60"/>
      <c r="AB21" s="60"/>
      <c r="AC21" s="53">
        <f t="shared" si="0"/>
        <v>0</v>
      </c>
      <c r="AD21" s="53">
        <f t="shared" si="1"/>
        <v>0</v>
      </c>
      <c r="AE21" s="53">
        <f t="shared" si="2"/>
        <v>0</v>
      </c>
      <c r="AF21" s="45"/>
      <c r="AG21" s="94" t="s">
        <v>7</v>
      </c>
      <c r="AH21" s="86"/>
      <c r="AI21" s="87"/>
      <c r="AJ21" s="73">
        <f>SUM(AH10:AJ20)</f>
        <v>51</v>
      </c>
      <c r="AK21" s="45"/>
      <c r="AL21" s="94" t="s">
        <v>7</v>
      </c>
      <c r="AM21" s="86"/>
      <c r="AN21" s="87"/>
      <c r="AO21" s="73">
        <f>SUM(AM10:AO20)</f>
        <v>33</v>
      </c>
      <c r="AP21" s="45"/>
      <c r="AQ21" s="94" t="s">
        <v>7</v>
      </c>
      <c r="AR21" s="86"/>
      <c r="AS21" s="87"/>
      <c r="AT21" s="73">
        <f>SUM(AR10:AT20)</f>
        <v>14</v>
      </c>
      <c r="AU21" s="45"/>
      <c r="AV21" s="45" t="str">
        <f>AW8</f>
        <v xml:space="preserve">      8 lbs/1 CRX</v>
      </c>
      <c r="AW21" s="77">
        <f>AW19</f>
        <v>28.345910337939472</v>
      </c>
      <c r="AX21" s="45"/>
      <c r="AY21" s="45"/>
      <c r="AZ21" s="45"/>
      <c r="BA21" s="45"/>
      <c r="BB21" s="45"/>
      <c r="BC21" s="45"/>
    </row>
    <row r="22" spans="1:56" s="50" customFormat="1" ht="35.1" customHeight="1" x14ac:dyDescent="0.3">
      <c r="A22" s="45"/>
      <c r="B22" s="67">
        <f t="shared" si="9"/>
        <v>0</v>
      </c>
      <c r="C22" s="81">
        <f t="shared" si="10"/>
        <v>0</v>
      </c>
      <c r="D22" s="81">
        <f t="shared" si="11"/>
        <v>0</v>
      </c>
      <c r="E22" s="81">
        <f t="shared" si="12"/>
        <v>0</v>
      </c>
      <c r="F22" s="81">
        <f t="shared" si="13"/>
        <v>0</v>
      </c>
      <c r="G22" s="45"/>
      <c r="H22" s="45"/>
      <c r="I22" s="45"/>
      <c r="J22" s="45"/>
      <c r="K22" s="45"/>
      <c r="L22" s="45"/>
      <c r="M22" s="52"/>
      <c r="N22" s="68"/>
      <c r="O22" s="68"/>
      <c r="P22" s="68"/>
      <c r="Q22" s="52"/>
      <c r="R22" s="61"/>
      <c r="S22" s="61"/>
      <c r="T22" s="61"/>
      <c r="U22" s="61"/>
      <c r="V22" s="61"/>
      <c r="W22" s="61"/>
      <c r="X22" s="61"/>
      <c r="Y22" s="60"/>
      <c r="Z22" s="60"/>
      <c r="AA22" s="60"/>
      <c r="AB22" s="60"/>
      <c r="AC22" s="53">
        <f t="shared" si="0"/>
        <v>0</v>
      </c>
      <c r="AD22" s="53">
        <f t="shared" si="1"/>
        <v>0</v>
      </c>
      <c r="AE22" s="53">
        <f t="shared" si="2"/>
        <v>0</v>
      </c>
      <c r="AF22" s="45"/>
      <c r="AG22" s="94" t="s">
        <v>77</v>
      </c>
      <c r="AH22" s="86"/>
      <c r="AI22" s="87"/>
      <c r="AJ22" s="74">
        <f>IFERROR($AJ$21/SUM($N$23:$P$23),0)</f>
        <v>1.0057584602035181</v>
      </c>
      <c r="AK22" s="45"/>
      <c r="AL22" s="94" t="s">
        <v>77</v>
      </c>
      <c r="AM22" s="86"/>
      <c r="AN22" s="87"/>
      <c r="AO22" s="74">
        <f>IFERROR($AO$21/SUM($N$23:$P$23),0)</f>
        <v>0.65078488601404116</v>
      </c>
      <c r="AP22" s="45"/>
      <c r="AQ22" s="94" t="s">
        <v>77</v>
      </c>
      <c r="AR22" s="86"/>
      <c r="AS22" s="87"/>
      <c r="AT22" s="74">
        <f>IFERROR($AT$21/SUM($N$23:$P$23),0)</f>
        <v>0.27609055770292656</v>
      </c>
      <c r="AU22" s="45"/>
      <c r="AV22" s="45" t="str">
        <f>AX8</f>
        <v xml:space="preserve">       14 lbs/1 CRX</v>
      </c>
      <c r="AW22" s="77">
        <f>AX19</f>
        <v>19.55438961277688</v>
      </c>
      <c r="AX22" s="45"/>
      <c r="AY22" s="45"/>
      <c r="AZ22" s="45"/>
      <c r="BA22" s="45"/>
      <c r="BB22" s="45"/>
      <c r="BC22" s="45"/>
    </row>
    <row r="23" spans="1:56" ht="35.1" customHeight="1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75">
        <f t="shared" ref="N23:AB23" si="18">SUM(N10:N22)</f>
        <v>17.216999999999999</v>
      </c>
      <c r="O23" s="75">
        <f t="shared" si="18"/>
        <v>16.533000000000001</v>
      </c>
      <c r="P23" s="75">
        <f t="shared" si="18"/>
        <v>16.958000000000002</v>
      </c>
      <c r="Q23" s="76">
        <f t="shared" si="18"/>
        <v>21</v>
      </c>
      <c r="R23" s="76">
        <f t="shared" si="18"/>
        <v>20</v>
      </c>
      <c r="S23" s="76">
        <f t="shared" si="18"/>
        <v>20</v>
      </c>
      <c r="T23" s="76">
        <f t="shared" si="18"/>
        <v>26</v>
      </c>
      <c r="U23" s="76">
        <f t="shared" si="18"/>
        <v>26</v>
      </c>
      <c r="V23" s="76">
        <f t="shared" si="18"/>
        <v>26</v>
      </c>
      <c r="W23" s="76">
        <f t="shared" si="18"/>
        <v>62</v>
      </c>
      <c r="X23" s="76">
        <f t="shared" si="18"/>
        <v>62</v>
      </c>
      <c r="Y23" s="76">
        <f t="shared" si="18"/>
        <v>62</v>
      </c>
      <c r="Z23" s="76">
        <f t="shared" si="18"/>
        <v>30</v>
      </c>
      <c r="AA23" s="76">
        <f t="shared" si="18"/>
        <v>31</v>
      </c>
      <c r="AB23" s="76">
        <f t="shared" si="18"/>
        <v>31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 t="str">
        <f>AY8</f>
        <v xml:space="preserve">        16lbs/1CRT</v>
      </c>
      <c r="AW23" s="77">
        <f>AY19</f>
        <v>17.609207151898893</v>
      </c>
      <c r="AX23" s="45"/>
      <c r="AY23" s="45"/>
      <c r="AZ23" s="45"/>
      <c r="BA23" s="45"/>
      <c r="BB23" s="45"/>
      <c r="BC23" s="45"/>
      <c r="BD23" s="45"/>
    </row>
    <row r="24" spans="1:56" ht="35.1" customHeight="1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 t="str">
        <f>AZ8</f>
        <v xml:space="preserve">22/1CRT </v>
      </c>
      <c r="AW24" s="77">
        <f>AZ19</f>
        <v>15.920237550134761</v>
      </c>
      <c r="AX24" s="45"/>
      <c r="AY24" s="45"/>
      <c r="AZ24" s="45"/>
      <c r="BA24" s="45"/>
      <c r="BB24" s="45"/>
      <c r="BC24" s="45"/>
      <c r="BD24" s="45"/>
    </row>
    <row r="25" spans="1:56" ht="35.1" customHeight="1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>
        <f>BA8</f>
        <v>0</v>
      </c>
      <c r="AW25" s="77">
        <f>BA19</f>
        <v>0</v>
      </c>
      <c r="AX25" s="45"/>
      <c r="AY25" s="45"/>
      <c r="AZ25" s="45"/>
      <c r="BA25" s="45"/>
      <c r="BB25" s="45"/>
      <c r="BC25" s="45"/>
      <c r="BD25" s="45"/>
    </row>
    <row r="26" spans="1:56" ht="35.1" customHeight="1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80">
        <f>BB8</f>
        <v>0</v>
      </c>
      <c r="AW26" s="77">
        <f>BB19</f>
        <v>0</v>
      </c>
      <c r="AX26" s="45"/>
      <c r="AY26" s="45"/>
      <c r="AZ26" s="45"/>
      <c r="BA26" s="45"/>
      <c r="BB26" s="45"/>
      <c r="BC26" s="45"/>
      <c r="BD26" s="45"/>
    </row>
    <row r="27" spans="1:56" ht="35.1" customHeight="1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</row>
    <row r="28" spans="1:56" ht="35.1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</row>
    <row r="29" spans="1:56" ht="35.1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</row>
    <row r="30" spans="1:56" ht="35.1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</row>
    <row r="31" spans="1:56" ht="35.1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</row>
    <row r="32" spans="1:56" ht="35.1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</row>
    <row r="33" spans="1:56" ht="35.1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</row>
    <row r="34" spans="1:56" ht="35.1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</row>
    <row r="35" spans="1:56" ht="35.1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</row>
    <row r="36" spans="1:56" ht="35.1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</row>
    <row r="37" spans="1:56" ht="35.1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</row>
    <row r="38" spans="1:56" ht="35.1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  <row r="39" spans="1:56" ht="35.1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</row>
    <row r="40" spans="1:56" ht="35.1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</row>
    <row r="41" spans="1:56" ht="35.1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ht="35.1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</row>
    <row r="43" spans="1:56" ht="35.1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</row>
    <row r="44" spans="1:56" ht="35.1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</row>
    <row r="45" spans="1:56" ht="35.1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</row>
    <row r="46" spans="1:56" ht="35.1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</row>
    <row r="47" spans="1:56" ht="35.1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</row>
    <row r="48" spans="1:56" ht="35.1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</row>
    <row r="49" spans="1:47" ht="35.1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</row>
    <row r="50" spans="1:47" ht="35.1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</row>
    <row r="51" spans="1:47" ht="35.1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</row>
    <row r="52" spans="1:47" ht="35.1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</row>
    <row r="53" spans="1:47" ht="35.1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</row>
    <row r="54" spans="1:47" ht="35.1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1:47" ht="35.1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1:47" ht="35.1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1:47" ht="35.1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1:47" ht="35.1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1:47" ht="35.1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1:47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1:47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1:47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1:4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1:47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1:46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1:46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1:46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1:46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1:46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1:46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1:46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1:46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1:46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1:46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1:46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1:46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1:46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1:46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1:46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1:46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1:46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1:46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1:46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1:46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1:46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1:46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1:46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1:46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1:46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1:46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1:46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1:46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1:46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1:46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1:46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1:46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1:46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1:46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1:46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1:46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1:46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1:46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1:46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1:46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1:46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1:46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1:46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1:46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1:46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1:46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1:46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1:46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1:46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1:46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1:46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1:46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1:46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1:46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1:46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1:46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1:46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1:46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1:46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1:46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1:46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1:46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1:46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1:46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1:46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1:46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1:46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1:46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1:46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1:46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1:46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1:46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1:46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1:46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1:46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1:46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1:46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1:46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1:46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1:46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1:46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1:46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1:46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1:46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1:46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1:46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1:46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1:46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1:46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1:46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1:46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1:46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1:46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1:46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1:46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1:46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1:46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1:46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1:46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1:46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1:46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1:46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1:46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1:46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1:46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1:46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1:46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1:46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1:46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1:46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1:46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1:46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1:46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1:46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1:46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1:46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1:46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1:46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1:46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1:46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1:46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1:46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1:46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1:46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1:46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1:46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1:46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1:46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1:46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1:46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1:46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1:46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1:46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1:46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1:46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1:46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1:46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1:46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1:46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1:46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1:46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1:46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1:46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1:46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1:46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1:46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1:46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1:46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1:46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1:46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1:46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1:46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1:46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1:46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1:46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1:46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1:46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1:46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1:46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1:46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1:46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1:46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1:46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1:46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1:46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1:46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1:46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1:46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1:46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1:46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1:46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1:46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1:46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1:46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1:46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1:46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1:46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1:46" x14ac:dyDescent="0.3">
      <c r="A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1:46" x14ac:dyDescent="0.3">
      <c r="A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</sheetData>
  <mergeCells count="30"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  <mergeCell ref="AG22:AI22"/>
    <mergeCell ref="AL22:AN22"/>
    <mergeCell ref="AQ22:AS22"/>
    <mergeCell ref="AW8:AW9"/>
    <mergeCell ref="AX8:AX9"/>
    <mergeCell ref="AQ8:AT8"/>
    <mergeCell ref="BD8:BD9"/>
    <mergeCell ref="AG21:AI21"/>
    <mergeCell ref="AL21:AN21"/>
    <mergeCell ref="AQ21:AS21"/>
    <mergeCell ref="AY8:AY9"/>
    <mergeCell ref="AZ8:AZ9"/>
    <mergeCell ref="BA8:BA9"/>
    <mergeCell ref="BB8:BB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0"/>
  <sheetViews>
    <sheetView workbookViewId="0">
      <selection activeCell="F24" sqref="F24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04" t="s">
        <v>78</v>
      </c>
      <c r="C2" s="87"/>
      <c r="E2" s="104" t="s">
        <v>79</v>
      </c>
      <c r="F2" s="87"/>
      <c r="H2" s="104" t="s">
        <v>80</v>
      </c>
      <c r="I2" s="87"/>
      <c r="K2" s="104" t="s">
        <v>81</v>
      </c>
      <c r="L2" s="87"/>
    </row>
    <row r="3" spans="2:13" ht="15.6" customHeight="1" x14ac:dyDescent="0.3">
      <c r="B3" s="21" t="s">
        <v>82</v>
      </c>
      <c r="C3" s="7" t="s">
        <v>83</v>
      </c>
      <c r="E3" s="21" t="s">
        <v>82</v>
      </c>
      <c r="F3" s="7" t="s">
        <v>83</v>
      </c>
      <c r="H3" s="21" t="s">
        <v>82</v>
      </c>
      <c r="I3" s="7" t="s">
        <v>80</v>
      </c>
      <c r="K3" s="21" t="s">
        <v>82</v>
      </c>
      <c r="L3" s="104" t="s">
        <v>81</v>
      </c>
      <c r="M3" s="87"/>
    </row>
    <row r="4" spans="2:13" x14ac:dyDescent="0.3">
      <c r="B4" t="s">
        <v>84</v>
      </c>
      <c r="C4">
        <v>3.8</v>
      </c>
      <c r="E4" t="s">
        <v>84</v>
      </c>
      <c r="F4">
        <v>23.05</v>
      </c>
      <c r="H4" t="s">
        <v>84</v>
      </c>
      <c r="I4">
        <v>4.28</v>
      </c>
      <c r="K4" t="s">
        <v>84</v>
      </c>
      <c r="L4">
        <v>24.15</v>
      </c>
    </row>
    <row r="5" spans="2:13" x14ac:dyDescent="0.3">
      <c r="B5" t="s">
        <v>85</v>
      </c>
      <c r="C5">
        <v>2.6</v>
      </c>
      <c r="E5" t="s">
        <v>85</v>
      </c>
      <c r="F5">
        <v>30.16</v>
      </c>
      <c r="H5" t="s">
        <v>85</v>
      </c>
      <c r="I5">
        <v>4.38</v>
      </c>
      <c r="K5" t="s">
        <v>85</v>
      </c>
      <c r="L5">
        <v>24.6</v>
      </c>
    </row>
    <row r="6" spans="2:13" x14ac:dyDescent="0.3">
      <c r="B6" t="s">
        <v>86</v>
      </c>
      <c r="C6">
        <v>3.6</v>
      </c>
      <c r="E6" t="s">
        <v>86</v>
      </c>
      <c r="F6">
        <v>20.73</v>
      </c>
      <c r="H6" t="s">
        <v>86</v>
      </c>
      <c r="I6">
        <v>4.3899999999999997</v>
      </c>
      <c r="K6" t="s">
        <v>86</v>
      </c>
      <c r="L6">
        <v>23.72</v>
      </c>
    </row>
    <row r="7" spans="2:13" x14ac:dyDescent="0.3">
      <c r="B7" t="s">
        <v>87</v>
      </c>
      <c r="C7">
        <v>2.6</v>
      </c>
      <c r="E7" t="s">
        <v>87</v>
      </c>
      <c r="F7">
        <v>29.77</v>
      </c>
      <c r="H7" t="s">
        <v>87</v>
      </c>
      <c r="I7">
        <v>2.71</v>
      </c>
      <c r="K7" t="s">
        <v>87</v>
      </c>
      <c r="L7">
        <v>23.04</v>
      </c>
    </row>
    <row r="8" spans="2:13" x14ac:dyDescent="0.3">
      <c r="B8" t="s">
        <v>88</v>
      </c>
      <c r="C8">
        <v>2.8</v>
      </c>
      <c r="E8" t="s">
        <v>88</v>
      </c>
      <c r="F8">
        <v>25.98</v>
      </c>
      <c r="H8" t="s">
        <v>88</v>
      </c>
      <c r="I8">
        <v>2.85</v>
      </c>
      <c r="K8" t="s">
        <v>88</v>
      </c>
      <c r="L8">
        <v>22.19</v>
      </c>
    </row>
    <row r="9" spans="2:13" x14ac:dyDescent="0.3">
      <c r="B9" t="s">
        <v>89</v>
      </c>
      <c r="C9">
        <v>6.7</v>
      </c>
      <c r="E9" t="s">
        <v>89</v>
      </c>
      <c r="F9">
        <v>94.93</v>
      </c>
      <c r="H9" t="s">
        <v>89</v>
      </c>
      <c r="I9">
        <v>7.0000000000000007E-2</v>
      </c>
      <c r="K9" t="s">
        <v>89</v>
      </c>
      <c r="L9">
        <v>27.22</v>
      </c>
    </row>
    <row r="10" spans="2:13" x14ac:dyDescent="0.3">
      <c r="B10" t="s">
        <v>90</v>
      </c>
      <c r="C10">
        <v>2.7</v>
      </c>
      <c r="E10" t="s">
        <v>90</v>
      </c>
      <c r="F10">
        <v>58.44</v>
      </c>
      <c r="H10" t="s">
        <v>90</v>
      </c>
      <c r="I10">
        <v>0.62</v>
      </c>
      <c r="K10" t="s">
        <v>90</v>
      </c>
      <c r="L10">
        <v>22.38</v>
      </c>
    </row>
    <row r="11" spans="2:13" x14ac:dyDescent="0.3">
      <c r="B11" t="s">
        <v>91</v>
      </c>
      <c r="C11">
        <v>2.7</v>
      </c>
      <c r="E11" t="s">
        <v>91</v>
      </c>
      <c r="F11">
        <v>63.51</v>
      </c>
      <c r="H11" t="s">
        <v>91</v>
      </c>
      <c r="I11">
        <v>1.3</v>
      </c>
      <c r="K11" t="s">
        <v>91</v>
      </c>
      <c r="L11">
        <v>27.59</v>
      </c>
    </row>
    <row r="12" spans="2:13" x14ac:dyDescent="0.3">
      <c r="B12" t="s">
        <v>92</v>
      </c>
      <c r="C12">
        <v>2.8</v>
      </c>
      <c r="E12" t="s">
        <v>92</v>
      </c>
      <c r="F12">
        <v>64.02</v>
      </c>
      <c r="H12" t="s">
        <v>92</v>
      </c>
      <c r="I12">
        <v>0.65</v>
      </c>
      <c r="K12" t="s">
        <v>92</v>
      </c>
      <c r="L12">
        <v>21.9</v>
      </c>
    </row>
    <row r="13" spans="2:13" x14ac:dyDescent="0.3">
      <c r="B13" t="s">
        <v>93</v>
      </c>
      <c r="C13">
        <v>2.7</v>
      </c>
      <c r="E13" t="s">
        <v>93</v>
      </c>
      <c r="F13">
        <v>63.32</v>
      </c>
      <c r="H13" t="s">
        <v>93</v>
      </c>
      <c r="I13">
        <v>0.53</v>
      </c>
      <c r="K13" t="s">
        <v>93</v>
      </c>
      <c r="L13">
        <v>21.97</v>
      </c>
    </row>
    <row r="14" spans="2:13" x14ac:dyDescent="0.3">
      <c r="B14" t="s">
        <v>94</v>
      </c>
      <c r="C14">
        <v>2.5</v>
      </c>
      <c r="E14" t="s">
        <v>94</v>
      </c>
      <c r="F14">
        <v>34.799999999999997</v>
      </c>
      <c r="H14" t="s">
        <v>94</v>
      </c>
      <c r="I14">
        <v>3.58</v>
      </c>
      <c r="K14" t="s">
        <v>94</v>
      </c>
      <c r="L14">
        <v>26.15</v>
      </c>
    </row>
    <row r="15" spans="2:13" x14ac:dyDescent="0.3">
      <c r="B15" t="s">
        <v>95</v>
      </c>
      <c r="C15">
        <v>4.0999999999999996</v>
      </c>
      <c r="E15" t="s">
        <v>95</v>
      </c>
      <c r="F15">
        <v>32.65</v>
      </c>
      <c r="H15" t="s">
        <v>95</v>
      </c>
      <c r="I15">
        <v>1.71</v>
      </c>
      <c r="K15" t="s">
        <v>95</v>
      </c>
      <c r="L15">
        <v>20.02</v>
      </c>
    </row>
    <row r="16" spans="2:13" x14ac:dyDescent="0.3">
      <c r="B16" t="s">
        <v>96</v>
      </c>
      <c r="C16">
        <v>4.8</v>
      </c>
      <c r="E16" t="s">
        <v>96</v>
      </c>
      <c r="F16">
        <v>24.11</v>
      </c>
      <c r="H16" t="s">
        <v>96</v>
      </c>
      <c r="I16">
        <v>4.99</v>
      </c>
      <c r="K16" t="s">
        <v>96</v>
      </c>
      <c r="L16">
        <v>25.54</v>
      </c>
    </row>
    <row r="17" spans="2:12" x14ac:dyDescent="0.3">
      <c r="B17" t="s">
        <v>97</v>
      </c>
      <c r="C17">
        <v>2.9</v>
      </c>
      <c r="E17" t="s">
        <v>97</v>
      </c>
      <c r="F17">
        <v>34.94</v>
      </c>
      <c r="H17" t="s">
        <v>97</v>
      </c>
      <c r="I17">
        <v>2.1800000000000002</v>
      </c>
      <c r="K17" t="s">
        <v>97</v>
      </c>
      <c r="L17">
        <v>24.54</v>
      </c>
    </row>
    <row r="18" spans="2:12" x14ac:dyDescent="0.3">
      <c r="B18" t="s">
        <v>98</v>
      </c>
      <c r="C18">
        <v>3.5</v>
      </c>
      <c r="E18" t="s">
        <v>98</v>
      </c>
      <c r="F18">
        <v>28.81</v>
      </c>
      <c r="H18" t="s">
        <v>98</v>
      </c>
      <c r="I18">
        <v>3.47</v>
      </c>
      <c r="K18" t="s">
        <v>98</v>
      </c>
      <c r="L18">
        <v>24.76</v>
      </c>
    </row>
    <row r="19" spans="2:12" x14ac:dyDescent="0.3">
      <c r="B19" t="s">
        <v>99</v>
      </c>
      <c r="C19">
        <v>2.2000000000000002</v>
      </c>
      <c r="E19" t="s">
        <v>99</v>
      </c>
      <c r="F19">
        <v>59.51</v>
      </c>
      <c r="H19" t="s">
        <v>99</v>
      </c>
      <c r="I19">
        <v>1.62</v>
      </c>
      <c r="K19" t="s">
        <v>99</v>
      </c>
      <c r="L19">
        <v>31.02</v>
      </c>
    </row>
    <row r="20" spans="2:12" x14ac:dyDescent="0.3">
      <c r="B20" t="s">
        <v>100</v>
      </c>
      <c r="C20">
        <v>4</v>
      </c>
      <c r="E20" t="s">
        <v>100</v>
      </c>
      <c r="F20">
        <v>26.04</v>
      </c>
      <c r="H20" t="s">
        <v>100</v>
      </c>
      <c r="I20">
        <v>2.04</v>
      </c>
      <c r="K20" t="s">
        <v>100</v>
      </c>
      <c r="L20">
        <v>23.38</v>
      </c>
    </row>
  </sheetData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35"/>
  <sheetViews>
    <sheetView showGridLines="0" workbookViewId="0">
      <selection activeCell="C1" sqref="C1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101</v>
      </c>
      <c r="B1" t="s">
        <v>102</v>
      </c>
      <c r="C1" t="s">
        <v>103</v>
      </c>
    </row>
    <row r="2" spans="1:3" hidden="1" x14ac:dyDescent="0.3">
      <c r="A2">
        <v>1</v>
      </c>
      <c r="B2">
        <v>0</v>
      </c>
      <c r="C2" s="83">
        <v>3.6666666666666667E-2</v>
      </c>
    </row>
    <row r="3" spans="1:3" ht="31.2" hidden="1" customHeight="1" x14ac:dyDescent="0.3">
      <c r="A3">
        <v>2</v>
      </c>
      <c r="B3">
        <v>0</v>
      </c>
      <c r="C3" s="83">
        <v>2.6666666666666668E-2</v>
      </c>
    </row>
    <row r="4" spans="1:3" ht="15.6" hidden="1" customHeight="1" x14ac:dyDescent="0.3">
      <c r="A4">
        <v>3</v>
      </c>
      <c r="B4">
        <v>94</v>
      </c>
      <c r="C4" s="83">
        <v>6.2766666666666673</v>
      </c>
    </row>
    <row r="5" spans="1:3" ht="15.6" customHeight="1" x14ac:dyDescent="0.3">
      <c r="A5">
        <v>4</v>
      </c>
      <c r="B5">
        <v>835</v>
      </c>
      <c r="C5" s="84">
        <v>76.156666666666666</v>
      </c>
    </row>
    <row r="6" spans="1:3" ht="15.6" customHeight="1" x14ac:dyDescent="0.3">
      <c r="A6">
        <v>5</v>
      </c>
      <c r="B6">
        <v>631</v>
      </c>
      <c r="C6" s="84">
        <v>85.766666666666666</v>
      </c>
    </row>
    <row r="7" spans="1:3" ht="15.6" customHeight="1" x14ac:dyDescent="0.3">
      <c r="A7">
        <v>6</v>
      </c>
      <c r="B7">
        <v>407</v>
      </c>
      <c r="C7" s="84">
        <v>86.713333333333324</v>
      </c>
    </row>
    <row r="8" spans="1:3" ht="15.6" customHeight="1" x14ac:dyDescent="0.3">
      <c r="A8">
        <v>7</v>
      </c>
      <c r="B8">
        <v>587</v>
      </c>
      <c r="C8" s="84">
        <v>83.32</v>
      </c>
    </row>
    <row r="9" spans="1:3" ht="15.6" customHeight="1" x14ac:dyDescent="0.3">
      <c r="A9">
        <v>8</v>
      </c>
      <c r="B9">
        <v>550</v>
      </c>
      <c r="C9" s="84">
        <v>83.926666666666677</v>
      </c>
    </row>
    <row r="10" spans="1:3" ht="15.6" customHeight="1" x14ac:dyDescent="0.3">
      <c r="A10">
        <v>9</v>
      </c>
      <c r="B10">
        <v>700</v>
      </c>
      <c r="C10" s="84">
        <v>81.63666666666667</v>
      </c>
    </row>
    <row r="11" spans="1:3" ht="15.6" hidden="1" customHeight="1" x14ac:dyDescent="0.3">
      <c r="A11">
        <v>10</v>
      </c>
      <c r="B11">
        <v>0</v>
      </c>
      <c r="C11" s="83">
        <v>0</v>
      </c>
    </row>
    <row r="12" spans="1:3" ht="15.6" customHeight="1" x14ac:dyDescent="0.3">
      <c r="A12">
        <v>11</v>
      </c>
      <c r="B12">
        <v>462</v>
      </c>
      <c r="C12" s="84">
        <v>85.5</v>
      </c>
    </row>
    <row r="13" spans="1:3" ht="15.6" hidden="1" customHeight="1" x14ac:dyDescent="0.3">
      <c r="A13">
        <v>12</v>
      </c>
      <c r="B13">
        <v>2</v>
      </c>
      <c r="C13" s="83">
        <v>0</v>
      </c>
    </row>
    <row r="14" spans="1:3" ht="15.6" customHeight="1" x14ac:dyDescent="0.3">
      <c r="A14">
        <v>13</v>
      </c>
      <c r="B14">
        <v>659</v>
      </c>
      <c r="C14" s="84">
        <v>79.957499999999996</v>
      </c>
    </row>
    <row r="15" spans="1:3" ht="15.6" customHeight="1" x14ac:dyDescent="0.3">
      <c r="A15">
        <v>14</v>
      </c>
      <c r="B15">
        <v>447</v>
      </c>
      <c r="C15" s="84">
        <v>79.765000000000001</v>
      </c>
    </row>
    <row r="16" spans="1:3" ht="15.6" customHeight="1" x14ac:dyDescent="0.3">
      <c r="A16">
        <v>15</v>
      </c>
      <c r="B16">
        <v>729</v>
      </c>
      <c r="C16" s="84">
        <v>81.956666666666663</v>
      </c>
    </row>
    <row r="17" spans="1:3" ht="15.6" customHeight="1" x14ac:dyDescent="0.3">
      <c r="A17">
        <v>16</v>
      </c>
      <c r="B17">
        <v>719</v>
      </c>
      <c r="C17" s="84">
        <v>82.45</v>
      </c>
    </row>
    <row r="18" spans="1:3" ht="15.6" customHeight="1" x14ac:dyDescent="0.3">
      <c r="A18">
        <v>17</v>
      </c>
      <c r="B18">
        <v>913</v>
      </c>
      <c r="C18" s="84">
        <v>82.713333333333324</v>
      </c>
    </row>
    <row r="19" spans="1:3" ht="15.6" customHeight="1" x14ac:dyDescent="0.3">
      <c r="A19">
        <v>18</v>
      </c>
      <c r="B19">
        <v>640</v>
      </c>
      <c r="C19" s="84">
        <v>82.800000000000011</v>
      </c>
    </row>
    <row r="20" spans="1:3" ht="15.6" customHeight="1" x14ac:dyDescent="0.3">
      <c r="A20">
        <v>19</v>
      </c>
      <c r="B20">
        <v>704</v>
      </c>
      <c r="C20" s="84">
        <v>81.31</v>
      </c>
    </row>
    <row r="21" spans="1:3" ht="15.6" customHeight="1" x14ac:dyDescent="0.3">
      <c r="A21">
        <v>20</v>
      </c>
      <c r="B21">
        <v>972</v>
      </c>
      <c r="C21" s="84">
        <v>75.260000000000005</v>
      </c>
    </row>
    <row r="22" spans="1:3" ht="15.6" customHeight="1" x14ac:dyDescent="0.3">
      <c r="A22">
        <v>21</v>
      </c>
      <c r="B22">
        <v>682</v>
      </c>
      <c r="C22" s="84">
        <v>69.943333333333342</v>
      </c>
    </row>
    <row r="23" spans="1:3" ht="15.6" customHeight="1" x14ac:dyDescent="0.3">
      <c r="A23">
        <v>22</v>
      </c>
      <c r="B23">
        <v>830</v>
      </c>
      <c r="C23" s="84">
        <v>82.4</v>
      </c>
    </row>
    <row r="24" spans="1:3" ht="15.6" customHeight="1" x14ac:dyDescent="0.3">
      <c r="A24">
        <v>23</v>
      </c>
      <c r="B24">
        <v>676</v>
      </c>
      <c r="C24" s="84">
        <v>83.132499999999993</v>
      </c>
    </row>
    <row r="25" spans="1:3" ht="15.6" customHeight="1" x14ac:dyDescent="0.3">
      <c r="A25">
        <v>24</v>
      </c>
      <c r="B25">
        <v>772</v>
      </c>
      <c r="C25" s="84">
        <v>84.424999999999997</v>
      </c>
    </row>
    <row r="26" spans="1:3" ht="15.6" customHeight="1" x14ac:dyDescent="0.3">
      <c r="A26">
        <v>25</v>
      </c>
      <c r="B26">
        <v>834</v>
      </c>
      <c r="C26" s="84">
        <v>78.974999999999994</v>
      </c>
    </row>
    <row r="27" spans="1:3" ht="15.6" customHeight="1" x14ac:dyDescent="0.3">
      <c r="A27">
        <v>26</v>
      </c>
      <c r="B27">
        <v>603</v>
      </c>
      <c r="C27" s="84">
        <v>84.18</v>
      </c>
    </row>
    <row r="28" spans="1:3" ht="15.6" customHeight="1" x14ac:dyDescent="0.3">
      <c r="A28">
        <v>27</v>
      </c>
      <c r="B28">
        <v>388</v>
      </c>
      <c r="C28" s="84">
        <v>81.615000000000009</v>
      </c>
    </row>
    <row r="29" spans="1:3" ht="15.6" hidden="1" customHeight="1" x14ac:dyDescent="0.3">
      <c r="A29">
        <v>28</v>
      </c>
      <c r="B29">
        <v>0</v>
      </c>
      <c r="C29" s="83">
        <v>0</v>
      </c>
    </row>
    <row r="30" spans="1:3" ht="15.6" customHeight="1" x14ac:dyDescent="0.3">
      <c r="A30">
        <v>29</v>
      </c>
      <c r="B30">
        <v>587</v>
      </c>
      <c r="C30" s="84">
        <v>76.775000000000006</v>
      </c>
    </row>
    <row r="31" spans="1:3" ht="15.6" customHeight="1" x14ac:dyDescent="0.3">
      <c r="A31">
        <v>30</v>
      </c>
      <c r="B31">
        <v>662</v>
      </c>
      <c r="C31" s="84">
        <v>79.98</v>
      </c>
    </row>
    <row r="32" spans="1:3" ht="15.6" hidden="1" customHeight="1" x14ac:dyDescent="0.3">
      <c r="A32">
        <v>31</v>
      </c>
      <c r="B32">
        <v>0</v>
      </c>
      <c r="C32" s="83">
        <v>0</v>
      </c>
    </row>
    <row r="33" spans="1:3" ht="15.6" hidden="1" customHeight="1" x14ac:dyDescent="0.3">
      <c r="A33">
        <v>32</v>
      </c>
      <c r="B33">
        <v>0</v>
      </c>
      <c r="C33" s="83">
        <v>0</v>
      </c>
    </row>
    <row r="34" spans="1:3" ht="15.6" customHeight="1" x14ac:dyDescent="0.3">
      <c r="C34" s="84"/>
    </row>
    <row r="35" spans="1:3" ht="15.6" customHeight="1" x14ac:dyDescent="0.3"/>
  </sheetData>
  <autoFilter ref="A1:C34" xr:uid="{00000000-0009-0000-0000-000003000000}">
    <filterColumn colId="2">
      <filters blank="1">
        <filter val="69.943"/>
        <filter val="75.260"/>
        <filter val="76.157"/>
        <filter val="76.775"/>
        <filter val="78.975"/>
        <filter val="79.765"/>
        <filter val="79.958"/>
        <filter val="79.980"/>
        <filter val="81.310"/>
        <filter val="81.615"/>
        <filter val="81.637"/>
        <filter val="81.957"/>
        <filter val="82.400"/>
        <filter val="82.450"/>
        <filter val="82.713"/>
        <filter val="82.800"/>
        <filter val="83.133"/>
        <filter val="83.320"/>
        <filter val="83.927"/>
        <filter val="84.180"/>
        <filter val="84.425"/>
        <filter val="85.500"/>
        <filter val="85.767"/>
        <filter val="86.713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101</v>
      </c>
      <c r="C2" s="2" t="s">
        <v>104</v>
      </c>
      <c r="D2" s="2"/>
      <c r="E2" s="2" t="s">
        <v>103</v>
      </c>
      <c r="F2" s="2" t="s">
        <v>105</v>
      </c>
      <c r="G2" s="2" t="s">
        <v>106</v>
      </c>
      <c r="H2" s="2" t="s">
        <v>107</v>
      </c>
      <c r="I2" s="2" t="s">
        <v>108</v>
      </c>
      <c r="J2" s="2" t="s">
        <v>109</v>
      </c>
      <c r="K2" s="2" t="s">
        <v>110</v>
      </c>
      <c r="L2" s="2" t="s">
        <v>111</v>
      </c>
      <c r="M2" s="2" t="s">
        <v>112</v>
      </c>
      <c r="N2" s="2" t="s">
        <v>102</v>
      </c>
      <c r="O2" s="2" t="s">
        <v>113</v>
      </c>
      <c r="P2" s="2" t="s">
        <v>114</v>
      </c>
      <c r="Q2" s="2" t="s">
        <v>115</v>
      </c>
      <c r="R2" s="2" t="s">
        <v>116</v>
      </c>
    </row>
    <row r="3" spans="2:18" ht="20.25" customHeight="1" x14ac:dyDescent="0.3">
      <c r="B3" s="3">
        <v>1</v>
      </c>
      <c r="C3" s="3" t="s">
        <v>117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78">
        <v>4000</v>
      </c>
    </row>
    <row r="4" spans="2:18" ht="20.25" hidden="1" customHeight="1" x14ac:dyDescent="0.3">
      <c r="B4" s="3">
        <v>2</v>
      </c>
      <c r="C4" s="3" t="s">
        <v>118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78">
        <v>4000</v>
      </c>
    </row>
    <row r="5" spans="2:18" ht="20.25" hidden="1" customHeight="1" x14ac:dyDescent="0.3">
      <c r="B5" s="3">
        <v>3</v>
      </c>
      <c r="C5" s="3" t="s">
        <v>118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78">
        <v>4000</v>
      </c>
    </row>
    <row r="6" spans="2:18" ht="20.25" hidden="1" customHeight="1" x14ac:dyDescent="0.3">
      <c r="B6" s="3">
        <v>4</v>
      </c>
      <c r="C6" s="3" t="s">
        <v>118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119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78">
        <v>4000</v>
      </c>
    </row>
    <row r="8" spans="2:18" ht="20.25" customHeight="1" x14ac:dyDescent="0.3">
      <c r="B8" s="3">
        <v>6</v>
      </c>
      <c r="C8" s="3" t="s">
        <v>119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78">
        <v>4000</v>
      </c>
    </row>
    <row r="9" spans="2:18" ht="20.25" hidden="1" customHeight="1" x14ac:dyDescent="0.3">
      <c r="B9" s="3">
        <v>7</v>
      </c>
      <c r="C9" s="3" t="s">
        <v>119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78">
        <v>4000</v>
      </c>
    </row>
    <row r="10" spans="2:18" ht="20.25" hidden="1" customHeight="1" x14ac:dyDescent="0.3">
      <c r="B10" s="3">
        <v>8</v>
      </c>
      <c r="C10" s="3" t="s">
        <v>119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78">
        <v>3900</v>
      </c>
    </row>
    <row r="11" spans="2:18" ht="20.25" customHeight="1" x14ac:dyDescent="0.3">
      <c r="B11" s="3">
        <v>9</v>
      </c>
      <c r="C11" s="3" t="s">
        <v>120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78">
        <v>3700</v>
      </c>
    </row>
    <row r="12" spans="2:18" ht="20.25" customHeight="1" x14ac:dyDescent="0.3">
      <c r="B12" s="3">
        <v>10</v>
      </c>
      <c r="C12" s="3" t="s">
        <v>120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78">
        <v>3700</v>
      </c>
    </row>
    <row r="13" spans="2:18" ht="20.25" customHeight="1" x14ac:dyDescent="0.3">
      <c r="B13" s="3">
        <v>11</v>
      </c>
      <c r="C13" s="3" t="s">
        <v>120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78">
        <v>3700</v>
      </c>
    </row>
    <row r="14" spans="2:18" ht="20.25" customHeight="1" x14ac:dyDescent="0.3">
      <c r="B14" s="3">
        <v>12</v>
      </c>
      <c r="C14" s="3" t="s">
        <v>120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78">
        <v>3700</v>
      </c>
    </row>
    <row r="15" spans="2:18" ht="20.25" customHeight="1" x14ac:dyDescent="0.3">
      <c r="B15" s="3">
        <v>13</v>
      </c>
      <c r="C15" s="3" t="s">
        <v>121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78">
        <v>3500</v>
      </c>
    </row>
    <row r="16" spans="2:18" ht="20.25" customHeight="1" x14ac:dyDescent="0.3">
      <c r="B16" s="3">
        <v>14</v>
      </c>
      <c r="C16" s="3" t="s">
        <v>121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78">
        <v>3500</v>
      </c>
    </row>
    <row r="17" spans="2:18" ht="20.25" customHeight="1" x14ac:dyDescent="0.3">
      <c r="B17" s="3">
        <v>15</v>
      </c>
      <c r="C17" s="3" t="s">
        <v>121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78">
        <v>3500</v>
      </c>
    </row>
    <row r="18" spans="2:18" ht="20.25" customHeight="1" x14ac:dyDescent="0.3">
      <c r="B18" s="3">
        <v>16</v>
      </c>
      <c r="C18" s="3" t="s">
        <v>121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78">
        <v>3500</v>
      </c>
    </row>
    <row r="19" spans="2:18" ht="20.25" customHeight="1" x14ac:dyDescent="0.3">
      <c r="B19" s="3">
        <v>17</v>
      </c>
      <c r="C19" s="3" t="s">
        <v>121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78">
        <v>3500</v>
      </c>
    </row>
    <row r="20" spans="2:18" ht="20.25" customHeight="1" x14ac:dyDescent="0.3">
      <c r="B20" s="3">
        <v>18</v>
      </c>
      <c r="C20" s="3" t="s">
        <v>121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78">
        <v>3500</v>
      </c>
    </row>
    <row r="21" spans="2:18" ht="20.25" customHeight="1" x14ac:dyDescent="0.3">
      <c r="B21" s="3">
        <v>19</v>
      </c>
      <c r="C21" s="3" t="s">
        <v>120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78">
        <v>3600</v>
      </c>
    </row>
    <row r="22" spans="2:18" ht="20.25" customHeight="1" x14ac:dyDescent="0.3">
      <c r="B22" s="3">
        <v>20</v>
      </c>
      <c r="C22" s="3" t="s">
        <v>120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78">
        <v>3600</v>
      </c>
    </row>
    <row r="23" spans="2:18" ht="20.25" customHeight="1" x14ac:dyDescent="0.3">
      <c r="B23" s="3">
        <v>21</v>
      </c>
      <c r="C23" s="3" t="s">
        <v>120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78">
        <v>3600</v>
      </c>
    </row>
    <row r="24" spans="2:18" ht="20.25" customHeight="1" x14ac:dyDescent="0.3">
      <c r="B24" s="3">
        <v>22</v>
      </c>
      <c r="C24" s="3" t="s">
        <v>120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78">
        <v>3600</v>
      </c>
    </row>
    <row r="25" spans="2:18" ht="20.25" customHeight="1" x14ac:dyDescent="0.3">
      <c r="B25" s="3">
        <v>23</v>
      </c>
      <c r="C25" s="3" t="s">
        <v>120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78">
        <v>3600</v>
      </c>
    </row>
    <row r="26" spans="2:18" ht="20.25" customHeight="1" x14ac:dyDescent="0.3">
      <c r="B26" s="3">
        <v>24</v>
      </c>
      <c r="C26" s="3" t="s">
        <v>120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78">
        <v>3600</v>
      </c>
    </row>
    <row r="27" spans="2:18" ht="20.25" customHeight="1" x14ac:dyDescent="0.3">
      <c r="B27" s="3">
        <v>25</v>
      </c>
      <c r="C27" s="3" t="s">
        <v>120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78">
        <v>3600</v>
      </c>
    </row>
    <row r="28" spans="2:18" ht="20.25" customHeight="1" x14ac:dyDescent="0.3">
      <c r="B28" s="3">
        <v>26</v>
      </c>
      <c r="C28" s="3" t="s">
        <v>120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78">
        <v>3600</v>
      </c>
    </row>
    <row r="29" spans="2:18" ht="20.25" customHeight="1" x14ac:dyDescent="0.3">
      <c r="B29" s="3">
        <v>27</v>
      </c>
      <c r="C29" s="3" t="s">
        <v>120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78">
        <v>3650</v>
      </c>
    </row>
    <row r="30" spans="2:18" ht="20.25" customHeight="1" x14ac:dyDescent="0.3">
      <c r="B30" s="3">
        <v>28</v>
      </c>
      <c r="C30" s="3" t="s">
        <v>120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78">
        <v>3600</v>
      </c>
    </row>
    <row r="31" spans="2:18" ht="20.25" customHeight="1" x14ac:dyDescent="0.3">
      <c r="B31" s="3" t="s">
        <v>122</v>
      </c>
      <c r="C31" s="3" t="s">
        <v>120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78">
        <v>3800</v>
      </c>
    </row>
    <row r="32" spans="2:18" ht="20.25" customHeight="1" x14ac:dyDescent="0.3">
      <c r="B32" s="3">
        <v>30</v>
      </c>
      <c r="C32" s="3" t="s">
        <v>120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78">
        <v>3800</v>
      </c>
    </row>
    <row r="33" spans="2:18" ht="20.25" customHeight="1" x14ac:dyDescent="0.3">
      <c r="B33" s="3">
        <v>31</v>
      </c>
      <c r="C33" s="3" t="s">
        <v>123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78">
        <v>3800</v>
      </c>
    </row>
    <row r="34" spans="2:18" ht="20.25" hidden="1" customHeight="1" x14ac:dyDescent="0.3">
      <c r="B34" s="3">
        <v>32</v>
      </c>
      <c r="C34" s="3" t="s">
        <v>123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78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M34"/>
  <sheetViews>
    <sheetView workbookViewId="0">
      <selection activeCell="G10" sqref="G10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101</v>
      </c>
      <c r="C2" s="2" t="s">
        <v>104</v>
      </c>
      <c r="D2" s="2" t="s">
        <v>103</v>
      </c>
      <c r="E2" s="2" t="s">
        <v>124</v>
      </c>
      <c r="F2" s="2" t="s">
        <v>112</v>
      </c>
      <c r="G2" s="2" t="s">
        <v>114</v>
      </c>
      <c r="H2" s="2" t="s">
        <v>127</v>
      </c>
      <c r="I2" s="2" t="s">
        <v>125</v>
      </c>
      <c r="J2" s="2" t="s">
        <v>126</v>
      </c>
    </row>
    <row r="3" spans="2:13" ht="15.6" customHeight="1" x14ac:dyDescent="0.3">
      <c r="B3" s="3">
        <v>1</v>
      </c>
      <c r="C3" s="3" t="s">
        <v>117</v>
      </c>
      <c r="D3" s="31">
        <v>2.6666666666666668E-2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3">
        <f t="shared" ref="J3:J34" si="0">H3*I3</f>
        <v>0</v>
      </c>
    </row>
    <row r="4" spans="2:13" ht="15.6" customHeight="1" x14ac:dyDescent="0.3">
      <c r="B4" s="3">
        <v>2</v>
      </c>
      <c r="C4" s="3" t="s">
        <v>118</v>
      </c>
      <c r="D4" s="31">
        <v>6.2766666666666673</v>
      </c>
      <c r="E4" s="3">
        <v>0</v>
      </c>
      <c r="F4" s="3">
        <v>1426.7</v>
      </c>
      <c r="G4" s="3">
        <v>1</v>
      </c>
      <c r="H4" s="3">
        <v>109.54</v>
      </c>
      <c r="I4" s="3">
        <v>1.5169999999999999</v>
      </c>
      <c r="J4" s="33">
        <f t="shared" si="0"/>
        <v>166.17218</v>
      </c>
    </row>
    <row r="5" spans="2:13" ht="15.6" customHeight="1" x14ac:dyDescent="0.3">
      <c r="B5" s="3">
        <v>3</v>
      </c>
      <c r="C5" s="3" t="s">
        <v>118</v>
      </c>
      <c r="D5" s="31">
        <v>76.156666666666666</v>
      </c>
      <c r="E5" s="3">
        <v>0</v>
      </c>
      <c r="F5" s="3">
        <v>1429.4</v>
      </c>
      <c r="G5" s="3">
        <v>0</v>
      </c>
      <c r="H5" s="3">
        <v>1387.71</v>
      </c>
      <c r="I5" s="3">
        <v>1.389</v>
      </c>
      <c r="J5" s="33">
        <f t="shared" si="0"/>
        <v>1927.52919</v>
      </c>
    </row>
    <row r="6" spans="2:13" ht="15.6" customHeight="1" x14ac:dyDescent="0.3">
      <c r="B6" s="3">
        <v>4</v>
      </c>
      <c r="C6" s="3" t="s">
        <v>118</v>
      </c>
      <c r="D6" s="31">
        <v>85.766666666666666</v>
      </c>
      <c r="E6" s="3">
        <v>0</v>
      </c>
      <c r="F6" s="3">
        <v>1427.8</v>
      </c>
      <c r="G6" s="3">
        <v>0</v>
      </c>
      <c r="H6" s="3">
        <v>1571.96</v>
      </c>
      <c r="I6" s="3">
        <v>1.9530000000000001</v>
      </c>
      <c r="J6" s="33">
        <f t="shared" si="0"/>
        <v>3070.0378800000003</v>
      </c>
    </row>
    <row r="7" spans="2:13" ht="15.6" customHeight="1" x14ac:dyDescent="0.3">
      <c r="B7" s="3">
        <v>5</v>
      </c>
      <c r="C7" s="3" t="s">
        <v>119</v>
      </c>
      <c r="D7" s="31">
        <v>86.713333333333324</v>
      </c>
      <c r="E7" s="3">
        <v>0.12</v>
      </c>
      <c r="F7" s="3">
        <v>222.2</v>
      </c>
      <c r="G7" s="3">
        <v>30</v>
      </c>
      <c r="H7" s="3">
        <v>1547.03</v>
      </c>
      <c r="I7" s="3">
        <v>1.204</v>
      </c>
      <c r="J7" s="33">
        <f t="shared" si="0"/>
        <v>1862.6241199999999</v>
      </c>
    </row>
    <row r="8" spans="2:13" ht="15.6" customHeight="1" x14ac:dyDescent="0.3">
      <c r="B8" s="3">
        <v>6</v>
      </c>
      <c r="C8" s="3" t="s">
        <v>119</v>
      </c>
      <c r="D8" s="31">
        <v>83.32</v>
      </c>
      <c r="E8" s="3">
        <v>0.12</v>
      </c>
      <c r="F8" s="3">
        <v>159.19999999999999</v>
      </c>
      <c r="G8" s="3">
        <v>29</v>
      </c>
      <c r="H8" s="3">
        <v>1499.22</v>
      </c>
      <c r="I8" s="3">
        <v>1.204</v>
      </c>
      <c r="J8" s="33">
        <f t="shared" si="0"/>
        <v>1805.06088</v>
      </c>
    </row>
    <row r="9" spans="2:13" ht="15.6" customHeight="1" x14ac:dyDescent="0.3">
      <c r="B9" s="3">
        <v>7</v>
      </c>
      <c r="C9" s="3" t="s">
        <v>119</v>
      </c>
      <c r="D9" s="31">
        <v>83.926666666666677</v>
      </c>
      <c r="E9" s="3">
        <v>0.22</v>
      </c>
      <c r="F9" s="3">
        <v>1407.5</v>
      </c>
      <c r="G9" s="3">
        <v>3</v>
      </c>
      <c r="H9" s="3">
        <v>1518.05</v>
      </c>
      <c r="I9" s="3">
        <v>1.389</v>
      </c>
      <c r="J9" s="33">
        <f t="shared" si="0"/>
        <v>2108.5714499999999</v>
      </c>
    </row>
    <row r="10" spans="2:13" ht="15.6" customHeight="1" x14ac:dyDescent="0.3">
      <c r="B10" s="3">
        <v>8</v>
      </c>
      <c r="C10" s="3" t="s">
        <v>119</v>
      </c>
      <c r="D10" s="31">
        <v>81.63666666666667</v>
      </c>
      <c r="E10" s="3">
        <v>0.18</v>
      </c>
      <c r="F10" s="3">
        <v>985.6</v>
      </c>
      <c r="G10" s="3">
        <v>12</v>
      </c>
      <c r="H10" s="3">
        <v>1831.52</v>
      </c>
      <c r="I10" s="3">
        <v>1.389</v>
      </c>
      <c r="J10" s="33">
        <f t="shared" si="0"/>
        <v>2543.98128</v>
      </c>
    </row>
    <row r="11" spans="2:13" ht="15.6" customHeight="1" x14ac:dyDescent="0.3">
      <c r="B11" s="3">
        <v>9</v>
      </c>
      <c r="C11" s="3" t="s">
        <v>120</v>
      </c>
      <c r="D11" s="31">
        <v>0</v>
      </c>
      <c r="E11" s="3">
        <v>0.16</v>
      </c>
      <c r="F11" s="3">
        <v>209.7</v>
      </c>
      <c r="G11" s="3">
        <v>33</v>
      </c>
      <c r="H11" s="3">
        <v>0</v>
      </c>
      <c r="I11" s="3">
        <v>1</v>
      </c>
      <c r="J11" s="33">
        <f t="shared" si="0"/>
        <v>0</v>
      </c>
    </row>
    <row r="12" spans="2:13" ht="15.6" customHeight="1" x14ac:dyDescent="0.3">
      <c r="B12" s="3">
        <v>10</v>
      </c>
      <c r="C12" s="3" t="s">
        <v>120</v>
      </c>
      <c r="D12" s="31">
        <v>85.5</v>
      </c>
      <c r="E12" s="3">
        <v>0.15</v>
      </c>
      <c r="F12" s="3">
        <v>168.8</v>
      </c>
      <c r="G12" s="3">
        <v>34</v>
      </c>
      <c r="H12" s="3">
        <v>1893.09</v>
      </c>
      <c r="I12" s="3">
        <v>1</v>
      </c>
      <c r="J12" s="33">
        <f t="shared" si="0"/>
        <v>1893.09</v>
      </c>
    </row>
    <row r="13" spans="2:13" ht="15.6" customHeight="1" x14ac:dyDescent="0.3">
      <c r="B13" s="3">
        <v>11</v>
      </c>
      <c r="C13" s="3" t="s">
        <v>120</v>
      </c>
      <c r="D13" s="31">
        <v>0</v>
      </c>
      <c r="E13" s="3">
        <v>0.15</v>
      </c>
      <c r="F13" s="3">
        <v>191.2</v>
      </c>
      <c r="G13" s="3">
        <v>33</v>
      </c>
      <c r="H13" s="3">
        <v>-1.31</v>
      </c>
      <c r="I13" s="3">
        <v>1</v>
      </c>
      <c r="J13" s="33">
        <f t="shared" si="0"/>
        <v>-1.31</v>
      </c>
    </row>
    <row r="14" spans="2:13" ht="15.6" customHeight="1" x14ac:dyDescent="0.3">
      <c r="B14" s="3">
        <v>12</v>
      </c>
      <c r="C14" s="3" t="s">
        <v>120</v>
      </c>
      <c r="D14" s="31">
        <v>79.957499999999996</v>
      </c>
      <c r="E14" s="3">
        <v>0.15</v>
      </c>
      <c r="F14" s="3">
        <v>209.5</v>
      </c>
      <c r="G14" s="3">
        <v>34</v>
      </c>
      <c r="H14" s="3">
        <v>2466.1</v>
      </c>
      <c r="I14" s="3">
        <v>1</v>
      </c>
      <c r="J14" s="33">
        <f t="shared" si="0"/>
        <v>2466.1</v>
      </c>
      <c r="M14" s="29"/>
    </row>
    <row r="15" spans="2:13" ht="15.6" customHeight="1" x14ac:dyDescent="0.3">
      <c r="B15" s="3">
        <v>13</v>
      </c>
      <c r="C15" s="3" t="s">
        <v>121</v>
      </c>
      <c r="D15" s="31">
        <v>79.765000000000001</v>
      </c>
      <c r="E15" s="3">
        <v>0.1</v>
      </c>
      <c r="F15" s="3">
        <v>266.7</v>
      </c>
      <c r="G15" s="3">
        <v>55</v>
      </c>
      <c r="H15" s="3">
        <v>2375.46</v>
      </c>
      <c r="I15" s="3">
        <v>0.70799999999999996</v>
      </c>
      <c r="J15" s="33">
        <f t="shared" si="0"/>
        <v>1681.8256799999999</v>
      </c>
    </row>
    <row r="16" spans="2:13" ht="15.6" customHeight="1" x14ac:dyDescent="0.3">
      <c r="B16" s="3">
        <v>14</v>
      </c>
      <c r="C16" s="3" t="s">
        <v>121</v>
      </c>
      <c r="D16" s="31">
        <v>81.956666666666663</v>
      </c>
      <c r="E16" s="3">
        <v>0.09</v>
      </c>
      <c r="F16" s="3">
        <v>256.7</v>
      </c>
      <c r="G16" s="3">
        <v>49</v>
      </c>
      <c r="H16" s="3">
        <v>2517.25</v>
      </c>
      <c r="I16" s="3">
        <v>0.70799999999999996</v>
      </c>
      <c r="J16" s="33">
        <f t="shared" si="0"/>
        <v>1782.213</v>
      </c>
    </row>
    <row r="17" spans="2:10" ht="15.6" customHeight="1" x14ac:dyDescent="0.3">
      <c r="B17" s="3">
        <v>15</v>
      </c>
      <c r="C17" s="3" t="s">
        <v>121</v>
      </c>
      <c r="D17" s="31">
        <v>82.45</v>
      </c>
      <c r="E17" s="3">
        <v>0.09</v>
      </c>
      <c r="F17" s="3">
        <v>219.6</v>
      </c>
      <c r="G17" s="3">
        <v>57</v>
      </c>
      <c r="H17" s="3">
        <v>2472.56</v>
      </c>
      <c r="I17" s="3">
        <v>0.70799999999999996</v>
      </c>
      <c r="J17" s="33">
        <f t="shared" si="0"/>
        <v>1750.5724799999998</v>
      </c>
    </row>
    <row r="18" spans="2:10" ht="15.6" customHeight="1" x14ac:dyDescent="0.3">
      <c r="B18" s="3">
        <v>16</v>
      </c>
      <c r="C18" s="3" t="s">
        <v>121</v>
      </c>
      <c r="D18" s="31">
        <v>82.713333333333324</v>
      </c>
      <c r="E18" s="3">
        <v>0.1</v>
      </c>
      <c r="F18" s="3">
        <v>246.3</v>
      </c>
      <c r="G18" s="3">
        <v>54</v>
      </c>
      <c r="H18" s="3">
        <v>2472.44</v>
      </c>
      <c r="I18" s="3">
        <v>0.70799999999999996</v>
      </c>
      <c r="J18" s="33">
        <f t="shared" si="0"/>
        <v>1750.4875199999999</v>
      </c>
    </row>
    <row r="19" spans="2:10" ht="15.6" customHeight="1" x14ac:dyDescent="0.3">
      <c r="B19" s="3">
        <v>17</v>
      </c>
      <c r="C19" s="3" t="s">
        <v>121</v>
      </c>
      <c r="D19" s="31">
        <v>82.800000000000011</v>
      </c>
      <c r="E19" s="3">
        <v>0.1</v>
      </c>
      <c r="F19" s="3">
        <v>535.79999999999995</v>
      </c>
      <c r="G19" s="3">
        <v>42</v>
      </c>
      <c r="H19" s="3">
        <v>1696.5</v>
      </c>
      <c r="I19" s="3">
        <v>0.70799999999999996</v>
      </c>
      <c r="J19" s="33">
        <f t="shared" si="0"/>
        <v>1201.1219999999998</v>
      </c>
    </row>
    <row r="20" spans="2:10" ht="15.6" customHeight="1" x14ac:dyDescent="0.3">
      <c r="B20" s="3">
        <v>18</v>
      </c>
      <c r="C20" s="3" t="s">
        <v>121</v>
      </c>
      <c r="D20" s="31">
        <v>81.31</v>
      </c>
      <c r="E20" s="3">
        <v>0.1</v>
      </c>
      <c r="F20" s="3">
        <v>279.7</v>
      </c>
      <c r="G20" s="3">
        <v>56</v>
      </c>
      <c r="H20" s="3">
        <v>2504.12</v>
      </c>
      <c r="I20" s="3">
        <v>0.70799999999999996</v>
      </c>
      <c r="J20" s="33">
        <f t="shared" si="0"/>
        <v>1772.9169599999998</v>
      </c>
    </row>
    <row r="21" spans="2:10" ht="15.6" customHeight="1" x14ac:dyDescent="0.3">
      <c r="B21" s="3">
        <v>19</v>
      </c>
      <c r="C21" s="3" t="s">
        <v>120</v>
      </c>
      <c r="D21" s="31">
        <v>75.260000000000005</v>
      </c>
      <c r="E21" s="3">
        <v>0.14000000000000001</v>
      </c>
      <c r="F21" s="3">
        <v>170.6</v>
      </c>
      <c r="G21" s="3">
        <v>37</v>
      </c>
      <c r="H21" s="3">
        <v>2246.19</v>
      </c>
      <c r="I21" s="3">
        <v>1</v>
      </c>
      <c r="J21" s="33">
        <f t="shared" si="0"/>
        <v>2246.19</v>
      </c>
    </row>
    <row r="22" spans="2:10" ht="15.6" customHeight="1" x14ac:dyDescent="0.3">
      <c r="B22" s="3">
        <v>20</v>
      </c>
      <c r="C22" s="3" t="s">
        <v>120</v>
      </c>
      <c r="D22" s="31">
        <v>69.943333333333342</v>
      </c>
      <c r="E22" s="3">
        <v>0.14000000000000001</v>
      </c>
      <c r="F22" s="3">
        <v>151</v>
      </c>
      <c r="G22" s="3">
        <v>37</v>
      </c>
      <c r="H22" s="3">
        <v>1773.81</v>
      </c>
      <c r="I22" s="3">
        <v>1</v>
      </c>
      <c r="J22" s="33">
        <f t="shared" si="0"/>
        <v>1773.81</v>
      </c>
    </row>
    <row r="23" spans="2:10" ht="15.6" customHeight="1" x14ac:dyDescent="0.3">
      <c r="B23" s="3">
        <v>21</v>
      </c>
      <c r="C23" s="3" t="s">
        <v>120</v>
      </c>
      <c r="D23" s="31">
        <v>82.4</v>
      </c>
      <c r="E23" s="3">
        <v>0.14000000000000001</v>
      </c>
      <c r="F23" s="3">
        <v>216.1</v>
      </c>
      <c r="G23" s="3">
        <v>24</v>
      </c>
      <c r="H23" s="3">
        <v>1969.33</v>
      </c>
      <c r="I23" s="3">
        <v>1</v>
      </c>
      <c r="J23" s="33">
        <f t="shared" si="0"/>
        <v>1969.33</v>
      </c>
    </row>
    <row r="24" spans="2:10" ht="15.6" customHeight="1" x14ac:dyDescent="0.3">
      <c r="B24" s="3">
        <v>22</v>
      </c>
      <c r="C24" s="3" t="s">
        <v>120</v>
      </c>
      <c r="D24" s="31">
        <v>83.132499999999993</v>
      </c>
      <c r="E24" s="3">
        <v>0.13</v>
      </c>
      <c r="F24" s="3">
        <v>159.69999999999999</v>
      </c>
      <c r="G24" s="3">
        <v>37</v>
      </c>
      <c r="H24" s="3">
        <v>2019.49</v>
      </c>
      <c r="I24" s="3">
        <v>1</v>
      </c>
      <c r="J24" s="33">
        <f t="shared" si="0"/>
        <v>2019.49</v>
      </c>
    </row>
    <row r="25" spans="2:10" ht="15.6" customHeight="1" x14ac:dyDescent="0.3">
      <c r="B25" s="3">
        <v>23</v>
      </c>
      <c r="C25" s="3" t="s">
        <v>120</v>
      </c>
      <c r="D25" s="31">
        <v>84.424999999999997</v>
      </c>
      <c r="E25" s="3">
        <v>0.14000000000000001</v>
      </c>
      <c r="F25" s="3">
        <v>184.5</v>
      </c>
      <c r="G25" s="3">
        <v>36</v>
      </c>
      <c r="H25" s="3">
        <v>1988.98</v>
      </c>
      <c r="I25" s="3">
        <v>1</v>
      </c>
      <c r="J25" s="33">
        <f t="shared" si="0"/>
        <v>1988.98</v>
      </c>
    </row>
    <row r="26" spans="2:10" ht="15.6" customHeight="1" x14ac:dyDescent="0.3">
      <c r="B26" s="3">
        <v>24</v>
      </c>
      <c r="C26" s="3" t="s">
        <v>120</v>
      </c>
      <c r="D26" s="31">
        <v>78.974999999999994</v>
      </c>
      <c r="E26" s="3">
        <v>0.13</v>
      </c>
      <c r="F26" s="3">
        <v>148.5</v>
      </c>
      <c r="G26" s="3">
        <v>38</v>
      </c>
      <c r="H26" s="3">
        <v>2022.55</v>
      </c>
      <c r="I26" s="3">
        <v>1</v>
      </c>
      <c r="J26" s="33">
        <f t="shared" si="0"/>
        <v>2022.55</v>
      </c>
    </row>
    <row r="27" spans="2:10" ht="15.6" customHeight="1" x14ac:dyDescent="0.3">
      <c r="B27" s="3">
        <v>25</v>
      </c>
      <c r="C27" s="3" t="s">
        <v>120</v>
      </c>
      <c r="D27" s="31">
        <v>84.18</v>
      </c>
      <c r="E27" s="3">
        <v>0.14000000000000001</v>
      </c>
      <c r="F27" s="3">
        <v>185.8</v>
      </c>
      <c r="G27" s="3">
        <v>36</v>
      </c>
      <c r="H27" s="3">
        <v>2031.93</v>
      </c>
      <c r="I27" s="3">
        <v>1</v>
      </c>
      <c r="J27" s="33">
        <f t="shared" si="0"/>
        <v>2031.93</v>
      </c>
    </row>
    <row r="28" spans="2:10" ht="15.6" customHeight="1" x14ac:dyDescent="0.3">
      <c r="B28" s="3">
        <v>26</v>
      </c>
      <c r="C28" s="3" t="s">
        <v>120</v>
      </c>
      <c r="D28" s="31">
        <v>81.615000000000009</v>
      </c>
      <c r="E28" s="3">
        <v>0.14000000000000001</v>
      </c>
      <c r="F28" s="3">
        <v>782.2</v>
      </c>
      <c r="G28" s="3">
        <v>20</v>
      </c>
      <c r="H28" s="3">
        <v>1212.06</v>
      </c>
      <c r="I28" s="3">
        <v>1</v>
      </c>
      <c r="J28" s="33">
        <f t="shared" si="0"/>
        <v>1212.06</v>
      </c>
    </row>
    <row r="29" spans="2:10" ht="15.6" customHeight="1" x14ac:dyDescent="0.3">
      <c r="B29" s="3">
        <v>27</v>
      </c>
      <c r="C29" s="3" t="s">
        <v>120</v>
      </c>
      <c r="D29" s="31">
        <v>0</v>
      </c>
      <c r="E29" s="3">
        <v>0.15</v>
      </c>
      <c r="F29" s="3">
        <v>218.8</v>
      </c>
      <c r="G29" s="3">
        <v>34</v>
      </c>
      <c r="H29" s="3">
        <v>0</v>
      </c>
      <c r="I29" s="3">
        <v>1</v>
      </c>
      <c r="J29" s="33">
        <f t="shared" si="0"/>
        <v>0</v>
      </c>
    </row>
    <row r="30" spans="2:10" ht="15.6" customHeight="1" x14ac:dyDescent="0.3">
      <c r="B30" s="3">
        <v>28</v>
      </c>
      <c r="C30" s="3" t="s">
        <v>120</v>
      </c>
      <c r="D30" s="31">
        <v>76.775000000000006</v>
      </c>
      <c r="E30" s="3">
        <v>0.15</v>
      </c>
      <c r="F30" s="3">
        <v>193.2</v>
      </c>
      <c r="G30" s="3">
        <v>33</v>
      </c>
      <c r="H30" s="3">
        <v>1155.8900000000001</v>
      </c>
      <c r="I30" s="3">
        <v>1</v>
      </c>
      <c r="J30" s="33">
        <f t="shared" si="0"/>
        <v>1155.8900000000001</v>
      </c>
    </row>
    <row r="31" spans="2:10" ht="15.6" customHeight="1" x14ac:dyDescent="0.3">
      <c r="B31" s="3" t="s">
        <v>122</v>
      </c>
      <c r="C31" s="3" t="s">
        <v>120</v>
      </c>
      <c r="D31" s="31">
        <v>79.98</v>
      </c>
      <c r="E31" s="3">
        <v>0.16</v>
      </c>
      <c r="F31" s="3">
        <v>217.8</v>
      </c>
      <c r="G31" s="3">
        <v>25</v>
      </c>
      <c r="H31" s="3">
        <v>1849.21</v>
      </c>
      <c r="I31" s="3">
        <v>1</v>
      </c>
      <c r="J31" s="33">
        <f t="shared" si="0"/>
        <v>1849.21</v>
      </c>
    </row>
    <row r="32" spans="2:10" ht="15.6" customHeight="1" x14ac:dyDescent="0.3">
      <c r="B32" s="3">
        <v>30</v>
      </c>
      <c r="C32" s="3" t="s">
        <v>120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3">
        <f t="shared" si="0"/>
        <v>0</v>
      </c>
    </row>
    <row r="33" spans="2:10" ht="15.6" customHeight="1" x14ac:dyDescent="0.3">
      <c r="B33" s="3">
        <v>31</v>
      </c>
      <c r="C33" s="3" t="s">
        <v>123</v>
      </c>
      <c r="D33" s="31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3">
        <f t="shared" si="0"/>
        <v>0</v>
      </c>
    </row>
    <row r="34" spans="2:10" ht="15.6" customHeight="1" x14ac:dyDescent="0.3">
      <c r="B34" s="3">
        <v>32</v>
      </c>
      <c r="C34" s="3" t="s">
        <v>123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3">
        <f t="shared" si="0"/>
        <v>0</v>
      </c>
    </row>
  </sheetData>
  <autoFilter ref="B2:J34" xr:uid="{00000000-0009-0000-0000-000005000000}"/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2024-03-30T04:04:52Z</dcterms:modified>
</cp:coreProperties>
</file>