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vy\Documents\mydocs\Investments\"/>
    </mc:Choice>
  </mc:AlternateContent>
  <xr:revisionPtr revIDLastSave="0" documentId="13_ncr:1_{F57D0A17-F428-4F9E-957C-7F283D8C8F63}" xr6:coauthVersionLast="47" xr6:coauthVersionMax="47" xr10:uidLastSave="{00000000-0000-0000-0000-000000000000}"/>
  <bookViews>
    <workbookView xWindow="28680" yWindow="-120" windowWidth="29040" windowHeight="15720" activeTab="1" xr2:uid="{ABF1C70C-34B3-459A-9C56-BF81DD1DF871}"/>
  </bookViews>
  <sheets>
    <sheet name="Holdings" sheetId="1" r:id="rId1"/>
    <sheet name="Summary" sheetId="2" r:id="rId2"/>
    <sheet name="Divide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4" i="3"/>
  <c r="C3" i="2"/>
  <c r="B5" i="3"/>
  <c r="K15" i="1"/>
  <c r="B2" i="2"/>
  <c r="R6" i="1"/>
  <c r="K17" i="1"/>
  <c r="M17" i="1"/>
  <c r="N17" i="1"/>
  <c r="M16" i="1"/>
  <c r="K16" i="1"/>
  <c r="N16" i="1" s="1"/>
  <c r="M9" i="1"/>
  <c r="K9" i="1"/>
  <c r="N9" i="1" s="1"/>
  <c r="M3" i="1"/>
  <c r="M4" i="1"/>
  <c r="M5" i="1"/>
  <c r="M6" i="1"/>
  <c r="N6" i="1"/>
  <c r="M7" i="1"/>
  <c r="N7" i="1"/>
  <c r="M10" i="1"/>
  <c r="M13" i="1"/>
  <c r="M14" i="1"/>
  <c r="M15" i="1"/>
  <c r="M2" i="1"/>
  <c r="M11" i="1"/>
  <c r="M12" i="1"/>
  <c r="N15" i="1"/>
  <c r="R7" i="1" s="1"/>
  <c r="K11" i="1"/>
  <c r="K12" i="1"/>
  <c r="N12" i="1" s="1"/>
  <c r="K13" i="1"/>
  <c r="N13" i="1" s="1"/>
  <c r="K14" i="1"/>
  <c r="N14" i="1" s="1"/>
  <c r="K10" i="1"/>
  <c r="N10" i="1" s="1"/>
  <c r="K5" i="1"/>
  <c r="N5" i="1" s="1"/>
  <c r="K4" i="1"/>
  <c r="N4" i="1" s="1"/>
  <c r="K3" i="1"/>
  <c r="N3" i="1" s="1"/>
  <c r="K2" i="1"/>
  <c r="N2" i="1" s="1"/>
  <c r="O2" i="1" l="1"/>
  <c r="R2" i="1"/>
  <c r="B3" i="2" s="1"/>
  <c r="R4" i="1"/>
  <c r="R5" i="1"/>
  <c r="R3" i="1"/>
  <c r="N11" i="1"/>
  <c r="S6" i="1" l="1"/>
  <c r="S3" i="1"/>
  <c r="S4" i="1"/>
  <c r="S5" i="1"/>
  <c r="S7" i="1"/>
  <c r="S2" i="1"/>
</calcChain>
</file>

<file path=xl/sharedStrings.xml><?xml version="1.0" encoding="utf-8"?>
<sst xmlns="http://schemas.openxmlformats.org/spreadsheetml/2006/main" count="123" uniqueCount="72">
  <si>
    <t>Date</t>
  </si>
  <si>
    <t>Ticker</t>
  </si>
  <si>
    <t>Currency</t>
  </si>
  <si>
    <t>Units</t>
  </si>
  <si>
    <t>Broker</t>
  </si>
  <si>
    <t>IBKR</t>
  </si>
  <si>
    <t>Equities</t>
  </si>
  <si>
    <t>Asset Class</t>
  </si>
  <si>
    <t>Public Equities</t>
  </si>
  <si>
    <t>KWEB</t>
  </si>
  <si>
    <t>Entry Price</t>
  </si>
  <si>
    <t>Name</t>
  </si>
  <si>
    <t>Kraneshares China Internet ETF</t>
  </si>
  <si>
    <t>Current Price</t>
  </si>
  <si>
    <t>USD</t>
  </si>
  <si>
    <t>iShares China ETF</t>
  </si>
  <si>
    <t>Commodities</t>
  </si>
  <si>
    <t>GAZ</t>
  </si>
  <si>
    <t>MCHI</t>
  </si>
  <si>
    <t>iPath Nat Gas</t>
  </si>
  <si>
    <t xml:space="preserve">Public Equities </t>
  </si>
  <si>
    <t>QQQ</t>
  </si>
  <si>
    <t>Invesco QQQ</t>
  </si>
  <si>
    <t>Cash</t>
  </si>
  <si>
    <t>AUD</t>
  </si>
  <si>
    <t>HKD</t>
  </si>
  <si>
    <t>-</t>
  </si>
  <si>
    <t>AWX</t>
  </si>
  <si>
    <t>AEM Holdings</t>
  </si>
  <si>
    <t>SGD</t>
  </si>
  <si>
    <t>DBSV</t>
  </si>
  <si>
    <t>REIT</t>
  </si>
  <si>
    <t>A17U</t>
  </si>
  <si>
    <t>Ascendas REIT</t>
  </si>
  <si>
    <t>Dividend Paid for the Month</t>
  </si>
  <si>
    <t>AJBU</t>
  </si>
  <si>
    <t>KeppelDC REIT</t>
  </si>
  <si>
    <t>Temasek Bonds</t>
  </si>
  <si>
    <t>TEKB</t>
  </si>
  <si>
    <t>Fixed Income</t>
  </si>
  <si>
    <t xml:space="preserve">Fixed Income </t>
  </si>
  <si>
    <t>V7BB</t>
  </si>
  <si>
    <t>Astrea 7</t>
  </si>
  <si>
    <t>MTM Value (Unhedged)</t>
  </si>
  <si>
    <t>MTM Value (SGD)</t>
  </si>
  <si>
    <t>Conversion Rate</t>
  </si>
  <si>
    <t>FX Discretionary</t>
  </si>
  <si>
    <t>IC Markets</t>
  </si>
  <si>
    <t>Value</t>
  </si>
  <si>
    <t>MTM Value (SGD) Since Inception</t>
  </si>
  <si>
    <t>Cumulative PnL</t>
  </si>
  <si>
    <t>NEM</t>
  </si>
  <si>
    <t>Newmont</t>
  </si>
  <si>
    <t>Exposure</t>
  </si>
  <si>
    <t>Macro Trading</t>
  </si>
  <si>
    <t>TSLA</t>
  </si>
  <si>
    <t>Tesla</t>
  </si>
  <si>
    <t>CHK</t>
  </si>
  <si>
    <t>Chesapeake Energy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</si>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</sst>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9" fontId="0" fillId="0" borderId="0" xfId="2" applyFont="1"/>
    <xf numFmtId="44" fontId="0" fillId="0" borderId="0" xfId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Holdings!$S$1</c:f>
              <c:strCache>
                <c:ptCount val="1"/>
                <c:pt idx="0">
                  <c:v>Exposure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0-4861-86A8-98AACA8799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0-4861-86A8-98AACA8799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0-4861-86A8-98AACA8799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0-4861-86A8-98AACA8799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0-4861-86A8-98AACA8799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0-4861-86A8-98AACA8799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Holdings!$Q$2:$Q$7</c:f>
              <c:strCache>
                <c:ptCount val="6"/>
                <c:pt idx="0">
                  <c:v>Equities</c:v>
                </c:pt>
                <c:pt idx="1">
                  <c:v>Fixed Income</c:v>
                </c:pt>
                <c:pt idx="2">
                  <c:v>Commodities</c:v>
                </c:pt>
                <c:pt idx="3">
                  <c:v>REIT</c:v>
                </c:pt>
                <c:pt idx="4">
                  <c:v>Cash</c:v>
                </c:pt>
                <c:pt idx="5">
                  <c:v>Macro Trading</c:v>
                </c:pt>
              </c:strCache>
            </c:strRef>
          </c:cat>
          <c:val>
            <c:numRef>
              <c:f>Holdings!$S$2:$S$7</c:f>
              <c:numCache>
                <c:formatCode>0%</c:formatCode>
                <c:ptCount val="6"/>
                <c:pt idx="0">
                  <c:v>0.28495173541899366</c:v>
                </c:pt>
                <c:pt idx="1">
                  <c:v>0.26682864493135616</c:v>
                </c:pt>
                <c:pt idx="2">
                  <c:v>0.11148101371276167</c:v>
                </c:pt>
                <c:pt idx="3">
                  <c:v>0.13642111572969406</c:v>
                </c:pt>
                <c:pt idx="4">
                  <c:v>0.12957932725084922</c:v>
                </c:pt>
                <c:pt idx="5">
                  <c:v>7.0738162956345288E-2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6-4652-A9B6-723EB95D2D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Dollar (SGD)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Holdings!$R$1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4-46FA-8DF3-0CB5DDDA7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14-46FA-8DF3-0CB5DDDA7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75-42F5-B208-7B646DFAF3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4-46FA-8DF3-0CB5DDDA7F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75-42F5-B208-7B646DFAF3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75-42F5-B208-7B646DFAF31B}"/>
              </c:ext>
            </c:extLst>
          </c:dPt>
          <c:dLbls>
            <c:dLbl>
              <c:idx val="0"/>
              <c:layout>
                <c:manualLayout>
                  <c:x val="3.2241390804512562E-2"/>
                  <c:y val="5.1467145554174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4-46FA-8DF3-0CB5DDDA7F53}"/>
                </c:ext>
              </c:extLst>
            </c:dLbl>
            <c:dLbl>
              <c:idx val="1"/>
              <c:layout>
                <c:manualLayout>
                  <c:x val="9.1361841764135074E-2"/>
                  <c:y val="-7.17966569968227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4-46FA-8DF3-0CB5DDDA7F53}"/>
                </c:ext>
              </c:extLst>
            </c:dLbl>
            <c:dLbl>
              <c:idx val="3"/>
              <c:layout>
                <c:manualLayout>
                  <c:x val="-3.3063755083295676E-2"/>
                  <c:y val="3.04944513514758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14-46FA-8DF3-0CB5DDDA7F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Holdings!$Q$2:$Q$7</c:f>
              <c:strCache>
                <c:ptCount val="6"/>
                <c:pt idx="0">
                  <c:v>Equities</c:v>
                </c:pt>
                <c:pt idx="1">
                  <c:v>Fixed Income</c:v>
                </c:pt>
                <c:pt idx="2">
                  <c:v>Commodities</c:v>
                </c:pt>
                <c:pt idx="3">
                  <c:v>REIT</c:v>
                </c:pt>
                <c:pt idx="4">
                  <c:v>Cash</c:v>
                </c:pt>
                <c:pt idx="5">
                  <c:v>Macro Trading</c:v>
                </c:pt>
              </c:strCache>
            </c:strRef>
          </c:cat>
          <c:val>
            <c:numRef>
              <c:f>Holdings!$R$2:$R$7</c:f>
              <c:numCache>
                <c:formatCode>_("$"* #,##0.00_);_("$"* \(#,##0.00\);_("$"* "-"??_);_(@_)</c:formatCode>
                <c:ptCount val="6"/>
                <c:pt idx="0">
                  <c:v>16492.89328</c:v>
                </c:pt>
                <c:pt idx="1">
                  <c:v>15443.935999999998</c:v>
                </c:pt>
                <c:pt idx="2">
                  <c:v>6452.4768000000004</c:v>
                </c:pt>
                <c:pt idx="3">
                  <c:v>7896</c:v>
                </c:pt>
                <c:pt idx="4">
                  <c:v>7500</c:v>
                </c:pt>
                <c:pt idx="5">
                  <c:v>4094.2967788800015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4-46FA-8DF3-0CB5DDDA7F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Summary!$A$2:$A$3</c:f>
              <c:numCache>
                <c:formatCode>m/d/yyyy</c:formatCode>
                <c:ptCount val="2"/>
                <c:pt idx="0">
                  <c:v>45024</c:v>
                </c:pt>
                <c:pt idx="1">
                  <c:v>45054</c:v>
                </c:pt>
              </c:numCache>
            </c:numRef>
          </c:cat>
          <c:val>
            <c:numRef>
              <c:f>Summary!$B$2:$B$3</c:f>
              <c:numCache>
                <c:formatCode>General</c:formatCode>
                <c:ptCount val="2"/>
                <c:pt idx="0">
                  <c:v>60014.290132000002</c:v>
                </c:pt>
                <c:pt idx="1">
                  <c:v>57879.602858879996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2-44B6-88BE-F8CE862C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415"/>
        <c:axId val="326535343"/>
      </c:lineChart>
      <c:dateAx>
        <c:axId val="231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5343"/>
        <c:crosses val="autoZero"/>
        <c:auto val="1"/>
        <c:lblOffset val="100"/>
        <c:baseTimeUnit val="months"/>
      </c:dateAx>
      <c:valAx>
        <c:axId val="326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17</xdr:row>
      <xdr:rowOff>134937</xdr:rowOff>
    </xdr:from>
    <xdr:to>
      <xdr:col>11</xdr:col>
      <xdr:colOff>447675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EFA07-B183-87E7-76C3-1D86D11E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476249</xdr:colOff>
      <xdr:row>17</xdr:row>
      <xdr:rowOff>133350</xdr:rowOff>
    </xdr:from>
    <xdr:to>
      <xdr:col>16</xdr:col>
      <xdr:colOff>555624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0533D-76D8-36C7-8DFC-C7B7D377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12</xdr:row>
      <xdr:rowOff>71437</xdr:rowOff>
    </xdr:from>
    <xdr:to>
      <xdr:col>16</xdr:col>
      <xdr:colOff>71437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49BEF-AD47-A5C9-950B-EE45D4F2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33F3-73A2-4567-A9BB-5AED047C44DE}">
  <dimension ref="A1:S17"/>
  <sheetViews>
    <sheetView zoomScaleNormal="100" workbookViewId="0">
      <selection activeCell="C40" sqref="C40"/>
    </sheetView>
  </sheetViews>
  <sheetFormatPr defaultRowHeight="14.5" x14ac:dyDescent="0.35"/>
  <cols>
    <col min="2" max="2" width="13.453125" bestFit="1" customWidth="1"/>
    <col min="11" max="11" width="10.453125" bestFit="1" customWidth="1"/>
    <col min="12" max="13" width="10.453125" customWidth="1"/>
    <col min="18" max="18" width="11.08984375" bestFit="1" customWidth="1"/>
  </cols>
  <sheetData>
    <row r="1" spans="1:19" x14ac:dyDescent="0.35">
      <c r="A1" t="s">
        <v>0</v>
      </c>
      <c r="B1" t="s">
        <v>7</v>
      </c>
      <c r="C1" t="s">
        <v>1</v>
      </c>
      <c r="D1" t="s">
        <v>11</v>
      </c>
      <c r="E1" t="s">
        <v>10</v>
      </c>
      <c r="F1" t="s">
        <v>13</v>
      </c>
      <c r="G1" t="s">
        <v>3</v>
      </c>
      <c r="H1" t="s">
        <v>34</v>
      </c>
      <c r="I1" t="s">
        <v>2</v>
      </c>
      <c r="J1" t="s">
        <v>4</v>
      </c>
      <c r="K1" t="s">
        <v>43</v>
      </c>
      <c r="L1" t="s">
        <v>45</v>
      </c>
      <c r="M1" t="s">
        <v>49</v>
      </c>
      <c r="N1" t="s">
        <v>44</v>
      </c>
      <c r="Q1" t="s">
        <v>7</v>
      </c>
      <c r="R1" t="s">
        <v>48</v>
      </c>
      <c r="S1" t="s">
        <v>53</v>
      </c>
    </row>
    <row r="2" spans="1:19" x14ac:dyDescent="0.35">
      <c r="A2" s="1">
        <v>45054</v>
      </c>
      <c r="B2" t="s">
        <v>8</v>
      </c>
      <c r="C2" t="s">
        <v>9</v>
      </c>
      <c r="D2" t="s">
        <v>12</v>
      </c>
      <c r="E2">
        <v>34.450000000000003</v>
      </c>
      <c r="F2">
        <v>27.67</v>
      </c>
      <c r="G2">
        <v>200</v>
      </c>
      <c r="H2">
        <v>0</v>
      </c>
      <c r="I2" t="s">
        <v>14</v>
      </c>
      <c r="J2" t="s">
        <v>5</v>
      </c>
      <c r="K2">
        <f>F2*G2</f>
        <v>5534</v>
      </c>
      <c r="L2">
        <v>1.3244</v>
      </c>
      <c r="M2">
        <f>IFERROR(E2*G2,K2)*L2+H2</f>
        <v>9125.1160000000018</v>
      </c>
      <c r="N2">
        <f>K2*L2+H2</f>
        <v>7329.2296000000006</v>
      </c>
      <c r="O2">
        <f>N2+N3+N4+N5+N16+N17</f>
        <v>16415.474460000001</v>
      </c>
      <c r="Q2" t="s">
        <v>6</v>
      </c>
      <c r="R2" s="4">
        <f>SUM(N2:N3)+N5+N8+N10+N6+N7</f>
        <v>16492.89328</v>
      </c>
      <c r="S2" s="3">
        <f>R2/SUM($R$2:$R$7)</f>
        <v>0.28495173541899366</v>
      </c>
    </row>
    <row r="3" spans="1:19" x14ac:dyDescent="0.35">
      <c r="A3" s="1">
        <v>45054</v>
      </c>
      <c r="B3" t="s">
        <v>8</v>
      </c>
      <c r="C3" t="s">
        <v>18</v>
      </c>
      <c r="D3" t="s">
        <v>15</v>
      </c>
      <c r="E3">
        <v>55.2</v>
      </c>
      <c r="F3">
        <v>47.96</v>
      </c>
      <c r="G3">
        <v>280</v>
      </c>
      <c r="H3">
        <v>0</v>
      </c>
      <c r="I3" t="s">
        <v>14</v>
      </c>
      <c r="J3" t="s">
        <v>5</v>
      </c>
      <c r="K3">
        <f>F3*G3</f>
        <v>13428.800000000001</v>
      </c>
      <c r="L3">
        <v>1.3244</v>
      </c>
      <c r="M3">
        <f t="shared" ref="M3:M15" si="0">IFERROR(E3*G3,K3)*L3+H3</f>
        <v>20469.9264</v>
      </c>
      <c r="N3">
        <f t="shared" ref="N3:N15" si="1">K3*L3+H3</f>
        <v>17785.102720000003</v>
      </c>
      <c r="Q3" t="s">
        <v>39</v>
      </c>
      <c r="R3" s="4">
        <f>M13+M14</f>
        <v>15443.935999999998</v>
      </c>
      <c r="S3" s="3">
        <f>R3/SUM($R$2:$R$7)</f>
        <v>0.26682864493135616</v>
      </c>
    </row>
    <row r="4" spans="1:19" x14ac:dyDescent="0.35">
      <c r="A4" s="1">
        <v>45054</v>
      </c>
      <c r="B4" t="s">
        <v>16</v>
      </c>
      <c r="C4" t="s">
        <v>17</v>
      </c>
      <c r="D4" t="s">
        <v>19</v>
      </c>
      <c r="E4">
        <v>10.53</v>
      </c>
      <c r="F4">
        <v>9.64</v>
      </c>
      <c r="G4">
        <v>150</v>
      </c>
      <c r="H4">
        <v>0</v>
      </c>
      <c r="I4" t="s">
        <v>14</v>
      </c>
      <c r="J4" t="s">
        <v>5</v>
      </c>
      <c r="K4">
        <f>F4*G4</f>
        <v>1446</v>
      </c>
      <c r="L4">
        <v>1.3244</v>
      </c>
      <c r="M4">
        <f t="shared" si="0"/>
        <v>2091.8897999999999</v>
      </c>
      <c r="N4">
        <f t="shared" si="1"/>
        <v>1915.0824</v>
      </c>
      <c r="Q4" t="s">
        <v>16</v>
      </c>
      <c r="R4" s="4">
        <f>+N9</f>
        <v>6452.4768000000004</v>
      </c>
      <c r="S4" s="3">
        <f>R4/SUM($R$2:$R$7)</f>
        <v>0.11148101371276167</v>
      </c>
    </row>
    <row r="5" spans="1:19" x14ac:dyDescent="0.35">
      <c r="A5" s="1">
        <v>45054</v>
      </c>
      <c r="B5" t="s">
        <v>20</v>
      </c>
      <c r="C5" t="s">
        <v>21</v>
      </c>
      <c r="D5" t="s">
        <v>22</v>
      </c>
      <c r="E5">
        <v>289.3</v>
      </c>
      <c r="F5">
        <v>322.61</v>
      </c>
      <c r="G5">
        <v>-35</v>
      </c>
      <c r="H5">
        <v>0</v>
      </c>
      <c r="I5" t="s">
        <v>14</v>
      </c>
      <c r="J5" t="s">
        <v>5</v>
      </c>
      <c r="K5">
        <f>F5*G5</f>
        <v>-11291.35</v>
      </c>
      <c r="L5">
        <v>1.3244</v>
      </c>
      <c r="M5">
        <f t="shared" si="0"/>
        <v>-13410.2122</v>
      </c>
      <c r="N5">
        <f t="shared" si="1"/>
        <v>-14954.263940000001</v>
      </c>
      <c r="Q5" t="s">
        <v>31</v>
      </c>
      <c r="R5" s="4">
        <f>M11+M12</f>
        <v>7896</v>
      </c>
      <c r="S5" s="3">
        <f>R5/SUM($R$2:$R$7)</f>
        <v>0.13642111572969406</v>
      </c>
    </row>
    <row r="6" spans="1:19" x14ac:dyDescent="0.35">
      <c r="A6" s="1">
        <v>45054</v>
      </c>
      <c r="B6" t="s">
        <v>23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26</v>
      </c>
      <c r="H6" s="2">
        <v>0</v>
      </c>
      <c r="I6" t="s">
        <v>24</v>
      </c>
      <c r="J6" t="s">
        <v>5</v>
      </c>
      <c r="K6">
        <v>3820</v>
      </c>
      <c r="L6">
        <v>0.88580000000000003</v>
      </c>
      <c r="M6">
        <f t="shared" si="0"/>
        <v>3383.7560000000003</v>
      </c>
      <c r="N6">
        <f t="shared" si="1"/>
        <v>3383.7560000000003</v>
      </c>
      <c r="Q6" t="s">
        <v>23</v>
      </c>
      <c r="R6" s="4">
        <f>3500+4000</f>
        <v>7500</v>
      </c>
      <c r="S6" s="3">
        <f t="shared" ref="S6" si="2">R6/SUM($R$2:$R$7)</f>
        <v>0.12957932725084922</v>
      </c>
    </row>
    <row r="7" spans="1:19" x14ac:dyDescent="0.35">
      <c r="A7" s="1">
        <v>45054</v>
      </c>
      <c r="B7" t="s">
        <v>23</v>
      </c>
      <c r="C7" s="2" t="s">
        <v>26</v>
      </c>
      <c r="D7" s="2" t="s">
        <v>26</v>
      </c>
      <c r="E7" s="2" t="s">
        <v>26</v>
      </c>
      <c r="F7" s="2" t="s">
        <v>26</v>
      </c>
      <c r="G7" s="2" t="s">
        <v>26</v>
      </c>
      <c r="H7" s="2">
        <v>0</v>
      </c>
      <c r="I7" t="s">
        <v>25</v>
      </c>
      <c r="J7" t="s">
        <v>5</v>
      </c>
      <c r="K7">
        <v>737</v>
      </c>
      <c r="L7">
        <v>0.16969999999999999</v>
      </c>
      <c r="M7">
        <f t="shared" si="0"/>
        <v>125.0689</v>
      </c>
      <c r="N7">
        <f t="shared" si="1"/>
        <v>125.0689</v>
      </c>
      <c r="Q7" t="s">
        <v>54</v>
      </c>
      <c r="R7" s="4">
        <f>N15</f>
        <v>4094.2967788800015</v>
      </c>
      <c r="S7" s="3">
        <f>R7/SUM($R$2:$R$7)</f>
        <v>7.0738162956345288E-2</v>
      </c>
    </row>
    <row r="8" spans="1:19" x14ac:dyDescent="0.35">
      <c r="A8" s="1">
        <v>45054</v>
      </c>
      <c r="C8" s="2"/>
      <c r="D8" s="2"/>
      <c r="E8" s="2"/>
      <c r="F8" s="2"/>
      <c r="G8" s="2"/>
      <c r="H8" s="2"/>
    </row>
    <row r="9" spans="1:19" x14ac:dyDescent="0.35">
      <c r="A9" s="1">
        <v>45054</v>
      </c>
      <c r="B9" t="s">
        <v>16</v>
      </c>
      <c r="C9" s="2" t="s">
        <v>51</v>
      </c>
      <c r="D9" s="2" t="s">
        <v>52</v>
      </c>
      <c r="E9" s="2">
        <v>52.38</v>
      </c>
      <c r="F9" s="2">
        <v>48.72</v>
      </c>
      <c r="G9" s="2">
        <v>100</v>
      </c>
      <c r="H9" s="2">
        <v>0</v>
      </c>
      <c r="I9" t="s">
        <v>14</v>
      </c>
      <c r="J9" t="s">
        <v>5</v>
      </c>
      <c r="K9">
        <f t="shared" ref="K9:K14" si="3">G9*F9</f>
        <v>4872</v>
      </c>
      <c r="L9">
        <v>1.3244</v>
      </c>
      <c r="M9">
        <f t="shared" ref="M9" si="4">IFERROR(E9*G9,K9)*L9+H9</f>
        <v>6937.2071999999998</v>
      </c>
      <c r="N9">
        <f t="shared" ref="N9" si="5">K9*L9+H9</f>
        <v>6452.4768000000004</v>
      </c>
    </row>
    <row r="10" spans="1:19" x14ac:dyDescent="0.35">
      <c r="A10" s="1">
        <v>45054</v>
      </c>
      <c r="B10" t="s">
        <v>8</v>
      </c>
      <c r="C10" t="s">
        <v>27</v>
      </c>
      <c r="D10" t="s">
        <v>28</v>
      </c>
      <c r="E10">
        <v>4</v>
      </c>
      <c r="F10">
        <v>3.53</v>
      </c>
      <c r="G10">
        <v>800</v>
      </c>
      <c r="I10" t="s">
        <v>29</v>
      </c>
      <c r="J10" t="s">
        <v>30</v>
      </c>
      <c r="K10">
        <f>G10*F10</f>
        <v>2824</v>
      </c>
      <c r="L10">
        <v>1</v>
      </c>
      <c r="M10">
        <f t="shared" si="0"/>
        <v>3200</v>
      </c>
      <c r="N10">
        <f t="shared" si="1"/>
        <v>2824</v>
      </c>
    </row>
    <row r="11" spans="1:19" x14ac:dyDescent="0.35">
      <c r="A11" s="1">
        <v>45054</v>
      </c>
      <c r="B11" t="s">
        <v>31</v>
      </c>
      <c r="C11" t="s">
        <v>32</v>
      </c>
      <c r="D11" t="s">
        <v>33</v>
      </c>
      <c r="E11">
        <v>3.01</v>
      </c>
      <c r="F11">
        <v>2.86</v>
      </c>
      <c r="G11">
        <v>800</v>
      </c>
      <c r="I11" t="s">
        <v>29</v>
      </c>
      <c r="J11" t="s">
        <v>30</v>
      </c>
      <c r="K11">
        <f t="shared" si="3"/>
        <v>2288</v>
      </c>
      <c r="L11">
        <v>1</v>
      </c>
      <c r="M11">
        <f t="shared" si="0"/>
        <v>2408</v>
      </c>
      <c r="N11">
        <f t="shared" si="1"/>
        <v>2288</v>
      </c>
    </row>
    <row r="12" spans="1:19" x14ac:dyDescent="0.35">
      <c r="A12" s="1">
        <v>45054</v>
      </c>
      <c r="B12" t="s">
        <v>31</v>
      </c>
      <c r="C12" t="s">
        <v>35</v>
      </c>
      <c r="D12" t="s">
        <v>36</v>
      </c>
      <c r="E12">
        <v>1.96</v>
      </c>
      <c r="F12">
        <v>2.2200000000000002</v>
      </c>
      <c r="G12">
        <v>2800</v>
      </c>
      <c r="I12" t="s">
        <v>29</v>
      </c>
      <c r="J12" t="s">
        <v>30</v>
      </c>
      <c r="K12">
        <f t="shared" si="3"/>
        <v>6216.0000000000009</v>
      </c>
      <c r="L12">
        <v>1</v>
      </c>
      <c r="M12">
        <f t="shared" si="0"/>
        <v>5488</v>
      </c>
      <c r="N12">
        <f t="shared" si="1"/>
        <v>6216.0000000000009</v>
      </c>
    </row>
    <row r="13" spans="1:19" x14ac:dyDescent="0.35">
      <c r="A13" s="1">
        <v>45054</v>
      </c>
      <c r="B13" t="s">
        <v>39</v>
      </c>
      <c r="C13" t="s">
        <v>38</v>
      </c>
      <c r="D13" t="s">
        <v>37</v>
      </c>
      <c r="E13">
        <v>1</v>
      </c>
      <c r="F13">
        <v>1</v>
      </c>
      <c r="G13">
        <v>2000</v>
      </c>
      <c r="H13">
        <v>80.739999999999995</v>
      </c>
      <c r="I13" t="s">
        <v>29</v>
      </c>
      <c r="J13" t="s">
        <v>30</v>
      </c>
      <c r="K13">
        <f t="shared" si="3"/>
        <v>2000</v>
      </c>
      <c r="L13">
        <v>1</v>
      </c>
      <c r="M13">
        <f t="shared" si="0"/>
        <v>2080.7399999999998</v>
      </c>
      <c r="N13">
        <f t="shared" si="1"/>
        <v>2080.7399999999998</v>
      </c>
    </row>
    <row r="14" spans="1:19" x14ac:dyDescent="0.35">
      <c r="A14" s="1">
        <v>45054</v>
      </c>
      <c r="B14" t="s">
        <v>40</v>
      </c>
      <c r="C14" t="s">
        <v>41</v>
      </c>
      <c r="D14" t="s">
        <v>42</v>
      </c>
      <c r="E14">
        <v>1.0089999999999999</v>
      </c>
      <c r="F14">
        <v>1.018</v>
      </c>
      <c r="G14">
        <v>10000</v>
      </c>
      <c r="I14" t="s">
        <v>14</v>
      </c>
      <c r="J14" t="s">
        <v>30</v>
      </c>
      <c r="K14">
        <f t="shared" si="3"/>
        <v>10180</v>
      </c>
      <c r="L14">
        <v>1.3244</v>
      </c>
      <c r="M14">
        <f t="shared" si="0"/>
        <v>13363.195999999998</v>
      </c>
      <c r="N14">
        <f t="shared" si="1"/>
        <v>13482.392</v>
      </c>
    </row>
    <row r="15" spans="1:19" x14ac:dyDescent="0.35">
      <c r="A15" s="1">
        <v>45054</v>
      </c>
      <c r="B15" t="s">
        <v>46</v>
      </c>
      <c r="C15" s="2" t="s">
        <v>26</v>
      </c>
      <c r="D15" s="2" t="s">
        <v>26</v>
      </c>
      <c r="E15" s="2" t="s">
        <v>26</v>
      </c>
      <c r="F15" s="2" t="s">
        <v>26</v>
      </c>
      <c r="G15" s="2" t="s">
        <v>26</v>
      </c>
      <c r="I15" t="s">
        <v>14</v>
      </c>
      <c r="J15" t="s">
        <v>47</v>
      </c>
      <c r="K15">
        <f>4919*1.12*1.09-(2500*0.88*L15)</f>
        <v>3091.4352000000013</v>
      </c>
      <c r="L15">
        <v>1.3244</v>
      </c>
      <c r="M15">
        <f t="shared" si="0"/>
        <v>4094.2967788800015</v>
      </c>
      <c r="N15">
        <f t="shared" si="1"/>
        <v>4094.2967788800015</v>
      </c>
    </row>
    <row r="16" spans="1:19" x14ac:dyDescent="0.35">
      <c r="A16" s="1">
        <v>45054</v>
      </c>
      <c r="B16" t="s">
        <v>8</v>
      </c>
      <c r="C16" t="s">
        <v>55</v>
      </c>
      <c r="D16" t="s">
        <v>56</v>
      </c>
      <c r="E16">
        <v>163.12</v>
      </c>
      <c r="F16">
        <v>170.44</v>
      </c>
      <c r="G16">
        <v>10</v>
      </c>
      <c r="H16">
        <v>0</v>
      </c>
      <c r="I16" t="s">
        <v>14</v>
      </c>
      <c r="J16" t="s">
        <v>5</v>
      </c>
      <c r="K16">
        <f t="shared" ref="K16" si="6">G16*F16</f>
        <v>1704.4</v>
      </c>
      <c r="L16">
        <v>1.3244</v>
      </c>
      <c r="M16">
        <f t="shared" ref="M16" si="7">IFERROR(E16*G16,K16)*L16+H16</f>
        <v>2160.3612800000001</v>
      </c>
      <c r="N16">
        <f t="shared" ref="N16" si="8">K16*L16+H16</f>
        <v>2257.3073600000002</v>
      </c>
    </row>
    <row r="17" spans="1:14" x14ac:dyDescent="0.35">
      <c r="A17" s="1">
        <v>45054</v>
      </c>
      <c r="B17" t="s">
        <v>8</v>
      </c>
      <c r="C17" t="s">
        <v>57</v>
      </c>
      <c r="D17" t="s">
        <v>58</v>
      </c>
      <c r="E17">
        <v>79.680000000000007</v>
      </c>
      <c r="F17">
        <v>78.64</v>
      </c>
      <c r="G17">
        <v>20</v>
      </c>
      <c r="H17">
        <v>0</v>
      </c>
      <c r="I17" t="s">
        <v>14</v>
      </c>
      <c r="J17" t="s">
        <v>5</v>
      </c>
      <c r="K17">
        <f t="shared" ref="K17" si="9">G17*F17</f>
        <v>1572.8</v>
      </c>
      <c r="L17">
        <v>1.3244</v>
      </c>
      <c r="M17">
        <f t="shared" ref="M17" si="10">IFERROR(E17*G17,K17)*L17+H17</f>
        <v>2110.5638400000003</v>
      </c>
      <c r="N17">
        <f t="shared" ref="N17" si="11">K17*L17+H17</f>
        <v>2083.0163200000002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AECB-5A8C-4906-93EF-3206400B99BA}">
  <dimension ref="A1:C3"/>
  <sheetViews>
    <sheetView tabSelected="1" workbookViewId="0">
      <selection activeCell="D20" sqref="D20"/>
    </sheetView>
  </sheetViews>
  <sheetFormatPr defaultRowHeight="14.5" x14ac:dyDescent="0.35"/>
  <cols>
    <col min="2" max="2" width="11.08984375" bestFit="1" customWidth="1"/>
  </cols>
  <sheetData>
    <row r="1" spans="1:3" x14ac:dyDescent="0.35">
      <c r="A1" t="s">
        <v>0</v>
      </c>
      <c r="B1" t="s">
        <v>48</v>
      </c>
      <c r="C1" t="s">
        <v>50</v>
      </c>
    </row>
    <row r="2" spans="1:3" x14ac:dyDescent="0.35">
      <c r="A2" s="1">
        <v>45024</v>
      </c>
      <c r="B2" s="5">
        <f>52644.290132+7370</f>
        <v>60014.290132000002</v>
      </c>
      <c r="C2">
        <v>-5879.9986400000053</v>
      </c>
    </row>
    <row r="3" spans="1:3" x14ac:dyDescent="0.35">
      <c r="A3" s="1">
        <v>45054</v>
      </c>
      <c r="B3" s="5">
        <f>SUM(Holdings!R2:R7)</f>
        <v>57879.602858879996</v>
      </c>
      <c r="C3">
        <f>C2+B3-B2</f>
        <v>-8014.6859131200108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F319-0CD9-4B5A-B68B-7D9435F87269}">
  <dimension ref="A1:D14"/>
  <sheetViews>
    <sheetView workbookViewId="0">
      <selection activeCell="B15" sqref="B15"/>
    </sheetView>
  </sheetViews>
  <sheetFormatPr defaultRowHeight="14.5" x14ac:dyDescent="0.35"/>
  <sheetData>
    <row r="1" spans="1:4" x14ac:dyDescent="0.35">
      <c r="B1">
        <v>2023</v>
      </c>
      <c r="C1">
        <v>2024</v>
      </c>
      <c r="D1">
        <v>2025</v>
      </c>
    </row>
    <row r="2" spans="1:4" x14ac:dyDescent="0.35">
      <c r="A2" t="s">
        <v>59</v>
      </c>
      <c r="B2">
        <v>0</v>
      </c>
    </row>
    <row r="3" spans="1:4" x14ac:dyDescent="0.35">
      <c r="A3" t="s">
        <v>60</v>
      </c>
      <c r="B3">
        <v>0</v>
      </c>
    </row>
    <row r="4" spans="1:4" x14ac:dyDescent="0.35">
      <c r="A4" t="s">
        <v>61</v>
      </c>
      <c r="B4">
        <f>110.37 +48.47</f>
        <v>158.84</v>
      </c>
    </row>
    <row r="5" spans="1:4" x14ac:dyDescent="0.35">
      <c r="A5" t="s">
        <v>62</v>
      </c>
      <c r="B5">
        <f>80.78</f>
        <v>80.78</v>
      </c>
    </row>
    <row r="6" spans="1:4" x14ac:dyDescent="0.35">
      <c r="A6" t="s">
        <v>63</v>
      </c>
    </row>
    <row r="7" spans="1:4" x14ac:dyDescent="0.35">
      <c r="A7" t="s">
        <v>64</v>
      </c>
    </row>
    <row r="8" spans="1:4" x14ac:dyDescent="0.35">
      <c r="A8" t="s">
        <v>65</v>
      </c>
    </row>
    <row r="9" spans="1:4" x14ac:dyDescent="0.35">
      <c r="A9" t="s">
        <v>66</v>
      </c>
    </row>
    <row r="10" spans="1:4" x14ac:dyDescent="0.35">
      <c r="A10" t="s">
        <v>67</v>
      </c>
    </row>
    <row r="11" spans="1:4" x14ac:dyDescent="0.35">
      <c r="A11" t="s">
        <v>68</v>
      </c>
    </row>
    <row r="12" spans="1:4" x14ac:dyDescent="0.35">
      <c r="A12" t="s">
        <v>69</v>
      </c>
    </row>
    <row r="13" spans="1:4" x14ac:dyDescent="0.35">
      <c r="A13" t="s">
        <v>70</v>
      </c>
    </row>
    <row r="14" spans="1:4" x14ac:dyDescent="0.35">
      <c r="A14" t="s">
        <v>71</v>
      </c>
      <c r="B14">
        <f>SUM(B2:B13)</f>
        <v>239.62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Holdings</vt:lpstr>
      <vt:lpstr>Summary</vt:lpstr>
      <vt:lpstr>Dividends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Yui Yang</dc:creator>
  <cp:lastModifiedBy>Mavyrle Kwan</cp:lastModifiedBy>
  <dcterms:created xsi:type="dcterms:W3CDTF">2023-04-08T08:49:14Z</dcterms:created>
  <dcterms:modified xsi:type="dcterms:W3CDTF">2023-05-08T09:04:32Z</dcterms:modified>
</cp:coreProperties>
</file>