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itecore.Onboard\doc\"/>
    </mc:Choice>
  </mc:AlternateContent>
  <bookViews>
    <workbookView xWindow="0" yWindow="0" windowWidth="15360" windowHeight="7995"/>
  </bookViews>
  <sheets>
    <sheet name="COD" sheetId="1" r:id="rId1"/>
    <sheet name="Outstanding Tasks" sheetId="2" r:id="rId2"/>
    <sheet name="DV-IDENTITY-0" sheetId="3" state="hidden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R23" i="3" l="1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<sst xmlns="http://schemas.openxmlformats.org/spreadsheetml/2006/main" count="160" uniqueCount="105">
  <si>
    <t>Template Name</t>
  </si>
  <si>
    <t>Section</t>
  </si>
  <si>
    <t>Field</t>
  </si>
  <si>
    <t>Type</t>
  </si>
  <si>
    <t>Required?</t>
  </si>
  <si>
    <t>Default</t>
  </si>
  <si>
    <t>Notes</t>
  </si>
  <si>
    <t>Source</t>
  </si>
  <si>
    <t>Inherits</t>
  </si>
  <si>
    <t>Short Description</t>
  </si>
  <si>
    <t>Insert Options</t>
  </si>
  <si>
    <t>Homepage</t>
  </si>
  <si>
    <t>About Endo Component</t>
  </si>
  <si>
    <t>Y</t>
  </si>
  <si>
    <t>N</t>
  </si>
  <si>
    <t>Treelist</t>
  </si>
  <si>
    <t>Image</t>
  </si>
  <si>
    <t>Standard Template</t>
  </si>
  <si>
    <t>Content</t>
  </si>
  <si>
    <t>Single-Line Text</t>
  </si>
  <si>
    <t>Slide Content</t>
  </si>
  <si>
    <t>General Link</t>
  </si>
  <si>
    <t>Background Image</t>
  </si>
  <si>
    <t>Journals and Magazines Component</t>
  </si>
  <si>
    <t>News and Updates Component</t>
  </si>
  <si>
    <t>Metadata</t>
  </si>
  <si>
    <t>Title</t>
  </si>
  <si>
    <t>Multi-line Text</t>
  </si>
  <si>
    <t>Navigation Title</t>
  </si>
  <si>
    <t>Include In Navigation</t>
  </si>
  <si>
    <t>Checkbox</t>
  </si>
  <si>
    <t>Rich Text</t>
  </si>
  <si>
    <t>General List Flexible Component</t>
  </si>
  <si>
    <t>Rich Text Flexible Component</t>
  </si>
  <si>
    <t>Folder</t>
  </si>
  <si>
    <t>Task</t>
  </si>
  <si>
    <t>Product Listing Page</t>
  </si>
  <si>
    <t>Will not use the listing builder as it is different from other content listings</t>
  </si>
  <si>
    <t>RSS Spec</t>
  </si>
  <si>
    <t>Never made it onto the schedule, will have to be built out</t>
  </si>
  <si>
    <t>Upcoming Events/Deadlines Component</t>
  </si>
  <si>
    <t>Was "accepted" twice and because of that didn't stay in the incomplete list. Will have to be built out.</t>
  </si>
  <si>
    <t>Analytics Spec</t>
  </si>
  <si>
    <t>Spec itself is complete, but not in FB. Will be moved in this week along with accompanying links to relevant code samples</t>
  </si>
  <si>
    <t>General Topic Structure Update</t>
  </si>
  <si>
    <t>IA has been updated based on conversations we have had but the page-level updates haven't been made yet. Only 1 field effected</t>
  </si>
  <si>
    <t>Event Locations</t>
  </si>
  <si>
    <t>Nothing in the COD about these right now. Needs updating</t>
  </si>
  <si>
    <t>Verified Components</t>
  </si>
  <si>
    <t>Header Component</t>
  </si>
  <si>
    <t>Primary Nav Component</t>
  </si>
  <si>
    <t>Breadcrumb Nav Component</t>
  </si>
  <si>
    <t>Banner Image Component</t>
  </si>
  <si>
    <t>Left Navigation Component</t>
  </si>
  <si>
    <t>Promo Component</t>
  </si>
  <si>
    <t>Footer Component</t>
  </si>
  <si>
    <t>Intro Text Component</t>
  </si>
  <si>
    <t>Content Listing Component</t>
  </si>
  <si>
    <t>Primary Feature Component</t>
  </si>
  <si>
    <t>Secondary Feature Component</t>
  </si>
  <si>
    <t>Body Content Component</t>
  </si>
  <si>
    <t>Youtube Flexible Component</t>
  </si>
  <si>
    <t>Detail Title Component</t>
  </si>
  <si>
    <t>Event Detail Component</t>
  </si>
  <si>
    <t>iFrame Component</t>
  </si>
  <si>
    <t>AAAAAH+/v4Q=</t>
  </si>
  <si>
    <t>AAAAAH+/v4U=</t>
  </si>
  <si>
    <t>AAAAAH+/v4Y=</t>
  </si>
  <si>
    <t>Carousel Slide</t>
  </si>
  <si>
    <t>Call To Action</t>
  </si>
  <si>
    <t>General Link Field</t>
  </si>
  <si>
    <t>Featurette</t>
  </si>
  <si>
    <t>Featurette Content</t>
  </si>
  <si>
    <t>Featurette Heading Bold</t>
  </si>
  <si>
    <t>Featurette Heading Muted</t>
  </si>
  <si>
    <t>Featurette Description</t>
  </si>
  <si>
    <t>Slide Description</t>
  </si>
  <si>
    <t>Slide Headline</t>
  </si>
  <si>
    <t>Featurette Image</t>
  </si>
  <si>
    <t>/sitecore/media library/Images/Carousel</t>
  </si>
  <si>
    <t>/sitecore/media library/Images/Featurettes</t>
  </si>
  <si>
    <t>Headlines</t>
  </si>
  <si>
    <t>Headline 1 Thumbnail</t>
  </si>
  <si>
    <t>Headline 1 Heading</t>
  </si>
  <si>
    <t>Headline 1 Description</t>
  </si>
  <si>
    <t>Headline 1 Link</t>
  </si>
  <si>
    <t>Headline 3 Link</t>
  </si>
  <si>
    <t>Headline 3 Description</t>
  </si>
  <si>
    <t>Headline 3 Heading</t>
  </si>
  <si>
    <t>Headline 3 Thumbnail</t>
  </si>
  <si>
    <t>Headline 2 Link</t>
  </si>
  <si>
    <t>Headline 2 Description</t>
  </si>
  <si>
    <t>Headline 2 Heading</t>
  </si>
  <si>
    <t>Headline 2 Thumbnail</t>
  </si>
  <si>
    <t>/sitecore/media library/Images/Headline Thumbnails</t>
  </si>
  <si>
    <t>__Page Base</t>
  </si>
  <si>
    <t>Metadata Keywords</t>
  </si>
  <si>
    <t>Metadata Description</t>
  </si>
  <si>
    <t>HTML Page Title</t>
  </si>
  <si>
    <t>Carousel Slides Folder</t>
  </si>
  <si>
    <t>Featurette Folder</t>
  </si>
  <si>
    <t>Footer</t>
  </si>
  <si>
    <t>Copyright Text</t>
  </si>
  <si>
    <t>Footer Links</t>
  </si>
  <si>
    <t>/sitecore/content/Home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</si>
</sst>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6100"/>
      <name val="Calibri"/>
    </font>
    <font>
      <b/>
      <sz val="10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6100"/>
      <name val="Calibri"/>
    </font>
    <font>
      <b/>
      <sz val="12"/>
      <color rgb="FF000000"/>
      <name val="Calibri"/>
    </font>
    <font>
      <b/>
      <sz val="10"/>
      <color rgb="FF000000"/>
      <name val="Arial"/>
    </font>
    <font>
      <sz val="12"/>
      <color rgb="FF9C65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2" borderId="0" xfId="0" applyFont="1" applyFill="1"/>
    <xf numFmtId="0" fontId="0" fillId="0" borderId="3" xfId="0" applyBorder="1" applyAlignment="1">
      <alignment wrapText="1"/>
    </xf>
    <xf numFmtId="0" fontId="6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3" borderId="0" xfId="0" applyFont="1" applyFill="1"/>
    <xf numFmtId="0" fontId="10" fillId="4" borderId="0" xfId="0" applyFont="1" applyFill="1"/>
    <xf numFmtId="0" fontId="11" fillId="0" borderId="5" xfId="0" applyFont="1" applyBorder="1" applyAlignment="1">
      <alignment horizontal="left"/>
    </xf>
    <xf numFmtId="0" fontId="12" fillId="0" borderId="6" xfId="0" applyFont="1" applyBorder="1" applyAlignment="1">
      <alignment wrapText="1"/>
    </xf>
    <xf numFmtId="0" fontId="13" fillId="5" borderId="0" xfId="0" applyFont="1" applyFill="1"/>
    <xf numFmtId="0" fontId="5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2" sqref="D42"/>
    </sheetView>
  </sheetViews>
  <sheetFormatPr defaultColWidth="14.140625" defaultRowHeight="15" customHeight="1" x14ac:dyDescent="0.2"/>
  <cols>
    <col min="1" max="1" width="57.85546875" customWidth="1"/>
    <col min="2" max="2" width="19.140625" customWidth="1"/>
    <col min="3" max="3" width="44.42578125" customWidth="1"/>
    <col min="4" max="4" width="37.5703125" customWidth="1"/>
    <col min="6" max="6" width="27.7109375" customWidth="1"/>
    <col min="7" max="7" width="63.7109375" customWidth="1"/>
    <col min="8" max="8" width="56" customWidth="1"/>
    <col min="9" max="9" width="74.85546875" customWidth="1"/>
    <col min="10" max="10" width="46.7109375" customWidth="1"/>
    <col min="11" max="11" width="79.7109375" customWidth="1"/>
  </cols>
  <sheetData>
    <row r="1" spans="1:12" s="9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7"/>
    </row>
    <row r="2" spans="1:12" s="9" customFormat="1" ht="15.7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2"/>
      <c r="L2" s="5"/>
    </row>
    <row r="3" spans="1:12" s="11" customFormat="1" ht="15.75" x14ac:dyDescent="0.25">
      <c r="A3" s="11" t="s">
        <v>11</v>
      </c>
      <c r="B3" s="10"/>
      <c r="C3" s="10"/>
      <c r="D3" s="10"/>
      <c r="E3" s="10"/>
      <c r="F3" s="10"/>
      <c r="G3" s="10"/>
      <c r="H3" s="10"/>
      <c r="I3" s="15" t="s">
        <v>95</v>
      </c>
      <c r="J3" s="10"/>
      <c r="K3" s="10"/>
    </row>
    <row r="4" spans="1:12" ht="15.75" x14ac:dyDescent="0.25">
      <c r="A4" s="8"/>
      <c r="B4" s="16" t="s">
        <v>101</v>
      </c>
      <c r="C4" s="8"/>
      <c r="D4" s="8"/>
      <c r="E4" s="8"/>
      <c r="F4" s="8"/>
      <c r="G4" s="8"/>
      <c r="H4" s="8"/>
      <c r="I4" s="8"/>
      <c r="J4" s="8"/>
      <c r="K4" s="8"/>
    </row>
    <row r="5" spans="1:12" ht="15.75" x14ac:dyDescent="0.25">
      <c r="A5" s="8"/>
      <c r="B5" s="16"/>
      <c r="C5" s="16" t="s">
        <v>102</v>
      </c>
      <c r="D5" s="16" t="s">
        <v>31</v>
      </c>
      <c r="E5" s="16" t="s">
        <v>14</v>
      </c>
      <c r="F5" s="8"/>
      <c r="G5" s="8"/>
      <c r="H5" s="8"/>
      <c r="I5" s="8"/>
      <c r="J5" s="8"/>
      <c r="K5" s="8"/>
    </row>
    <row r="6" spans="1:12" ht="15.75" x14ac:dyDescent="0.25">
      <c r="A6" s="8"/>
      <c r="B6" s="16"/>
      <c r="C6" s="16" t="s">
        <v>103</v>
      </c>
      <c r="D6" s="16" t="s">
        <v>15</v>
      </c>
      <c r="E6" s="16" t="s">
        <v>14</v>
      </c>
      <c r="F6" s="8"/>
      <c r="G6" s="8"/>
      <c r="H6" s="16" t="s">
        <v>104</v>
      </c>
      <c r="I6" s="8"/>
      <c r="J6" s="8"/>
      <c r="K6" s="8"/>
    </row>
    <row r="7" spans="1:12" ht="15.75" x14ac:dyDescent="0.25">
      <c r="A7" s="8"/>
      <c r="B7" s="16"/>
      <c r="C7" s="8"/>
      <c r="D7" s="8"/>
      <c r="E7" s="8"/>
      <c r="F7" s="8"/>
      <c r="G7" s="8"/>
      <c r="H7" s="8"/>
      <c r="I7" s="8"/>
      <c r="J7" s="8"/>
      <c r="K7" s="8"/>
    </row>
    <row r="8" spans="1:12" ht="15.75" x14ac:dyDescent="0.25">
      <c r="A8" s="8"/>
      <c r="B8" s="16"/>
      <c r="C8" s="8"/>
      <c r="D8" s="8"/>
      <c r="E8" s="8"/>
      <c r="F8" s="8"/>
      <c r="G8" s="8"/>
      <c r="H8" s="8"/>
      <c r="I8" s="8"/>
      <c r="J8" s="8"/>
      <c r="K8" s="8"/>
    </row>
    <row r="9" spans="1:12" ht="15.75" x14ac:dyDescent="0.25">
      <c r="A9" s="8"/>
      <c r="B9" s="16" t="s">
        <v>81</v>
      </c>
      <c r="C9" s="8"/>
      <c r="D9" s="8"/>
      <c r="E9" s="8"/>
      <c r="F9" s="8"/>
      <c r="G9" s="8"/>
      <c r="H9" s="8"/>
      <c r="I9" s="8"/>
      <c r="J9" s="8"/>
      <c r="K9" s="8"/>
    </row>
    <row r="10" spans="1:12" ht="15.75" x14ac:dyDescent="0.25">
      <c r="A10" s="8"/>
      <c r="B10" s="8"/>
      <c r="C10" s="16" t="s">
        <v>82</v>
      </c>
      <c r="D10" s="16" t="s">
        <v>16</v>
      </c>
      <c r="E10" s="8" t="s">
        <v>13</v>
      </c>
      <c r="F10" s="8"/>
      <c r="G10" s="8"/>
      <c r="H10" s="16" t="s">
        <v>94</v>
      </c>
      <c r="I10" s="8"/>
      <c r="J10" s="8"/>
      <c r="K10" s="8"/>
    </row>
    <row r="11" spans="1:12" ht="15.75" x14ac:dyDescent="0.25">
      <c r="A11" s="8"/>
      <c r="B11" s="8"/>
      <c r="C11" s="16" t="s">
        <v>83</v>
      </c>
      <c r="D11" s="16" t="s">
        <v>19</v>
      </c>
      <c r="E11" s="16" t="s">
        <v>13</v>
      </c>
      <c r="F11" s="8"/>
      <c r="G11" s="8"/>
      <c r="H11" s="8"/>
      <c r="I11" s="8"/>
      <c r="J11" s="8"/>
      <c r="K11" s="8"/>
    </row>
    <row r="12" spans="1:12" ht="15.75" x14ac:dyDescent="0.25">
      <c r="A12" s="8"/>
      <c r="B12" s="8"/>
      <c r="C12" s="16" t="s">
        <v>84</v>
      </c>
      <c r="D12" s="16" t="s">
        <v>31</v>
      </c>
      <c r="E12" s="16" t="s">
        <v>14</v>
      </c>
      <c r="F12" s="8"/>
      <c r="G12" s="8"/>
      <c r="H12" s="8"/>
      <c r="I12" s="8"/>
      <c r="J12" s="8"/>
      <c r="K12" s="8"/>
    </row>
    <row r="13" spans="1:12" ht="15.75" x14ac:dyDescent="0.25">
      <c r="A13" s="8"/>
      <c r="B13" s="8"/>
      <c r="C13" s="16" t="s">
        <v>85</v>
      </c>
      <c r="D13" s="16" t="s">
        <v>21</v>
      </c>
      <c r="E13" s="16" t="s">
        <v>14</v>
      </c>
      <c r="F13" s="8"/>
      <c r="G13" s="8"/>
      <c r="H13" s="8"/>
      <c r="I13" s="8"/>
      <c r="J13" s="8"/>
      <c r="K13" s="8"/>
    </row>
    <row r="14" spans="1:12" ht="15.75" x14ac:dyDescent="0.25">
      <c r="A14" s="8"/>
      <c r="B14" s="8"/>
      <c r="C14" s="16" t="s">
        <v>93</v>
      </c>
      <c r="D14" s="16" t="s">
        <v>16</v>
      </c>
      <c r="E14" s="8" t="s">
        <v>13</v>
      </c>
      <c r="F14" s="8"/>
      <c r="G14" s="8"/>
      <c r="H14" s="16" t="s">
        <v>94</v>
      </c>
      <c r="I14" s="8"/>
      <c r="J14" s="8"/>
      <c r="K14" s="8"/>
    </row>
    <row r="15" spans="1:12" ht="15.75" x14ac:dyDescent="0.25">
      <c r="A15" s="8"/>
      <c r="B15" s="8"/>
      <c r="C15" s="16" t="s">
        <v>92</v>
      </c>
      <c r="D15" s="16" t="s">
        <v>19</v>
      </c>
      <c r="E15" s="16" t="s">
        <v>13</v>
      </c>
      <c r="F15" s="8"/>
      <c r="G15" s="8"/>
      <c r="H15" s="8"/>
      <c r="I15" s="8"/>
      <c r="J15" s="8"/>
      <c r="K15" s="8"/>
    </row>
    <row r="16" spans="1:12" ht="15.75" x14ac:dyDescent="0.25">
      <c r="A16" s="8"/>
      <c r="B16" s="8"/>
      <c r="C16" s="16" t="s">
        <v>91</v>
      </c>
      <c r="D16" s="16" t="s">
        <v>31</v>
      </c>
      <c r="E16" s="16" t="s">
        <v>14</v>
      </c>
      <c r="F16" s="8"/>
      <c r="G16" s="8"/>
      <c r="H16" s="8"/>
      <c r="I16" s="8"/>
      <c r="J16" s="8"/>
      <c r="K16" s="8"/>
    </row>
    <row r="17" spans="1:11" ht="15.75" x14ac:dyDescent="0.25">
      <c r="A17" s="8"/>
      <c r="B17" s="8"/>
      <c r="C17" s="16" t="s">
        <v>90</v>
      </c>
      <c r="D17" s="16" t="s">
        <v>21</v>
      </c>
      <c r="E17" s="16" t="s">
        <v>14</v>
      </c>
      <c r="F17" s="8"/>
      <c r="G17" s="8"/>
      <c r="H17" s="8"/>
      <c r="I17" s="8"/>
      <c r="J17" s="8"/>
      <c r="K17" s="8"/>
    </row>
    <row r="18" spans="1:11" ht="15.75" x14ac:dyDescent="0.25">
      <c r="A18" s="8"/>
      <c r="B18" s="8"/>
      <c r="C18" s="16" t="s">
        <v>89</v>
      </c>
      <c r="D18" s="16" t="s">
        <v>16</v>
      </c>
      <c r="E18" s="8" t="s">
        <v>13</v>
      </c>
      <c r="F18" s="8"/>
      <c r="G18" s="8"/>
      <c r="H18" s="16" t="s">
        <v>94</v>
      </c>
      <c r="I18" s="8"/>
      <c r="J18" s="8"/>
      <c r="K18" s="8"/>
    </row>
    <row r="19" spans="1:11" ht="15.75" x14ac:dyDescent="0.25">
      <c r="A19" s="8"/>
      <c r="B19" s="8"/>
      <c r="C19" s="16" t="s">
        <v>88</v>
      </c>
      <c r="D19" s="16" t="s">
        <v>19</v>
      </c>
      <c r="E19" s="16" t="s">
        <v>13</v>
      </c>
      <c r="F19" s="8"/>
      <c r="G19" s="8"/>
      <c r="H19" s="8"/>
      <c r="I19" s="8"/>
      <c r="J19" s="8"/>
      <c r="K19" s="8"/>
    </row>
    <row r="20" spans="1:11" ht="15.75" x14ac:dyDescent="0.25">
      <c r="A20" s="8"/>
      <c r="B20" s="8"/>
      <c r="C20" s="16" t="s">
        <v>87</v>
      </c>
      <c r="D20" s="16" t="s">
        <v>31</v>
      </c>
      <c r="E20" s="16" t="s">
        <v>14</v>
      </c>
      <c r="F20" s="8"/>
      <c r="G20" s="8"/>
      <c r="H20" s="8"/>
      <c r="I20" s="8"/>
      <c r="J20" s="8"/>
      <c r="K20" s="8"/>
    </row>
    <row r="21" spans="1:11" ht="15.75" x14ac:dyDescent="0.25">
      <c r="A21" s="8"/>
      <c r="B21" s="8"/>
      <c r="C21" s="16" t="s">
        <v>86</v>
      </c>
      <c r="D21" s="16" t="s">
        <v>21</v>
      </c>
      <c r="E21" s="16" t="s">
        <v>14</v>
      </c>
      <c r="F21" s="8"/>
      <c r="G21" s="8"/>
      <c r="H21" s="8"/>
      <c r="I21" s="8"/>
      <c r="J21" s="8"/>
      <c r="K21" s="8"/>
    </row>
    <row r="22" spans="1:11" ht="15.7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s="11" customFormat="1" ht="15.75" x14ac:dyDescent="0.25">
      <c r="A23" s="15" t="s">
        <v>68</v>
      </c>
      <c r="B23" s="10"/>
      <c r="C23" s="10"/>
      <c r="D23" s="10"/>
      <c r="E23" s="10"/>
      <c r="F23" s="10"/>
      <c r="G23" s="10"/>
      <c r="H23" s="10"/>
      <c r="I23" s="11" t="s">
        <v>17</v>
      </c>
      <c r="J23" s="10"/>
      <c r="K23" s="10"/>
    </row>
    <row r="24" spans="1:11" ht="15.75" x14ac:dyDescent="0.25">
      <c r="A24" s="8"/>
      <c r="B24" s="16" t="s">
        <v>20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 ht="15.75" x14ac:dyDescent="0.25">
      <c r="A25" s="8"/>
      <c r="B25" s="8"/>
      <c r="C25" s="16" t="s">
        <v>77</v>
      </c>
      <c r="D25" s="16" t="s">
        <v>19</v>
      </c>
      <c r="E25" s="8" t="s">
        <v>14</v>
      </c>
      <c r="F25" s="8"/>
      <c r="G25" s="8"/>
      <c r="H25" s="8"/>
      <c r="I25" s="8"/>
      <c r="J25" s="8"/>
      <c r="K25" s="8"/>
    </row>
    <row r="26" spans="1:11" ht="15.75" x14ac:dyDescent="0.25">
      <c r="A26" s="8"/>
      <c r="B26" s="8"/>
      <c r="C26" s="16" t="s">
        <v>76</v>
      </c>
      <c r="D26" s="16" t="s">
        <v>27</v>
      </c>
      <c r="E26" s="16" t="s">
        <v>14</v>
      </c>
      <c r="F26" s="8"/>
      <c r="G26" s="8"/>
      <c r="H26" s="8"/>
      <c r="I26" s="8"/>
      <c r="J26" s="8"/>
      <c r="K26" s="8"/>
    </row>
    <row r="27" spans="1:11" ht="15.75" x14ac:dyDescent="0.25">
      <c r="A27" s="8"/>
      <c r="B27" s="8"/>
      <c r="C27" s="16" t="s">
        <v>69</v>
      </c>
      <c r="D27" s="16" t="s">
        <v>70</v>
      </c>
      <c r="E27" s="16" t="s">
        <v>14</v>
      </c>
      <c r="F27" s="8"/>
      <c r="G27" s="8"/>
      <c r="H27" s="8"/>
      <c r="I27" s="8"/>
      <c r="J27" s="8"/>
      <c r="K27" s="8"/>
    </row>
    <row r="28" spans="1:11" ht="15.75" x14ac:dyDescent="0.25">
      <c r="A28" s="8"/>
      <c r="B28" s="8"/>
      <c r="C28" s="16" t="s">
        <v>22</v>
      </c>
      <c r="D28" s="16" t="s">
        <v>16</v>
      </c>
      <c r="E28" s="16" t="s">
        <v>14</v>
      </c>
      <c r="F28" s="8"/>
      <c r="G28" s="8"/>
      <c r="H28" s="16" t="s">
        <v>79</v>
      </c>
      <c r="I28" s="8"/>
      <c r="J28" s="8"/>
      <c r="K28" s="8"/>
    </row>
    <row r="29" spans="1:11" ht="15.7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s="11" customFormat="1" ht="15.75" x14ac:dyDescent="0.25">
      <c r="A30" s="15" t="s">
        <v>71</v>
      </c>
      <c r="B30" s="10"/>
      <c r="C30" s="10"/>
      <c r="D30" s="10"/>
      <c r="E30" s="10"/>
      <c r="F30" s="10"/>
      <c r="G30" s="10"/>
      <c r="H30" s="10"/>
      <c r="I30" s="11" t="s">
        <v>17</v>
      </c>
      <c r="J30" s="10"/>
      <c r="K30" s="10"/>
    </row>
    <row r="31" spans="1:11" ht="15.75" x14ac:dyDescent="0.25">
      <c r="A31" s="8"/>
      <c r="B31" s="16" t="s">
        <v>72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 ht="15.75" x14ac:dyDescent="0.25">
      <c r="A32" s="8"/>
      <c r="B32" s="8"/>
      <c r="C32" s="16" t="s">
        <v>73</v>
      </c>
      <c r="D32" s="16" t="s">
        <v>19</v>
      </c>
      <c r="E32" s="8" t="s">
        <v>14</v>
      </c>
      <c r="F32" s="8"/>
      <c r="G32" s="8"/>
      <c r="H32" s="8"/>
      <c r="I32" s="8"/>
      <c r="J32" s="8"/>
      <c r="K32" s="8"/>
    </row>
    <row r="33" spans="1:11" ht="15.75" x14ac:dyDescent="0.25">
      <c r="A33" s="8"/>
      <c r="B33" s="8"/>
      <c r="C33" s="16" t="s">
        <v>74</v>
      </c>
      <c r="D33" s="16" t="s">
        <v>19</v>
      </c>
      <c r="E33" s="8" t="s">
        <v>14</v>
      </c>
      <c r="F33" s="8"/>
      <c r="G33" s="8"/>
      <c r="H33" s="8"/>
      <c r="I33" s="8"/>
      <c r="J33" s="8"/>
      <c r="K33" s="8"/>
    </row>
    <row r="34" spans="1:11" ht="15.75" x14ac:dyDescent="0.25">
      <c r="A34" s="8"/>
      <c r="B34" s="8"/>
      <c r="C34" s="16" t="s">
        <v>75</v>
      </c>
      <c r="D34" s="16" t="s">
        <v>31</v>
      </c>
      <c r="E34" s="8" t="s">
        <v>14</v>
      </c>
      <c r="F34" s="8"/>
      <c r="G34" s="8"/>
      <c r="H34" s="8"/>
      <c r="I34" s="8"/>
      <c r="J34" s="8"/>
      <c r="K34" s="8"/>
    </row>
    <row r="35" spans="1:11" ht="15.75" x14ac:dyDescent="0.25">
      <c r="A35" s="8"/>
      <c r="B35" s="8"/>
      <c r="C35" s="16" t="s">
        <v>78</v>
      </c>
      <c r="D35" s="16" t="s">
        <v>16</v>
      </c>
      <c r="E35" s="8" t="s">
        <v>14</v>
      </c>
      <c r="F35" s="8"/>
      <c r="G35" s="8"/>
      <c r="H35" s="16" t="s">
        <v>80</v>
      </c>
      <c r="I35" s="8"/>
      <c r="J35" s="8"/>
      <c r="K35" s="8"/>
    </row>
    <row r="36" spans="1:11" ht="15.7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5.75" x14ac:dyDescent="0.25">
      <c r="A37" s="4" t="s">
        <v>95</v>
      </c>
      <c r="B37" s="4"/>
      <c r="C37" s="4"/>
      <c r="D37" s="4"/>
      <c r="E37" s="4"/>
      <c r="F37" s="4"/>
      <c r="G37" s="4"/>
      <c r="H37" s="4"/>
      <c r="I37" s="11" t="s">
        <v>17</v>
      </c>
      <c r="J37" s="4"/>
      <c r="K37" s="4"/>
    </row>
    <row r="38" spans="1:11" ht="15.75" x14ac:dyDescent="0.25">
      <c r="A38" s="1"/>
      <c r="B38" s="16" t="s">
        <v>18</v>
      </c>
      <c r="C38" s="8"/>
      <c r="D38" s="8"/>
      <c r="E38" s="8"/>
      <c r="F38" s="8"/>
      <c r="G38" s="8"/>
      <c r="H38" s="8"/>
      <c r="I38" s="1"/>
      <c r="J38" s="1"/>
      <c r="K38" s="1"/>
    </row>
    <row r="39" spans="1:11" ht="15.75" x14ac:dyDescent="0.25">
      <c r="A39" s="1"/>
      <c r="B39" s="8"/>
      <c r="C39" s="16" t="s">
        <v>26</v>
      </c>
      <c r="D39" s="16" t="s">
        <v>19</v>
      </c>
      <c r="E39" s="16" t="s">
        <v>13</v>
      </c>
      <c r="F39" s="8"/>
      <c r="G39" s="8"/>
      <c r="H39" s="8"/>
      <c r="I39" s="1"/>
      <c r="J39" s="1"/>
      <c r="K39" s="1"/>
    </row>
    <row r="40" spans="1:11" ht="15.75" x14ac:dyDescent="0.25">
      <c r="A40" s="1"/>
      <c r="B40" s="8"/>
      <c r="C40" s="16" t="s">
        <v>28</v>
      </c>
      <c r="D40" s="16" t="s">
        <v>19</v>
      </c>
      <c r="E40" s="16" t="s">
        <v>14</v>
      </c>
      <c r="F40" s="8"/>
      <c r="G40" s="8"/>
      <c r="H40" s="8"/>
      <c r="I40" s="1"/>
      <c r="J40" s="1"/>
      <c r="K40" s="1"/>
    </row>
    <row r="41" spans="1:11" ht="15.75" x14ac:dyDescent="0.25">
      <c r="A41" s="1"/>
      <c r="B41" s="8"/>
      <c r="C41" s="16" t="s">
        <v>29</v>
      </c>
      <c r="D41" s="16" t="s">
        <v>30</v>
      </c>
      <c r="E41" s="16" t="s">
        <v>14</v>
      </c>
      <c r="F41" s="8"/>
      <c r="G41" s="8"/>
      <c r="H41" s="8"/>
      <c r="I41" s="1"/>
      <c r="J41" s="1"/>
      <c r="K41" s="1"/>
    </row>
    <row r="42" spans="1:11" ht="15.75" x14ac:dyDescent="0.25">
      <c r="A42" s="1"/>
      <c r="B42" s="16" t="s">
        <v>25</v>
      </c>
      <c r="C42" s="8"/>
      <c r="D42" s="8"/>
      <c r="E42" s="8"/>
      <c r="F42" s="8"/>
      <c r="G42" s="8"/>
      <c r="H42" s="8"/>
      <c r="I42" s="1"/>
      <c r="J42" s="1"/>
      <c r="K42" s="1"/>
    </row>
    <row r="43" spans="1:11" ht="15.75" x14ac:dyDescent="0.25">
      <c r="A43" s="1"/>
      <c r="B43" s="8"/>
      <c r="C43" s="16" t="s">
        <v>96</v>
      </c>
      <c r="D43" s="16" t="s">
        <v>27</v>
      </c>
      <c r="E43" s="16" t="s">
        <v>14</v>
      </c>
      <c r="F43" s="8"/>
      <c r="G43" s="8"/>
      <c r="H43" s="8"/>
      <c r="I43" s="1"/>
      <c r="J43" s="1"/>
      <c r="K43" s="1"/>
    </row>
    <row r="44" spans="1:11" ht="15.75" x14ac:dyDescent="0.25">
      <c r="A44" s="1"/>
      <c r="B44" s="8"/>
      <c r="C44" s="16" t="s">
        <v>97</v>
      </c>
      <c r="D44" s="16" t="s">
        <v>27</v>
      </c>
      <c r="E44" s="16" t="s">
        <v>14</v>
      </c>
      <c r="F44" s="8"/>
      <c r="G44" s="8"/>
      <c r="H44" s="8"/>
      <c r="I44" s="1"/>
      <c r="J44" s="1"/>
      <c r="K44" s="1"/>
    </row>
    <row r="45" spans="1:11" ht="15.75" x14ac:dyDescent="0.25">
      <c r="A45" s="1"/>
      <c r="B45" s="8"/>
      <c r="C45" s="16" t="s">
        <v>98</v>
      </c>
      <c r="D45" s="16" t="s">
        <v>19</v>
      </c>
      <c r="E45" s="16" t="s">
        <v>14</v>
      </c>
      <c r="F45" s="8"/>
      <c r="G45" s="8"/>
      <c r="H45" s="8"/>
      <c r="I45" s="1"/>
      <c r="J45" s="1"/>
      <c r="K45" s="1"/>
    </row>
    <row r="46" spans="1:11" ht="15.75" x14ac:dyDescent="0.25">
      <c r="A46" s="1"/>
      <c r="B46" s="8"/>
      <c r="C46" s="8"/>
      <c r="D46" s="8"/>
      <c r="E46" s="8"/>
      <c r="F46" s="8"/>
      <c r="G46" s="8"/>
      <c r="H46" s="8"/>
      <c r="I46" s="1"/>
      <c r="J46" s="8"/>
      <c r="K46" s="1"/>
    </row>
    <row r="47" spans="1:11" s="11" customFormat="1" ht="15.75" x14ac:dyDescent="0.25">
      <c r="A47" s="15" t="s">
        <v>99</v>
      </c>
      <c r="B47" s="10"/>
      <c r="C47" s="10"/>
      <c r="D47" s="10"/>
      <c r="E47" s="10"/>
      <c r="F47" s="10"/>
      <c r="G47" s="10"/>
      <c r="H47" s="10"/>
      <c r="I47" s="15" t="s">
        <v>34</v>
      </c>
      <c r="J47" s="10"/>
      <c r="K47" s="15" t="s">
        <v>68</v>
      </c>
    </row>
    <row r="48" spans="1:11" ht="15.7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s="11" customFormat="1" ht="15.75" x14ac:dyDescent="0.25">
      <c r="A49" s="15" t="s">
        <v>100</v>
      </c>
      <c r="B49" s="10"/>
      <c r="C49" s="10"/>
      <c r="D49" s="10"/>
      <c r="E49" s="10"/>
      <c r="F49" s="10"/>
      <c r="G49" s="10"/>
      <c r="H49" s="10"/>
      <c r="I49" s="15" t="s">
        <v>34</v>
      </c>
      <c r="J49" s="10"/>
      <c r="K49" s="15" t="s">
        <v>71</v>
      </c>
    </row>
    <row r="50" spans="1:11" ht="15.7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ht="15.7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5.7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5.7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15.7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5.7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5.7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5.7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15.7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15.7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5.7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5.7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5.7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5.7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15.7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5.7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5.7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 x14ac:dyDescent="0.2"/>
  <cols>
    <col min="1" max="1" width="36.5703125" customWidth="1"/>
    <col min="2" max="2" width="118.140625" customWidth="1"/>
  </cols>
  <sheetData>
    <row r="1" spans="1:20" ht="12.75" customHeight="1" x14ac:dyDescent="0.2">
      <c r="A1" s="13" t="s">
        <v>35</v>
      </c>
      <c r="B1" s="13" t="s">
        <v>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2.75" customHeight="1" x14ac:dyDescent="0.2">
      <c r="A2" s="5" t="s">
        <v>36</v>
      </c>
      <c r="B2" s="5" t="s">
        <v>37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.75" customHeight="1" x14ac:dyDescent="0.2">
      <c r="A3" t="s">
        <v>38</v>
      </c>
      <c r="B3" t="s">
        <v>39</v>
      </c>
    </row>
    <row r="4" spans="1:20" ht="12.75" customHeight="1" x14ac:dyDescent="0.2">
      <c r="A4" t="s">
        <v>40</v>
      </c>
      <c r="B4" t="s">
        <v>41</v>
      </c>
    </row>
    <row r="5" spans="1:20" ht="12.75" customHeight="1" x14ac:dyDescent="0.2">
      <c r="A5" t="s">
        <v>42</v>
      </c>
      <c r="B5" t="s">
        <v>43</v>
      </c>
    </row>
    <row r="6" spans="1:20" ht="12.75" customHeight="1" x14ac:dyDescent="0.2">
      <c r="A6" t="s">
        <v>44</v>
      </c>
      <c r="B6" t="s">
        <v>45</v>
      </c>
    </row>
    <row r="7" spans="1:20" ht="12.75" customHeight="1" x14ac:dyDescent="0.2">
      <c r="A7" t="s">
        <v>46</v>
      </c>
      <c r="B7" t="s">
        <v>47</v>
      </c>
    </row>
    <row r="10" spans="1:20" ht="12.75" customHeight="1" x14ac:dyDescent="0.2">
      <c r="B10" s="6" t="s">
        <v>48</v>
      </c>
    </row>
    <row r="11" spans="1:20" ht="12.75" customHeight="1" x14ac:dyDescent="0.2">
      <c r="A11">
        <v>1</v>
      </c>
      <c r="B11" t="s">
        <v>49</v>
      </c>
    </row>
    <row r="12" spans="1:20" ht="12.75" customHeight="1" x14ac:dyDescent="0.2">
      <c r="A12">
        <v>2</v>
      </c>
      <c r="B12" t="s">
        <v>50</v>
      </c>
    </row>
    <row r="13" spans="1:20" ht="12.75" customHeight="1" x14ac:dyDescent="0.2">
      <c r="A13">
        <v>3</v>
      </c>
      <c r="B13" t="s">
        <v>51</v>
      </c>
    </row>
    <row r="14" spans="1:20" ht="12.75" customHeight="1" x14ac:dyDescent="0.2">
      <c r="A14">
        <v>4</v>
      </c>
      <c r="B14" t="s">
        <v>52</v>
      </c>
    </row>
    <row r="15" spans="1:20" ht="12.75" customHeight="1" x14ac:dyDescent="0.2">
      <c r="A15">
        <v>5</v>
      </c>
      <c r="B15" t="s">
        <v>53</v>
      </c>
    </row>
    <row r="16" spans="1:20" ht="12.75" customHeight="1" x14ac:dyDescent="0.2">
      <c r="A16">
        <v>6</v>
      </c>
      <c r="B16" t="s">
        <v>24</v>
      </c>
    </row>
    <row r="17" spans="1:2" ht="12.75" customHeight="1" x14ac:dyDescent="0.2">
      <c r="A17">
        <v>7</v>
      </c>
      <c r="B17" t="s">
        <v>23</v>
      </c>
    </row>
    <row r="18" spans="1:2" ht="12.75" customHeight="1" x14ac:dyDescent="0.2">
      <c r="A18">
        <v>8</v>
      </c>
      <c r="B18" t="s">
        <v>12</v>
      </c>
    </row>
    <row r="19" spans="1:2" ht="12.75" customHeight="1" x14ac:dyDescent="0.2">
      <c r="A19">
        <v>9</v>
      </c>
      <c r="B19" t="s">
        <v>54</v>
      </c>
    </row>
    <row r="20" spans="1:2" ht="12.75" customHeight="1" x14ac:dyDescent="0.2">
      <c r="A20">
        <v>10</v>
      </c>
      <c r="B20" t="s">
        <v>55</v>
      </c>
    </row>
    <row r="21" spans="1:2" ht="12.75" customHeight="1" x14ac:dyDescent="0.2">
      <c r="A21">
        <v>11</v>
      </c>
      <c r="B21" t="s">
        <v>56</v>
      </c>
    </row>
    <row r="22" spans="1:2" ht="12.75" customHeight="1" x14ac:dyDescent="0.2">
      <c r="A22">
        <v>12</v>
      </c>
      <c r="B22" t="s">
        <v>32</v>
      </c>
    </row>
    <row r="23" spans="1:2" ht="12.75" customHeight="1" x14ac:dyDescent="0.2">
      <c r="A23">
        <v>13</v>
      </c>
      <c r="B23" t="s">
        <v>57</v>
      </c>
    </row>
    <row r="24" spans="1:2" ht="12.75" customHeight="1" x14ac:dyDescent="0.2">
      <c r="A24">
        <v>14</v>
      </c>
      <c r="B24" t="s">
        <v>58</v>
      </c>
    </row>
    <row r="25" spans="1:2" ht="12.75" customHeight="1" x14ac:dyDescent="0.2">
      <c r="A25">
        <v>15</v>
      </c>
      <c r="B25" t="s">
        <v>59</v>
      </c>
    </row>
    <row r="26" spans="1:2" ht="12.75" customHeight="1" x14ac:dyDescent="0.2">
      <c r="A26">
        <v>16</v>
      </c>
      <c r="B26" t="s">
        <v>60</v>
      </c>
    </row>
    <row r="27" spans="1:2" ht="12.75" customHeight="1" x14ac:dyDescent="0.2">
      <c r="A27">
        <v>17</v>
      </c>
      <c r="B27" t="s">
        <v>61</v>
      </c>
    </row>
    <row r="28" spans="1:2" ht="12.75" customHeight="1" x14ac:dyDescent="0.2">
      <c r="A28">
        <v>18</v>
      </c>
      <c r="B28" t="s">
        <v>62</v>
      </c>
    </row>
    <row r="29" spans="1:2" ht="12.75" customHeight="1" x14ac:dyDescent="0.2">
      <c r="A29">
        <v>19</v>
      </c>
      <c r="B29" t="s">
        <v>63</v>
      </c>
    </row>
    <row r="30" spans="1:2" ht="12.75" customHeight="1" x14ac:dyDescent="0.2">
      <c r="A30">
        <v>20</v>
      </c>
      <c r="B30" t="s">
        <v>33</v>
      </c>
    </row>
    <row r="31" spans="1:2" ht="12.75" customHeight="1" x14ac:dyDescent="0.2">
      <c r="A31">
        <v>21</v>
      </c>
      <c r="B31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ColWidth="11.28515625" defaultRowHeight="15" customHeight="1" x14ac:dyDescent="0.2"/>
  <sheetData>
    <row r="1" spans="1:256" x14ac:dyDescent="0.25">
      <c r="A1" s="8" t="e">
        <f>IF(COD!1:1,"AAAAAH3/uwA=",0)</f>
        <v>#VALUE!</v>
      </c>
      <c r="B1" s="8" t="e">
        <f>AND(COD!A1,"AAAAAH3/uwE=")</f>
        <v>#VALUE!</v>
      </c>
      <c r="C1" s="8" t="e">
        <f>AND(COD!B1,"AAAAAH3/uwI=")</f>
        <v>#VALUE!</v>
      </c>
      <c r="D1" s="8" t="e">
        <f>AND(COD!C1,"AAAAAH3/uwM=")</f>
        <v>#VALUE!</v>
      </c>
      <c r="E1" s="8" t="e">
        <f>AND(COD!D1,"AAAAAH3/uwQ=")</f>
        <v>#VALUE!</v>
      </c>
      <c r="F1" s="8" t="e">
        <f>AND(COD!E1,"AAAAAH3/uwU=")</f>
        <v>#VALUE!</v>
      </c>
      <c r="G1" s="8" t="e">
        <f>AND(COD!F1,"AAAAAH3/uwY=")</f>
        <v>#VALUE!</v>
      </c>
      <c r="H1" s="8" t="e">
        <f>AND(COD!G1,"AAAAAH3/uwc=")</f>
        <v>#VALUE!</v>
      </c>
      <c r="I1" s="8" t="e">
        <f>AND(COD!H1,"AAAAAH3/uwg=")</f>
        <v>#VALUE!</v>
      </c>
      <c r="J1" s="8" t="e">
        <f>AND(COD!#REF!,"AAAAAH3/uwk=")</f>
        <v>#REF!</v>
      </c>
      <c r="K1" s="8" t="e">
        <f>AND(COD!I1,"AAAAAH3/uwo=")</f>
        <v>#VALUE!</v>
      </c>
      <c r="L1" s="8" t="e">
        <f>AND(COD!J1,"AAAAAH3/uws=")</f>
        <v>#VALUE!</v>
      </c>
      <c r="M1" s="8" t="e">
        <f>AND(COD!K1,"AAAAAH3/uww=")</f>
        <v>#VALUE!</v>
      </c>
      <c r="N1" s="8">
        <f>IF(COD!2:2,"AAAAAH3/uw0=",0)</f>
        <v>0</v>
      </c>
      <c r="O1" s="8" t="e">
        <f>AND(COD!A2,"AAAAAH3/uw4=")</f>
        <v>#VALUE!</v>
      </c>
      <c r="P1" s="8" t="e">
        <f>AND(COD!B2,"AAAAAH3/uw8=")</f>
        <v>#VALUE!</v>
      </c>
      <c r="Q1" s="8" t="e">
        <f>AND(COD!C2,"AAAAAH3/uxA=")</f>
        <v>#VALUE!</v>
      </c>
      <c r="R1" s="8" t="e">
        <f>AND(COD!D2,"AAAAAH3/uxE=")</f>
        <v>#VALUE!</v>
      </c>
      <c r="S1" s="8" t="e">
        <f>AND(COD!E2,"AAAAAH3/uxI=")</f>
        <v>#VALUE!</v>
      </c>
      <c r="T1" s="8" t="e">
        <f>AND(COD!F2,"AAAAAH3/uxM=")</f>
        <v>#VALUE!</v>
      </c>
      <c r="U1" s="8" t="e">
        <f>AND(COD!G2,"AAAAAH3/uxQ=")</f>
        <v>#VALUE!</v>
      </c>
      <c r="V1" s="8" t="e">
        <f>AND(COD!H2,"AAAAAH3/uxU=")</f>
        <v>#VALUE!</v>
      </c>
      <c r="W1" s="8" t="e">
        <f>AND(COD!#REF!,"AAAAAH3/uxY=")</f>
        <v>#REF!</v>
      </c>
      <c r="X1" s="8" t="e">
        <f>AND(COD!I2,"AAAAAH3/uxc=")</f>
        <v>#VALUE!</v>
      </c>
      <c r="Y1" s="8" t="e">
        <f>AND(COD!J2,"AAAAAH3/uxg=")</f>
        <v>#VALUE!</v>
      </c>
      <c r="Z1" s="8" t="e">
        <f>AND(COD!K2,"AAAAAH3/uxk=")</f>
        <v>#VALUE!</v>
      </c>
      <c r="AA1" s="8">
        <f>IF(COD!3:3,"AAAAAH3/uxo=",0)</f>
        <v>0</v>
      </c>
      <c r="AB1" s="8" t="e">
        <f>AND(COD!A3,"AAAAAH3/uxs=")</f>
        <v>#VALUE!</v>
      </c>
      <c r="AC1" s="8" t="e">
        <f>AND(COD!B3,"AAAAAH3/uxw=")</f>
        <v>#VALUE!</v>
      </c>
      <c r="AD1" s="8" t="e">
        <f>AND(COD!C3,"AAAAAH3/ux0=")</f>
        <v>#VALUE!</v>
      </c>
      <c r="AE1" s="8" t="e">
        <f>AND(COD!D3,"AAAAAH3/ux4=")</f>
        <v>#VALUE!</v>
      </c>
      <c r="AF1" s="8" t="e">
        <f>AND(COD!E3,"AAAAAH3/ux8=")</f>
        <v>#VALUE!</v>
      </c>
      <c r="AG1" s="8" t="e">
        <f>AND(COD!F3,"AAAAAH3/uyA=")</f>
        <v>#VALUE!</v>
      </c>
      <c r="AH1" s="8" t="e">
        <f>AND(COD!G3,"AAAAAH3/uyE=")</f>
        <v>#VALUE!</v>
      </c>
      <c r="AI1" s="8" t="e">
        <f>AND(COD!H3,"AAAAAH3/uyI=")</f>
        <v>#VALUE!</v>
      </c>
      <c r="AJ1" s="8" t="e">
        <f>AND(COD!#REF!,"AAAAAH3/uyM=")</f>
        <v>#REF!</v>
      </c>
      <c r="AK1" s="8" t="e">
        <f>AND(COD!I3,"AAAAAH3/uyQ=")</f>
        <v>#VALUE!</v>
      </c>
      <c r="AL1" s="8" t="e">
        <f>AND(COD!J3,"AAAAAH3/uyU=")</f>
        <v>#VALUE!</v>
      </c>
      <c r="AM1" s="8" t="e">
        <f>AND(COD!K3,"AAAAAH3/uyY=")</f>
        <v>#VALUE!</v>
      </c>
      <c r="AN1" s="8">
        <f>IF(COD!4:4,"AAAAAH3/uyc=",0)</f>
        <v>0</v>
      </c>
      <c r="AO1" s="8" t="e">
        <f>AND(COD!A4,"AAAAAH3/uyg=")</f>
        <v>#VALUE!</v>
      </c>
      <c r="AP1" s="8" t="e">
        <f>AND(COD!B4,"AAAAAH3/uyk=")</f>
        <v>#VALUE!</v>
      </c>
      <c r="AQ1" s="8" t="e">
        <f>AND(COD!C4,"AAAAAH3/uyo=")</f>
        <v>#VALUE!</v>
      </c>
      <c r="AR1" s="8" t="e">
        <f>AND(COD!D4,"AAAAAH3/uys=")</f>
        <v>#VALUE!</v>
      </c>
      <c r="AS1" s="8" t="e">
        <f>AND(COD!E4,"AAAAAH3/uyw=")</f>
        <v>#VALUE!</v>
      </c>
      <c r="AT1" s="8" t="e">
        <f>AND(COD!F4,"AAAAAH3/uy0=")</f>
        <v>#VALUE!</v>
      </c>
      <c r="AU1" s="8" t="e">
        <f>AND(COD!G4,"AAAAAH3/uy4=")</f>
        <v>#VALUE!</v>
      </c>
      <c r="AV1" s="8" t="e">
        <f>AND(COD!H4,"AAAAAH3/uy8=")</f>
        <v>#VALUE!</v>
      </c>
      <c r="AW1" s="8" t="e">
        <f>AND(COD!#REF!,"AAAAAH3/uzA=")</f>
        <v>#REF!</v>
      </c>
      <c r="AX1" s="8" t="e">
        <f>AND(COD!I4,"AAAAAH3/uzE=")</f>
        <v>#VALUE!</v>
      </c>
      <c r="AY1" s="8" t="e">
        <f>AND(COD!J4,"AAAAAH3/uzI=")</f>
        <v>#VALUE!</v>
      </c>
      <c r="AZ1" s="8" t="e">
        <f>AND(COD!K4,"AAAAAH3/uzM=")</f>
        <v>#VALUE!</v>
      </c>
      <c r="BA1" s="8">
        <f>IF(COD!10:10,"AAAAAH3/uzQ=",0)</f>
        <v>0</v>
      </c>
      <c r="BB1" s="8" t="e">
        <f>AND(COD!A10,"AAAAAH3/uzU=")</f>
        <v>#VALUE!</v>
      </c>
      <c r="BC1" s="8" t="e">
        <f>AND(COD!B10,"AAAAAH3/uzY=")</f>
        <v>#VALUE!</v>
      </c>
      <c r="BD1" s="8" t="e">
        <f>AND(COD!C10,"AAAAAH3/uzc=")</f>
        <v>#VALUE!</v>
      </c>
      <c r="BE1" s="8" t="e">
        <f>AND(COD!D10,"AAAAAH3/uzg=")</f>
        <v>#VALUE!</v>
      </c>
      <c r="BF1" s="8" t="e">
        <f>AND(COD!E10,"AAAAAH3/uzk=")</f>
        <v>#VALUE!</v>
      </c>
      <c r="BG1" s="8" t="e">
        <f>AND(COD!F10,"AAAAAH3/uzo=")</f>
        <v>#VALUE!</v>
      </c>
      <c r="BH1" s="8" t="e">
        <f>AND(COD!G10,"AAAAAH3/uzs=")</f>
        <v>#VALUE!</v>
      </c>
      <c r="BI1" s="8" t="e">
        <f>AND(COD!H10,"AAAAAH3/uzw=")</f>
        <v>#VALUE!</v>
      </c>
      <c r="BJ1" s="8" t="e">
        <f>AND(COD!#REF!,"AAAAAH3/uz0=")</f>
        <v>#REF!</v>
      </c>
      <c r="BK1" s="8" t="e">
        <f>AND(COD!I10,"AAAAAH3/uz4=")</f>
        <v>#VALUE!</v>
      </c>
      <c r="BL1" s="8" t="e">
        <f>AND(COD!J10,"AAAAAH3/uz8=")</f>
        <v>#VALUE!</v>
      </c>
      <c r="BM1" s="8" t="e">
        <f>AND(COD!K10,"AAAAAH3/u0A=")</f>
        <v>#VALUE!</v>
      </c>
      <c r="BN1" s="8" t="e">
        <f>#REF!</f>
        <v>#REF!</v>
      </c>
      <c r="BO1" s="8" t="e">
        <f>#REF!</f>
        <v>#REF!</v>
      </c>
      <c r="BP1" s="8" t="e">
        <f>#REF!</f>
        <v>#REF!</v>
      </c>
      <c r="BQ1" s="8" t="e">
        <f>#REF!</f>
        <v>#REF!</v>
      </c>
      <c r="BR1" s="8" t="e">
        <f>#REF!</f>
        <v>#REF!</v>
      </c>
      <c r="BS1" s="8" t="e">
        <f>#REF!</f>
        <v>#REF!</v>
      </c>
      <c r="BT1" s="8" t="e">
        <f>#REF!</f>
        <v>#REF!</v>
      </c>
      <c r="BU1" s="8" t="e">
        <f>#REF!</f>
        <v>#REF!</v>
      </c>
      <c r="BV1" s="8" t="e">
        <f>#REF!</f>
        <v>#REF!</v>
      </c>
      <c r="BW1" s="8" t="e">
        <f>#REF!</f>
        <v>#REF!</v>
      </c>
      <c r="BX1" s="8" t="e">
        <f>#REF!</f>
        <v>#REF!</v>
      </c>
      <c r="BY1" s="8" t="e">
        <f>#REF!</f>
        <v>#REF!</v>
      </c>
      <c r="BZ1" s="8" t="e">
        <f>#REF!</f>
        <v>#REF!</v>
      </c>
      <c r="CA1" s="8">
        <f>IF(COD!22:22,"AAAAAH3/u04=",0)</f>
        <v>0</v>
      </c>
      <c r="CB1" s="8" t="e">
        <f>AND(COD!A22,"AAAAAH3/u08=")</f>
        <v>#VALUE!</v>
      </c>
      <c r="CC1" s="8" t="e">
        <f>AND(COD!B22,"AAAAAH3/u1A=")</f>
        <v>#VALUE!</v>
      </c>
      <c r="CD1" s="8" t="e">
        <f>AND(COD!C22,"AAAAAH3/u1E=")</f>
        <v>#VALUE!</v>
      </c>
      <c r="CE1" s="8" t="e">
        <f>AND(COD!D22,"AAAAAH3/u1I=")</f>
        <v>#VALUE!</v>
      </c>
      <c r="CF1" s="8" t="e">
        <f>AND(COD!E22,"AAAAAH3/u1M=")</f>
        <v>#VALUE!</v>
      </c>
      <c r="CG1" s="8" t="e">
        <f>AND(COD!F22,"AAAAAH3/u1Q=")</f>
        <v>#VALUE!</v>
      </c>
      <c r="CH1" s="8" t="e">
        <f>AND(COD!G22,"AAAAAH3/u1U=")</f>
        <v>#VALUE!</v>
      </c>
      <c r="CI1" s="8" t="e">
        <f>AND(COD!H22,"AAAAAH3/u1Y=")</f>
        <v>#VALUE!</v>
      </c>
      <c r="CJ1" s="8" t="e">
        <f>AND(COD!#REF!,"AAAAAH3/u1c=")</f>
        <v>#REF!</v>
      </c>
      <c r="CK1" s="8" t="e">
        <f>AND(COD!I22,"AAAAAH3/u1g=")</f>
        <v>#VALUE!</v>
      </c>
      <c r="CL1" s="8" t="e">
        <f>AND(COD!J22,"AAAAAH3/u1k=")</f>
        <v>#VALUE!</v>
      </c>
      <c r="CM1" s="8" t="e">
        <f>AND(COD!K22,"AAAAAH3/u1o=")</f>
        <v>#VALUE!</v>
      </c>
      <c r="CN1" s="8">
        <f>IF(COD!23:23,"AAAAAH3/u1s=",0)</f>
        <v>0</v>
      </c>
      <c r="CO1" s="8" t="e">
        <f>AND(COD!A23,"AAAAAH3/u1w=")</f>
        <v>#VALUE!</v>
      </c>
      <c r="CP1" s="8" t="e">
        <f>AND(COD!B23,"AAAAAH3/u10=")</f>
        <v>#VALUE!</v>
      </c>
      <c r="CQ1" s="8" t="e">
        <f>AND(COD!C23,"AAAAAH3/u14=")</f>
        <v>#VALUE!</v>
      </c>
      <c r="CR1" s="8" t="e">
        <f>AND(COD!D23,"AAAAAH3/u18=")</f>
        <v>#VALUE!</v>
      </c>
      <c r="CS1" s="8" t="e">
        <f>AND(COD!E23,"AAAAAH3/u2A=")</f>
        <v>#VALUE!</v>
      </c>
      <c r="CT1" s="8" t="e">
        <f>AND(COD!F23,"AAAAAH3/u2E=")</f>
        <v>#VALUE!</v>
      </c>
      <c r="CU1" s="8" t="e">
        <f>AND(COD!G23,"AAAAAH3/u2I=")</f>
        <v>#VALUE!</v>
      </c>
      <c r="CV1" s="8" t="e">
        <f>AND(COD!H23,"AAAAAH3/u2M=")</f>
        <v>#VALUE!</v>
      </c>
      <c r="CW1" s="8" t="e">
        <f>AND(COD!#REF!,"AAAAAH3/u2Q=")</f>
        <v>#REF!</v>
      </c>
      <c r="CX1" s="8" t="e">
        <f>AND(COD!I23,"AAAAAH3/u2U=")</f>
        <v>#VALUE!</v>
      </c>
      <c r="CY1" s="8" t="e">
        <f>AND(COD!J23,"AAAAAH3/u2Y=")</f>
        <v>#VALUE!</v>
      </c>
      <c r="CZ1" s="8" t="e">
        <f>AND(COD!K23,"AAAAAH3/u2c=")</f>
        <v>#VALUE!</v>
      </c>
      <c r="DA1" s="8">
        <f>IF(COD!24:24,"AAAAAH3/u2g=",0)</f>
        <v>0</v>
      </c>
      <c r="DB1" s="8" t="e">
        <f>AND(COD!A24,"AAAAAH3/u2k=")</f>
        <v>#VALUE!</v>
      </c>
      <c r="DC1" s="8" t="e">
        <f>AND(COD!B24,"AAAAAH3/u2o=")</f>
        <v>#VALUE!</v>
      </c>
      <c r="DD1" s="8" t="e">
        <f>AND(COD!C24,"AAAAAH3/u2s=")</f>
        <v>#VALUE!</v>
      </c>
      <c r="DE1" s="8" t="e">
        <f>AND(COD!D24,"AAAAAH3/u2w=")</f>
        <v>#VALUE!</v>
      </c>
      <c r="DF1" s="8" t="e">
        <f>AND(COD!E24,"AAAAAH3/u20=")</f>
        <v>#VALUE!</v>
      </c>
      <c r="DG1" s="8" t="e">
        <f>AND(COD!F24,"AAAAAH3/u24=")</f>
        <v>#VALUE!</v>
      </c>
      <c r="DH1" s="8" t="e">
        <f>AND(COD!G24,"AAAAAH3/u28=")</f>
        <v>#VALUE!</v>
      </c>
      <c r="DI1" s="8" t="e">
        <f>AND(COD!H24,"AAAAAH3/u3A=")</f>
        <v>#VALUE!</v>
      </c>
      <c r="DJ1" s="8" t="e">
        <f>AND(COD!#REF!,"AAAAAH3/u3E=")</f>
        <v>#REF!</v>
      </c>
      <c r="DK1" s="8" t="e">
        <f>AND(COD!I24,"AAAAAH3/u3I=")</f>
        <v>#VALUE!</v>
      </c>
      <c r="DL1" s="8" t="e">
        <f>AND(COD!J24,"AAAAAH3/u3M=")</f>
        <v>#VALUE!</v>
      </c>
      <c r="DM1" s="8" t="e">
        <f>AND(COD!K24,"AAAAAH3/u3Q=")</f>
        <v>#VALUE!</v>
      </c>
      <c r="DN1" s="8">
        <f>IF(COD!25:25,"AAAAAH3/u3U=",0)</f>
        <v>0</v>
      </c>
      <c r="DO1" s="8" t="e">
        <f>AND(COD!A25,"AAAAAH3/u3Y=")</f>
        <v>#VALUE!</v>
      </c>
      <c r="DP1" s="8" t="e">
        <f>AND(COD!B25,"AAAAAH3/u3c=")</f>
        <v>#VALUE!</v>
      </c>
      <c r="DQ1" s="8" t="e">
        <f>AND(COD!C25,"AAAAAH3/u3g=")</f>
        <v>#VALUE!</v>
      </c>
      <c r="DR1" s="8" t="e">
        <f>AND(COD!D25,"AAAAAH3/u3k=")</f>
        <v>#VALUE!</v>
      </c>
      <c r="DS1" s="8" t="e">
        <f>AND(COD!E25,"AAAAAH3/u3o=")</f>
        <v>#VALUE!</v>
      </c>
      <c r="DT1" s="8" t="e">
        <f>AND(COD!F25,"AAAAAH3/u3s=")</f>
        <v>#VALUE!</v>
      </c>
      <c r="DU1" s="8" t="e">
        <f>AND(COD!G25,"AAAAAH3/u3w=")</f>
        <v>#VALUE!</v>
      </c>
      <c r="DV1" s="8" t="e">
        <f>AND(COD!H25,"AAAAAH3/u30=")</f>
        <v>#VALUE!</v>
      </c>
      <c r="DW1" s="8" t="e">
        <f>AND(COD!#REF!,"AAAAAH3/u34=")</f>
        <v>#REF!</v>
      </c>
      <c r="DX1" s="8" t="e">
        <f>AND(COD!I25,"AAAAAH3/u38=")</f>
        <v>#VALUE!</v>
      </c>
      <c r="DY1" s="8" t="e">
        <f>AND(COD!J25,"AAAAAH3/u4A=")</f>
        <v>#VALUE!</v>
      </c>
      <c r="DZ1" s="8" t="e">
        <f>AND(COD!K25,"AAAAAH3/u4E=")</f>
        <v>#VALUE!</v>
      </c>
      <c r="EA1" s="8">
        <f>IF(COD!29:29,"AAAAAH3/u4I=",0)</f>
        <v>0</v>
      </c>
      <c r="EB1" s="8" t="e">
        <f>AND(COD!A29,"AAAAAH3/u4M=")</f>
        <v>#VALUE!</v>
      </c>
      <c r="EC1" s="8" t="e">
        <f>AND(COD!B29,"AAAAAH3/u4Q=")</f>
        <v>#VALUE!</v>
      </c>
      <c r="ED1" s="8" t="e">
        <f>AND(COD!C29,"AAAAAH3/u4U=")</f>
        <v>#VALUE!</v>
      </c>
      <c r="EE1" s="8" t="e">
        <f>AND(COD!D29,"AAAAAH3/u4Y=")</f>
        <v>#VALUE!</v>
      </c>
      <c r="EF1" s="8" t="e">
        <f>AND(COD!E29,"AAAAAH3/u4c=")</f>
        <v>#VALUE!</v>
      </c>
      <c r="EG1" s="8" t="e">
        <f>AND(COD!F29,"AAAAAH3/u4g=")</f>
        <v>#VALUE!</v>
      </c>
      <c r="EH1" s="8" t="e">
        <f>AND(COD!G29,"AAAAAH3/u4k=")</f>
        <v>#VALUE!</v>
      </c>
      <c r="EI1" s="8" t="e">
        <f>AND(COD!H29,"AAAAAH3/u4o=")</f>
        <v>#VALUE!</v>
      </c>
      <c r="EJ1" s="8" t="e">
        <f>AND(COD!#REF!,"AAAAAH3/u4s=")</f>
        <v>#REF!</v>
      </c>
      <c r="EK1" s="8" t="e">
        <f>AND(COD!I29,"AAAAAH3/u4w=")</f>
        <v>#VALUE!</v>
      </c>
      <c r="EL1" s="8" t="e">
        <f>AND(COD!J29,"AAAAAH3/u40=")</f>
        <v>#VALUE!</v>
      </c>
      <c r="EM1" s="8" t="e">
        <f>AND(COD!K29,"AAAAAH3/u44=")</f>
        <v>#VALUE!</v>
      </c>
      <c r="EN1" s="8">
        <f>IF(COD!30:30,"AAAAAH3/u48=",0)</f>
        <v>0</v>
      </c>
      <c r="EO1" s="8" t="e">
        <f>AND(COD!A30,"AAAAAH3/u5A=")</f>
        <v>#VALUE!</v>
      </c>
      <c r="EP1" s="8" t="e">
        <f>AND(COD!B30,"AAAAAH3/u5E=")</f>
        <v>#VALUE!</v>
      </c>
      <c r="EQ1" s="8" t="e">
        <f>AND(COD!C30,"AAAAAH3/u5I=")</f>
        <v>#VALUE!</v>
      </c>
      <c r="ER1" s="8" t="e">
        <f>AND(COD!D30,"AAAAAH3/u5M=")</f>
        <v>#VALUE!</v>
      </c>
      <c r="ES1" s="8" t="e">
        <f>AND(COD!E30,"AAAAAH3/u5Q=")</f>
        <v>#VALUE!</v>
      </c>
      <c r="ET1" s="8" t="e">
        <f>AND(COD!F30,"AAAAAH3/u5U=")</f>
        <v>#VALUE!</v>
      </c>
      <c r="EU1" s="8" t="e">
        <f>AND(COD!G30,"AAAAAH3/u5Y=")</f>
        <v>#VALUE!</v>
      </c>
      <c r="EV1" s="8" t="e">
        <f>AND(COD!H30,"AAAAAH3/u5c=")</f>
        <v>#VALUE!</v>
      </c>
      <c r="EW1" s="8" t="e">
        <f>AND(COD!#REF!,"AAAAAH3/u5g=")</f>
        <v>#REF!</v>
      </c>
      <c r="EX1" s="8" t="e">
        <f>AND(COD!I30,"AAAAAH3/u5k=")</f>
        <v>#VALUE!</v>
      </c>
      <c r="EY1" s="8" t="e">
        <f>AND(COD!J30,"AAAAAH3/u5o=")</f>
        <v>#VALUE!</v>
      </c>
      <c r="EZ1" s="8" t="e">
        <f>AND(COD!K30,"AAAAAH3/u5s=")</f>
        <v>#VALUE!</v>
      </c>
      <c r="FA1" s="8">
        <f>IF(COD!31:31,"AAAAAH3/u5w=",0)</f>
        <v>0</v>
      </c>
      <c r="FB1" s="8" t="e">
        <f>AND(COD!A31,"AAAAAH3/u50=")</f>
        <v>#VALUE!</v>
      </c>
      <c r="FC1" s="8" t="e">
        <f>AND(COD!B31,"AAAAAH3/u54=")</f>
        <v>#VALUE!</v>
      </c>
      <c r="FD1" s="8" t="e">
        <f>AND(COD!C31,"AAAAAH3/u58=")</f>
        <v>#VALUE!</v>
      </c>
      <c r="FE1" s="8" t="e">
        <f>AND(COD!D31,"AAAAAH3/u6A=")</f>
        <v>#VALUE!</v>
      </c>
      <c r="FF1" s="8" t="e">
        <f>AND(COD!E31,"AAAAAH3/u6E=")</f>
        <v>#VALUE!</v>
      </c>
      <c r="FG1" s="8" t="e">
        <f>AND(COD!F31,"AAAAAH3/u6I=")</f>
        <v>#VALUE!</v>
      </c>
      <c r="FH1" s="8" t="e">
        <f>AND(COD!G31,"AAAAAH3/u6M=")</f>
        <v>#VALUE!</v>
      </c>
      <c r="FI1" s="8" t="e">
        <f>AND(COD!H31,"AAAAAH3/u6Q=")</f>
        <v>#VALUE!</v>
      </c>
      <c r="FJ1" s="8" t="e">
        <f>AND(COD!#REF!,"AAAAAH3/u6U=")</f>
        <v>#REF!</v>
      </c>
      <c r="FK1" s="8" t="e">
        <f>AND(COD!I31,"AAAAAH3/u6Y=")</f>
        <v>#VALUE!</v>
      </c>
      <c r="FL1" s="8" t="e">
        <f>AND(COD!J31,"AAAAAH3/u6c=")</f>
        <v>#VALUE!</v>
      </c>
      <c r="FM1" s="8" t="e">
        <f>AND(COD!K31,"AAAAAH3/u6g=")</f>
        <v>#VALUE!</v>
      </c>
      <c r="FN1" s="8">
        <f>IF(COD!32:32,"AAAAAH3/u6k=",0)</f>
        <v>0</v>
      </c>
      <c r="FO1" s="8" t="e">
        <f>AND(COD!A32,"AAAAAH3/u6o=")</f>
        <v>#VALUE!</v>
      </c>
      <c r="FP1" s="8" t="e">
        <f>AND(COD!B32,"AAAAAH3/u6s=")</f>
        <v>#VALUE!</v>
      </c>
      <c r="FQ1" s="8" t="e">
        <f>AND(COD!C32,"AAAAAH3/u6w=")</f>
        <v>#VALUE!</v>
      </c>
      <c r="FR1" s="8" t="e">
        <f>AND(COD!D32,"AAAAAH3/u60=")</f>
        <v>#VALUE!</v>
      </c>
      <c r="FS1" s="8" t="e">
        <f>AND(COD!E32,"AAAAAH3/u64=")</f>
        <v>#VALUE!</v>
      </c>
      <c r="FT1" s="8" t="e">
        <f>AND(COD!F32,"AAAAAH3/u68=")</f>
        <v>#VALUE!</v>
      </c>
      <c r="FU1" s="8" t="e">
        <f>AND(COD!G32,"AAAAAH3/u7A=")</f>
        <v>#VALUE!</v>
      </c>
      <c r="FV1" s="8" t="e">
        <f>AND(COD!H32,"AAAAAH3/u7E=")</f>
        <v>#VALUE!</v>
      </c>
      <c r="FW1" s="8" t="e">
        <f>AND(COD!#REF!,"AAAAAH3/u7I=")</f>
        <v>#REF!</v>
      </c>
      <c r="FX1" s="8" t="e">
        <f>AND(COD!I32,"AAAAAH3/u7M=")</f>
        <v>#VALUE!</v>
      </c>
      <c r="FY1" s="8" t="e">
        <f>AND(COD!J32,"AAAAAH3/u7Q=")</f>
        <v>#VALUE!</v>
      </c>
      <c r="FZ1" s="8" t="e">
        <f>AND(COD!K32,"AAAAAH3/u7U=")</f>
        <v>#VALUE!</v>
      </c>
      <c r="GA1" s="8">
        <f>IF(COD!36:36,"AAAAAH3/u7Y=",0)</f>
        <v>0</v>
      </c>
      <c r="GB1" s="8" t="e">
        <f>AND(COD!A36,"AAAAAH3/u7c=")</f>
        <v>#VALUE!</v>
      </c>
      <c r="GC1" s="8" t="e">
        <f>AND(COD!B36,"AAAAAH3/u7g=")</f>
        <v>#VALUE!</v>
      </c>
      <c r="GD1" s="8" t="e">
        <f>AND(COD!C36,"AAAAAH3/u7k=")</f>
        <v>#VALUE!</v>
      </c>
      <c r="GE1" s="8" t="e">
        <f>AND(COD!D36,"AAAAAH3/u7o=")</f>
        <v>#VALUE!</v>
      </c>
      <c r="GF1" s="8" t="e">
        <f>AND(COD!E36,"AAAAAH3/u7s=")</f>
        <v>#VALUE!</v>
      </c>
      <c r="GG1" s="8" t="e">
        <f>AND(COD!F36,"AAAAAH3/u7w=")</f>
        <v>#VALUE!</v>
      </c>
      <c r="GH1" s="8" t="e">
        <f>AND(COD!G36,"AAAAAH3/u70=")</f>
        <v>#VALUE!</v>
      </c>
      <c r="GI1" s="8" t="e">
        <f>AND(COD!H36,"AAAAAH3/u74=")</f>
        <v>#VALUE!</v>
      </c>
      <c r="GJ1" s="8" t="e">
        <f>AND(COD!#REF!,"AAAAAH3/u78=")</f>
        <v>#REF!</v>
      </c>
      <c r="GK1" s="8" t="e">
        <f>AND(COD!I36,"AAAAAH3/u8A=")</f>
        <v>#VALUE!</v>
      </c>
      <c r="GL1" s="8" t="e">
        <f>AND(COD!J36,"AAAAAH3/u8E=")</f>
        <v>#VALUE!</v>
      </c>
      <c r="GM1" s="8" t="e">
        <f>AND(COD!K36,"AAAAAH3/u8I=")</f>
        <v>#VALUE!</v>
      </c>
      <c r="GN1" s="8">
        <f>IF(COD!47:47,"AAAAAH3/u8M=",0)</f>
        <v>0</v>
      </c>
      <c r="GO1" s="8" t="e">
        <f>AND(COD!A47,"AAAAAH3/u8Q=")</f>
        <v>#VALUE!</v>
      </c>
      <c r="GP1" s="8" t="e">
        <f>AND(COD!B47,"AAAAAH3/u8U=")</f>
        <v>#VALUE!</v>
      </c>
      <c r="GQ1" s="8" t="e">
        <f>AND(COD!C47,"AAAAAH3/u8Y=")</f>
        <v>#VALUE!</v>
      </c>
      <c r="GR1" s="8" t="e">
        <f>AND(COD!D47,"AAAAAH3/u8c=")</f>
        <v>#VALUE!</v>
      </c>
      <c r="GS1" s="8" t="e">
        <f>AND(COD!E47,"AAAAAH3/u8g=")</f>
        <v>#VALUE!</v>
      </c>
      <c r="GT1" s="8" t="e">
        <f>AND(COD!F47,"AAAAAH3/u8k=")</f>
        <v>#VALUE!</v>
      </c>
      <c r="GU1" s="8" t="e">
        <f>AND(COD!G47,"AAAAAH3/u8o=")</f>
        <v>#VALUE!</v>
      </c>
      <c r="GV1" s="8" t="e">
        <f>AND(COD!H47,"AAAAAH3/u8s=")</f>
        <v>#VALUE!</v>
      </c>
      <c r="GW1" s="8" t="e">
        <f>AND(COD!#REF!,"AAAAAH3/u8w=")</f>
        <v>#REF!</v>
      </c>
      <c r="GX1" s="8" t="e">
        <f>AND(COD!I47,"AAAAAH3/u80=")</f>
        <v>#VALUE!</v>
      </c>
      <c r="GY1" s="8" t="e">
        <f>AND(COD!J47,"AAAAAH3/u84=")</f>
        <v>#VALUE!</v>
      </c>
      <c r="GZ1" s="8" t="e">
        <f>AND(COD!K47,"AAAAAH3/u88=")</f>
        <v>#VALUE!</v>
      </c>
      <c r="HA1" s="8">
        <f>IF(COD!48:48,"AAAAAH3/u9A=",0)</f>
        <v>0</v>
      </c>
      <c r="HB1" s="8" t="e">
        <f>AND(COD!A48,"AAAAAH3/u9E=")</f>
        <v>#VALUE!</v>
      </c>
      <c r="HC1" s="8" t="e">
        <f>AND(COD!B48,"AAAAAH3/u9I=")</f>
        <v>#VALUE!</v>
      </c>
      <c r="HD1" s="8" t="e">
        <f>AND(COD!C48,"AAAAAH3/u9M=")</f>
        <v>#VALUE!</v>
      </c>
      <c r="HE1" s="8" t="e">
        <f>AND(COD!D48,"AAAAAH3/u9Q=")</f>
        <v>#VALUE!</v>
      </c>
      <c r="HF1" s="8" t="e">
        <f>AND(COD!E48,"AAAAAH3/u9U=")</f>
        <v>#VALUE!</v>
      </c>
      <c r="HG1" s="8" t="e">
        <f>AND(COD!F48,"AAAAAH3/u9Y=")</f>
        <v>#VALUE!</v>
      </c>
      <c r="HH1" s="8" t="e">
        <f>AND(COD!G48,"AAAAAH3/u9c=")</f>
        <v>#VALUE!</v>
      </c>
      <c r="HI1" s="8" t="e">
        <f>AND(COD!H48,"AAAAAH3/u9g=")</f>
        <v>#VALUE!</v>
      </c>
      <c r="HJ1" s="8" t="e">
        <f>AND(COD!#REF!,"AAAAAH3/u9k=")</f>
        <v>#REF!</v>
      </c>
      <c r="HK1" s="8" t="e">
        <f>AND(COD!I48,"AAAAAH3/u9o=")</f>
        <v>#VALUE!</v>
      </c>
      <c r="HL1" s="8" t="e">
        <f>AND(COD!J48,"AAAAAH3/u9s=")</f>
        <v>#VALUE!</v>
      </c>
      <c r="HM1" s="8" t="e">
        <f>AND(COD!K48,"AAAAAH3/u9w=")</f>
        <v>#VALUE!</v>
      </c>
      <c r="HN1" s="8" t="e">
        <f>IF(COD!#REF!,"AAAAAH3/u90=",0)</f>
        <v>#REF!</v>
      </c>
      <c r="HO1" s="8" t="e">
        <f>AND(COD!#REF!,"AAAAAH3/u94=")</f>
        <v>#REF!</v>
      </c>
      <c r="HP1" s="8" t="e">
        <f>AND(COD!#REF!,"AAAAAH3/u98=")</f>
        <v>#REF!</v>
      </c>
      <c r="HQ1" s="8" t="e">
        <f>AND(COD!#REF!,"AAAAAH3/u+A=")</f>
        <v>#REF!</v>
      </c>
      <c r="HR1" s="8" t="e">
        <f>AND(COD!#REF!,"AAAAAH3/u+E=")</f>
        <v>#REF!</v>
      </c>
      <c r="HS1" s="8" t="e">
        <f>AND(COD!#REF!,"AAAAAH3/u+I=")</f>
        <v>#REF!</v>
      </c>
      <c r="HT1" s="8" t="e">
        <f>AND(COD!#REF!,"AAAAAH3/u+M=")</f>
        <v>#REF!</v>
      </c>
      <c r="HU1" s="8" t="e">
        <f>AND(COD!#REF!,"AAAAAH3/u+Q=")</f>
        <v>#REF!</v>
      </c>
      <c r="HV1" s="8" t="e">
        <f>AND(COD!#REF!,"AAAAAH3/u+U=")</f>
        <v>#REF!</v>
      </c>
      <c r="HW1" s="8" t="e">
        <f>AND(COD!#REF!,"AAAAAH3/u+Y=")</f>
        <v>#REF!</v>
      </c>
      <c r="HX1" s="8" t="e">
        <f>AND(COD!#REF!,"AAAAAH3/u+c=")</f>
        <v>#REF!</v>
      </c>
      <c r="HY1" s="8" t="e">
        <f>AND(COD!#REF!,"AAAAAH3/u+g=")</f>
        <v>#REF!</v>
      </c>
      <c r="HZ1" s="8" t="e">
        <f>AND(COD!#REF!,"AAAAAH3/u+k=")</f>
        <v>#REF!</v>
      </c>
      <c r="IA1" s="8" t="e">
        <f>IF(COD!#REF!,"AAAAAH3/u+o=",0)</f>
        <v>#REF!</v>
      </c>
      <c r="IB1" s="8" t="e">
        <f>AND(COD!#REF!,"AAAAAH3/u+s=")</f>
        <v>#REF!</v>
      </c>
      <c r="IC1" s="8" t="e">
        <f>AND(COD!#REF!,"AAAAAH3/u+w=")</f>
        <v>#REF!</v>
      </c>
      <c r="ID1" s="8" t="e">
        <f>AND(COD!#REF!,"AAAAAH3/u+0=")</f>
        <v>#REF!</v>
      </c>
      <c r="IE1" s="8" t="e">
        <f>AND(COD!#REF!,"AAAAAH3/u+4=")</f>
        <v>#REF!</v>
      </c>
      <c r="IF1" s="8" t="e">
        <f>AND(COD!#REF!,"AAAAAH3/u+8=")</f>
        <v>#REF!</v>
      </c>
      <c r="IG1" s="8" t="e">
        <f>AND(COD!#REF!,"AAAAAH3/u/A=")</f>
        <v>#REF!</v>
      </c>
      <c r="IH1" s="8" t="e">
        <f>AND(COD!#REF!,"AAAAAH3/u/E=")</f>
        <v>#REF!</v>
      </c>
      <c r="II1" s="8" t="e">
        <f>AND(COD!#REF!,"AAAAAH3/u/I=")</f>
        <v>#REF!</v>
      </c>
      <c r="IJ1" s="8" t="e">
        <f>AND(COD!#REF!,"AAAAAH3/u/M=")</f>
        <v>#REF!</v>
      </c>
      <c r="IK1" s="8" t="e">
        <f>AND(COD!#REF!,"AAAAAH3/u/Q=")</f>
        <v>#REF!</v>
      </c>
      <c r="IL1" s="8" t="e">
        <f>AND(COD!#REF!,"AAAAAH3/u/U=")</f>
        <v>#REF!</v>
      </c>
      <c r="IM1" s="8" t="e">
        <f>AND(COD!#REF!,"AAAAAH3/u/Y=")</f>
        <v>#REF!</v>
      </c>
      <c r="IN1" s="8" t="e">
        <f>IF(COD!#REF!,"AAAAAH3/u/c=",0)</f>
        <v>#REF!</v>
      </c>
      <c r="IO1" s="8" t="e">
        <f>AND(COD!#REF!,"AAAAAH3/u/g=")</f>
        <v>#REF!</v>
      </c>
      <c r="IP1" s="8" t="e">
        <f>AND(COD!#REF!,"AAAAAH3/u/k=")</f>
        <v>#REF!</v>
      </c>
      <c r="IQ1" s="8" t="e">
        <f>AND(COD!#REF!,"AAAAAH3/u/o=")</f>
        <v>#REF!</v>
      </c>
      <c r="IR1" s="8" t="e">
        <f>AND(COD!#REF!,"AAAAAH3/u/s=")</f>
        <v>#REF!</v>
      </c>
      <c r="IS1" s="8" t="e">
        <f>AND(COD!#REF!,"AAAAAH3/u/w=")</f>
        <v>#REF!</v>
      </c>
      <c r="IT1" s="8" t="e">
        <f>AND(COD!#REF!,"AAAAAH3/u/0=")</f>
        <v>#REF!</v>
      </c>
      <c r="IU1" s="8" t="e">
        <f>AND(COD!#REF!,"AAAAAH3/u/4=")</f>
        <v>#REF!</v>
      </c>
      <c r="IV1" s="8" t="e">
        <f>AND(COD!#REF!,"AAAAAH3/u/8=")</f>
        <v>#REF!</v>
      </c>
    </row>
    <row r="2" spans="1:256" x14ac:dyDescent="0.25">
      <c r="A2" s="8" t="e">
        <f>AND(COD!#REF!,"AAAAAH+/+QA=")</f>
        <v>#REF!</v>
      </c>
      <c r="B2" s="8" t="e">
        <f>AND(COD!#REF!,"AAAAAH+/+QE=")</f>
        <v>#REF!</v>
      </c>
      <c r="C2" s="8" t="e">
        <f>AND(COD!#REF!,"AAAAAH+/+QI=")</f>
        <v>#REF!</v>
      </c>
      <c r="D2" s="8" t="e">
        <f>AND(COD!#REF!,"AAAAAH+/+QM=")</f>
        <v>#REF!</v>
      </c>
      <c r="E2" s="8" t="e">
        <f>IF(COD!#REF!,"AAAAAH+/+QQ=",0)</f>
        <v>#REF!</v>
      </c>
      <c r="F2" s="8" t="e">
        <f>AND(COD!#REF!,"AAAAAH+/+QU=")</f>
        <v>#REF!</v>
      </c>
      <c r="G2" s="8" t="e">
        <f>AND(COD!#REF!,"AAAAAH+/+QY=")</f>
        <v>#REF!</v>
      </c>
      <c r="H2" s="8" t="e">
        <f>AND(COD!#REF!,"AAAAAH+/+Qc=")</f>
        <v>#REF!</v>
      </c>
      <c r="I2" s="8" t="e">
        <f>AND(COD!#REF!,"AAAAAH+/+Qg=")</f>
        <v>#REF!</v>
      </c>
      <c r="J2" s="8" t="e">
        <f>AND(COD!#REF!,"AAAAAH+/+Qk=")</f>
        <v>#REF!</v>
      </c>
      <c r="K2" s="8" t="e">
        <f>AND(COD!#REF!,"AAAAAH+/+Qo=")</f>
        <v>#REF!</v>
      </c>
      <c r="L2" s="8" t="e">
        <f>AND(COD!#REF!,"AAAAAH+/+Qs=")</f>
        <v>#REF!</v>
      </c>
      <c r="M2" s="8" t="e">
        <f>AND(COD!#REF!,"AAAAAH+/+Qw=")</f>
        <v>#REF!</v>
      </c>
      <c r="N2" s="8" t="e">
        <f>AND(COD!#REF!,"AAAAAH+/+Q0=")</f>
        <v>#REF!</v>
      </c>
      <c r="O2" s="8" t="e">
        <f>AND(COD!#REF!,"AAAAAH+/+Q4=")</f>
        <v>#REF!</v>
      </c>
      <c r="P2" s="8" t="e">
        <f>AND(COD!#REF!,"AAAAAH+/+Q8=")</f>
        <v>#REF!</v>
      </c>
      <c r="Q2" s="8" t="e">
        <f>AND(COD!#REF!,"AAAAAH+/+RA=")</f>
        <v>#REF!</v>
      </c>
      <c r="R2" s="8" t="e">
        <f>IF(COD!#REF!,"AAAAAH+/+RE=",0)</f>
        <v>#REF!</v>
      </c>
      <c r="S2" s="8" t="e">
        <f>AND(COD!#REF!,"AAAAAH+/+RI=")</f>
        <v>#REF!</v>
      </c>
      <c r="T2" s="8" t="e">
        <f>AND(COD!#REF!,"AAAAAH+/+RM=")</f>
        <v>#REF!</v>
      </c>
      <c r="U2" s="8" t="e">
        <f>AND(COD!#REF!,"AAAAAH+/+RQ=")</f>
        <v>#REF!</v>
      </c>
      <c r="V2" s="8" t="e">
        <f>AND(COD!#REF!,"AAAAAH+/+RU=")</f>
        <v>#REF!</v>
      </c>
      <c r="W2" s="8" t="e">
        <f>AND(COD!#REF!,"AAAAAH+/+RY=")</f>
        <v>#REF!</v>
      </c>
      <c r="X2" s="8" t="e">
        <f>AND(COD!#REF!,"AAAAAH+/+Rc=")</f>
        <v>#REF!</v>
      </c>
      <c r="Y2" s="8" t="e">
        <f>AND(COD!#REF!,"AAAAAH+/+Rg=")</f>
        <v>#REF!</v>
      </c>
      <c r="Z2" s="8" t="e">
        <f>AND(COD!#REF!,"AAAAAH+/+Rk=")</f>
        <v>#REF!</v>
      </c>
      <c r="AA2" s="8" t="e">
        <f>AND(COD!#REF!,"AAAAAH+/+Ro=")</f>
        <v>#REF!</v>
      </c>
      <c r="AB2" s="8" t="e">
        <f>AND(COD!#REF!,"AAAAAH+/+Rs=")</f>
        <v>#REF!</v>
      </c>
      <c r="AC2" s="8" t="e">
        <f>AND(COD!#REF!,"AAAAAH+/+Rw=")</f>
        <v>#REF!</v>
      </c>
      <c r="AD2" s="8" t="e">
        <f>AND(COD!#REF!,"AAAAAH+/+R0=")</f>
        <v>#REF!</v>
      </c>
      <c r="AE2" s="8" t="e">
        <f>IF(COD!#REF!,"AAAAAH+/+R4=",0)</f>
        <v>#REF!</v>
      </c>
      <c r="AF2" s="8" t="e">
        <f>AND(COD!#REF!,"AAAAAH+/+R8=")</f>
        <v>#REF!</v>
      </c>
      <c r="AG2" s="8" t="e">
        <f>AND(COD!#REF!,"AAAAAH+/+SA=")</f>
        <v>#REF!</v>
      </c>
      <c r="AH2" s="8" t="e">
        <f>AND(COD!#REF!,"AAAAAH+/+SE=")</f>
        <v>#REF!</v>
      </c>
      <c r="AI2" s="8" t="e">
        <f>AND(COD!#REF!,"AAAAAH+/+SI=")</f>
        <v>#REF!</v>
      </c>
      <c r="AJ2" s="8" t="e">
        <f>AND(COD!#REF!,"AAAAAH+/+SM=")</f>
        <v>#REF!</v>
      </c>
      <c r="AK2" s="8" t="e">
        <f>AND(COD!#REF!,"AAAAAH+/+SQ=")</f>
        <v>#REF!</v>
      </c>
      <c r="AL2" s="8" t="e">
        <f>AND(COD!#REF!,"AAAAAH+/+SU=")</f>
        <v>#REF!</v>
      </c>
      <c r="AM2" s="8" t="e">
        <f>AND(COD!#REF!,"AAAAAH+/+SY=")</f>
        <v>#REF!</v>
      </c>
      <c r="AN2" s="8" t="e">
        <f>AND(COD!#REF!,"AAAAAH+/+Sc=")</f>
        <v>#REF!</v>
      </c>
      <c r="AO2" s="8" t="e">
        <f>AND(COD!#REF!,"AAAAAH+/+Sg=")</f>
        <v>#REF!</v>
      </c>
      <c r="AP2" s="8" t="e">
        <f>AND(COD!#REF!,"AAAAAH+/+Sk=")</f>
        <v>#REF!</v>
      </c>
      <c r="AQ2" s="8" t="e">
        <f>AND(COD!#REF!,"AAAAAH+/+So=")</f>
        <v>#REF!</v>
      </c>
      <c r="AR2" s="8" t="e">
        <f>IF(COD!#REF!,"AAAAAH+/+Ss=",0)</f>
        <v>#REF!</v>
      </c>
      <c r="AS2" s="8" t="e">
        <f>AND(COD!#REF!,"AAAAAH+/+Sw=")</f>
        <v>#REF!</v>
      </c>
      <c r="AT2" s="8" t="e">
        <f>AND(COD!#REF!,"AAAAAH+/+S0=")</f>
        <v>#REF!</v>
      </c>
      <c r="AU2" s="8" t="e">
        <f>AND(COD!#REF!,"AAAAAH+/+S4=")</f>
        <v>#REF!</v>
      </c>
      <c r="AV2" s="8" t="e">
        <f>AND(COD!#REF!,"AAAAAH+/+S8=")</f>
        <v>#REF!</v>
      </c>
      <c r="AW2" s="8" t="e">
        <f>AND(COD!#REF!,"AAAAAH+/+TA=")</f>
        <v>#REF!</v>
      </c>
      <c r="AX2" s="8" t="e">
        <f>AND(COD!#REF!,"AAAAAH+/+TE=")</f>
        <v>#REF!</v>
      </c>
      <c r="AY2" s="8" t="e">
        <f>AND(COD!#REF!,"AAAAAH+/+TI=")</f>
        <v>#REF!</v>
      </c>
      <c r="AZ2" s="8" t="e">
        <f>AND(COD!#REF!,"AAAAAH+/+TM=")</f>
        <v>#REF!</v>
      </c>
      <c r="BA2" s="8" t="e">
        <f>AND(COD!#REF!,"AAAAAH+/+TQ=")</f>
        <v>#REF!</v>
      </c>
      <c r="BB2" s="8" t="e">
        <f>AND(COD!#REF!,"AAAAAH+/+TU=")</f>
        <v>#REF!</v>
      </c>
      <c r="BC2" s="8" t="e">
        <f>AND(COD!#REF!,"AAAAAH+/+TY=")</f>
        <v>#REF!</v>
      </c>
      <c r="BD2" s="8" t="e">
        <f>AND(COD!#REF!,"AAAAAH+/+Tc=")</f>
        <v>#REF!</v>
      </c>
      <c r="BE2" s="8" t="e">
        <f>IF(COD!#REF!,"AAAAAH+/+Tg=",0)</f>
        <v>#REF!</v>
      </c>
      <c r="BF2" s="8" t="e">
        <f>AND(COD!#REF!,"AAAAAH+/+Tk=")</f>
        <v>#REF!</v>
      </c>
      <c r="BG2" s="8" t="e">
        <f>AND(COD!#REF!,"AAAAAH+/+To=")</f>
        <v>#REF!</v>
      </c>
      <c r="BH2" s="8" t="e">
        <f>AND(COD!#REF!,"AAAAAH+/+Ts=")</f>
        <v>#REF!</v>
      </c>
      <c r="BI2" s="8" t="e">
        <f>AND(COD!#REF!,"AAAAAH+/+Tw=")</f>
        <v>#REF!</v>
      </c>
      <c r="BJ2" s="8" t="e">
        <f>AND(COD!#REF!,"AAAAAH+/+T0=")</f>
        <v>#REF!</v>
      </c>
      <c r="BK2" s="8" t="e">
        <f>AND(COD!#REF!,"AAAAAH+/+T4=")</f>
        <v>#REF!</v>
      </c>
      <c r="BL2" s="8" t="e">
        <f>AND(COD!#REF!,"AAAAAH+/+T8=")</f>
        <v>#REF!</v>
      </c>
      <c r="BM2" s="8" t="e">
        <f>AND(COD!#REF!,"AAAAAH+/+UA=")</f>
        <v>#REF!</v>
      </c>
      <c r="BN2" s="8" t="e">
        <f>AND(COD!#REF!,"AAAAAH+/+UE=")</f>
        <v>#REF!</v>
      </c>
      <c r="BO2" s="8" t="e">
        <f>AND(COD!#REF!,"AAAAAH+/+UI=")</f>
        <v>#REF!</v>
      </c>
      <c r="BP2" s="8" t="e">
        <f>AND(COD!#REF!,"AAAAAH+/+UM=")</f>
        <v>#REF!</v>
      </c>
      <c r="BQ2" s="8" t="e">
        <f>AND(COD!#REF!,"AAAAAH+/+UQ=")</f>
        <v>#REF!</v>
      </c>
      <c r="BR2" s="8" t="e">
        <f>IF(COD!#REF!,"AAAAAH+/+UU=",0)</f>
        <v>#REF!</v>
      </c>
      <c r="BS2" s="8" t="e">
        <f>AND(COD!#REF!,"AAAAAH+/+UY=")</f>
        <v>#REF!</v>
      </c>
      <c r="BT2" s="8" t="e">
        <f>AND(COD!#REF!,"AAAAAH+/+Uc=")</f>
        <v>#REF!</v>
      </c>
      <c r="BU2" s="8" t="e">
        <f>AND(COD!#REF!,"AAAAAH+/+Ug=")</f>
        <v>#REF!</v>
      </c>
      <c r="BV2" s="8" t="e">
        <f>AND(COD!#REF!,"AAAAAH+/+Uk=")</f>
        <v>#REF!</v>
      </c>
      <c r="BW2" s="8" t="e">
        <f>AND(COD!#REF!,"AAAAAH+/+Uo=")</f>
        <v>#REF!</v>
      </c>
      <c r="BX2" s="8" t="e">
        <f>AND(COD!#REF!,"AAAAAH+/+Us=")</f>
        <v>#REF!</v>
      </c>
      <c r="BY2" s="8" t="e">
        <f>AND(COD!#REF!,"AAAAAH+/+Uw=")</f>
        <v>#REF!</v>
      </c>
      <c r="BZ2" s="8" t="e">
        <f>AND(COD!#REF!,"AAAAAH+/+U0=")</f>
        <v>#REF!</v>
      </c>
      <c r="CA2" s="8" t="e">
        <f>AND(COD!#REF!,"AAAAAH+/+U4=")</f>
        <v>#REF!</v>
      </c>
      <c r="CB2" s="8" t="e">
        <f>AND(COD!#REF!,"AAAAAH+/+U8=")</f>
        <v>#REF!</v>
      </c>
      <c r="CC2" s="8" t="e">
        <f>AND(COD!#REF!,"AAAAAH+/+VA=")</f>
        <v>#REF!</v>
      </c>
      <c r="CD2" s="8" t="e">
        <f>AND(COD!#REF!,"AAAAAH+/+VE=")</f>
        <v>#REF!</v>
      </c>
      <c r="CE2" s="8" t="e">
        <f>IF(COD!#REF!,"AAAAAH+/+VI=",0)</f>
        <v>#REF!</v>
      </c>
      <c r="CF2" s="8" t="e">
        <f>AND(COD!#REF!,"AAAAAH+/+VM=")</f>
        <v>#REF!</v>
      </c>
      <c r="CG2" s="8" t="e">
        <f>AND(COD!#REF!,"AAAAAH+/+VQ=")</f>
        <v>#REF!</v>
      </c>
      <c r="CH2" s="8" t="e">
        <f>AND(COD!#REF!,"AAAAAH+/+VU=")</f>
        <v>#REF!</v>
      </c>
      <c r="CI2" s="8" t="e">
        <f>AND(COD!#REF!,"AAAAAH+/+VY=")</f>
        <v>#REF!</v>
      </c>
      <c r="CJ2" s="8" t="e">
        <f>AND(COD!#REF!,"AAAAAH+/+Vc=")</f>
        <v>#REF!</v>
      </c>
      <c r="CK2" s="8" t="e">
        <f>AND(COD!#REF!,"AAAAAH+/+Vg=")</f>
        <v>#REF!</v>
      </c>
      <c r="CL2" s="8" t="e">
        <f>AND(COD!#REF!,"AAAAAH+/+Vk=")</f>
        <v>#REF!</v>
      </c>
      <c r="CM2" s="8" t="e">
        <f>AND(COD!#REF!,"AAAAAH+/+Vo=")</f>
        <v>#REF!</v>
      </c>
      <c r="CN2" s="8" t="e">
        <f>AND(COD!#REF!,"AAAAAH+/+Vs=")</f>
        <v>#REF!</v>
      </c>
      <c r="CO2" s="8" t="e">
        <f>AND(COD!#REF!,"AAAAAH+/+Vw=")</f>
        <v>#REF!</v>
      </c>
      <c r="CP2" s="8" t="e">
        <f>AND(COD!#REF!,"AAAAAH+/+V0=")</f>
        <v>#REF!</v>
      </c>
      <c r="CQ2" s="8" t="e">
        <f>AND(COD!#REF!,"AAAAAH+/+V4=")</f>
        <v>#REF!</v>
      </c>
      <c r="CR2" s="8" t="e">
        <f>IF(COD!#REF!,"AAAAAH+/+V8=",0)</f>
        <v>#REF!</v>
      </c>
      <c r="CS2" s="8" t="e">
        <f>AND(COD!#REF!,"AAAAAH+/+WA=")</f>
        <v>#REF!</v>
      </c>
      <c r="CT2" s="8" t="e">
        <f>AND(COD!#REF!,"AAAAAH+/+WE=")</f>
        <v>#REF!</v>
      </c>
      <c r="CU2" s="8" t="e">
        <f>AND(COD!#REF!,"AAAAAH+/+WI=")</f>
        <v>#REF!</v>
      </c>
      <c r="CV2" s="8" t="e">
        <f>AND(COD!#REF!,"AAAAAH+/+WM=")</f>
        <v>#REF!</v>
      </c>
      <c r="CW2" s="8" t="e">
        <f>AND(COD!#REF!,"AAAAAH+/+WQ=")</f>
        <v>#REF!</v>
      </c>
      <c r="CX2" s="8" t="e">
        <f>AND(COD!#REF!,"AAAAAH+/+WU=")</f>
        <v>#REF!</v>
      </c>
      <c r="CY2" s="8" t="e">
        <f>AND(COD!#REF!,"AAAAAH+/+WY=")</f>
        <v>#REF!</v>
      </c>
      <c r="CZ2" s="8" t="e">
        <f>AND(COD!#REF!,"AAAAAH+/+Wc=")</f>
        <v>#REF!</v>
      </c>
      <c r="DA2" s="8" t="e">
        <f>AND(COD!#REF!,"AAAAAH+/+Wg=")</f>
        <v>#REF!</v>
      </c>
      <c r="DB2" s="8" t="e">
        <f>AND(COD!#REF!,"AAAAAH+/+Wk=")</f>
        <v>#REF!</v>
      </c>
      <c r="DC2" s="8" t="e">
        <f>AND(COD!#REF!,"AAAAAH+/+Wo=")</f>
        <v>#REF!</v>
      </c>
      <c r="DD2" s="8" t="e">
        <f>AND(COD!#REF!,"AAAAAH+/+Ws=")</f>
        <v>#REF!</v>
      </c>
      <c r="DE2" s="8" t="e">
        <f>IF(COD!#REF!,"AAAAAH+/+Ww=",0)</f>
        <v>#REF!</v>
      </c>
      <c r="DF2" s="8" t="e">
        <f>AND(COD!#REF!,"AAAAAH+/+W0=")</f>
        <v>#REF!</v>
      </c>
      <c r="DG2" s="8" t="e">
        <f>AND(COD!#REF!,"AAAAAH+/+W4=")</f>
        <v>#REF!</v>
      </c>
      <c r="DH2" s="8" t="e">
        <f>AND(COD!#REF!,"AAAAAH+/+W8=")</f>
        <v>#REF!</v>
      </c>
      <c r="DI2" s="8" t="e">
        <f>AND(COD!#REF!,"AAAAAH+/+XA=")</f>
        <v>#REF!</v>
      </c>
      <c r="DJ2" s="8" t="e">
        <f>AND(COD!#REF!,"AAAAAH+/+XE=")</f>
        <v>#REF!</v>
      </c>
      <c r="DK2" s="8" t="e">
        <f>AND(COD!#REF!,"AAAAAH+/+XI=")</f>
        <v>#REF!</v>
      </c>
      <c r="DL2" s="8" t="e">
        <f>AND(COD!#REF!,"AAAAAH+/+XM=")</f>
        <v>#REF!</v>
      </c>
      <c r="DM2" s="8" t="e">
        <f>AND(COD!#REF!,"AAAAAH+/+XQ=")</f>
        <v>#REF!</v>
      </c>
      <c r="DN2" s="8" t="e">
        <f>AND(COD!#REF!,"AAAAAH+/+XU=")</f>
        <v>#REF!</v>
      </c>
      <c r="DO2" s="8" t="e">
        <f>AND(COD!#REF!,"AAAAAH+/+XY=")</f>
        <v>#REF!</v>
      </c>
      <c r="DP2" s="8" t="e">
        <f>AND(COD!#REF!,"AAAAAH+/+Xc=")</f>
        <v>#REF!</v>
      </c>
      <c r="DQ2" s="8" t="e">
        <f>AND(COD!#REF!,"AAAAAH+/+Xg=")</f>
        <v>#REF!</v>
      </c>
      <c r="DR2" s="8" t="e">
        <f>IF(COD!#REF!,"AAAAAH+/+Xk=",0)</f>
        <v>#REF!</v>
      </c>
      <c r="DS2" s="8" t="e">
        <f>AND(COD!#REF!,"AAAAAH+/+Xo=")</f>
        <v>#REF!</v>
      </c>
      <c r="DT2" s="8" t="e">
        <f>AND(COD!#REF!,"AAAAAH+/+Xs=")</f>
        <v>#REF!</v>
      </c>
      <c r="DU2" s="8" t="e">
        <f>AND(COD!#REF!,"AAAAAH+/+Xw=")</f>
        <v>#REF!</v>
      </c>
      <c r="DV2" s="8" t="e">
        <f>AND(COD!#REF!,"AAAAAH+/+X0=")</f>
        <v>#REF!</v>
      </c>
      <c r="DW2" s="8" t="e">
        <f>AND(COD!#REF!,"AAAAAH+/+X4=")</f>
        <v>#REF!</v>
      </c>
      <c r="DX2" s="8" t="e">
        <f>AND(COD!#REF!,"AAAAAH+/+X8=")</f>
        <v>#REF!</v>
      </c>
      <c r="DY2" s="8" t="e">
        <f>AND(COD!#REF!,"AAAAAH+/+YA=")</f>
        <v>#REF!</v>
      </c>
      <c r="DZ2" s="8" t="e">
        <f>AND(COD!#REF!,"AAAAAH+/+YE=")</f>
        <v>#REF!</v>
      </c>
      <c r="EA2" s="8" t="e">
        <f>AND(COD!#REF!,"AAAAAH+/+YI=")</f>
        <v>#REF!</v>
      </c>
      <c r="EB2" s="8" t="e">
        <f>AND(COD!#REF!,"AAAAAH+/+YM=")</f>
        <v>#REF!</v>
      </c>
      <c r="EC2" s="8" t="e">
        <f>AND(COD!#REF!,"AAAAAH+/+YQ=")</f>
        <v>#REF!</v>
      </c>
      <c r="ED2" s="8" t="e">
        <f>AND(COD!#REF!,"AAAAAH+/+YU=")</f>
        <v>#REF!</v>
      </c>
      <c r="EE2" s="8" t="e">
        <f>IF(COD!#REF!,"AAAAAH+/+YY=",0)</f>
        <v>#REF!</v>
      </c>
      <c r="EF2" s="8" t="e">
        <f>AND(COD!#REF!,"AAAAAH+/+Yc=")</f>
        <v>#REF!</v>
      </c>
      <c r="EG2" s="8" t="e">
        <f>AND(COD!#REF!,"AAAAAH+/+Yg=")</f>
        <v>#REF!</v>
      </c>
      <c r="EH2" s="8" t="e">
        <f>AND(COD!#REF!,"AAAAAH+/+Yk=")</f>
        <v>#REF!</v>
      </c>
      <c r="EI2" s="8" t="e">
        <f>AND(COD!#REF!,"AAAAAH+/+Yo=")</f>
        <v>#REF!</v>
      </c>
      <c r="EJ2" s="8" t="e">
        <f>AND(COD!#REF!,"AAAAAH+/+Ys=")</f>
        <v>#REF!</v>
      </c>
      <c r="EK2" s="8" t="e">
        <f>AND(COD!#REF!,"AAAAAH+/+Yw=")</f>
        <v>#REF!</v>
      </c>
      <c r="EL2" s="8" t="e">
        <f>AND(COD!#REF!,"AAAAAH+/+Y0=")</f>
        <v>#REF!</v>
      </c>
      <c r="EM2" s="8" t="e">
        <f>AND(COD!#REF!,"AAAAAH+/+Y4=")</f>
        <v>#REF!</v>
      </c>
      <c r="EN2" s="8" t="e">
        <f>AND(COD!#REF!,"AAAAAH+/+Y8=")</f>
        <v>#REF!</v>
      </c>
      <c r="EO2" s="8" t="e">
        <f>AND(COD!#REF!,"AAAAAH+/+ZA=")</f>
        <v>#REF!</v>
      </c>
      <c r="EP2" s="8" t="e">
        <f>AND(COD!#REF!,"AAAAAH+/+ZE=")</f>
        <v>#REF!</v>
      </c>
      <c r="EQ2" s="8" t="e">
        <f>AND(COD!#REF!,"AAAAAH+/+ZI=")</f>
        <v>#REF!</v>
      </c>
      <c r="ER2" s="8" t="e">
        <f>IF(COD!#REF!,"AAAAAH+/+ZM=",0)</f>
        <v>#REF!</v>
      </c>
      <c r="ES2" s="8" t="e">
        <f>AND(COD!#REF!,"AAAAAH+/+ZQ=")</f>
        <v>#REF!</v>
      </c>
      <c r="ET2" s="8" t="e">
        <f>AND(COD!#REF!,"AAAAAH+/+ZU=")</f>
        <v>#REF!</v>
      </c>
      <c r="EU2" s="8" t="e">
        <f>AND(COD!#REF!,"AAAAAH+/+ZY=")</f>
        <v>#REF!</v>
      </c>
      <c r="EV2" s="8" t="e">
        <f>AND(COD!#REF!,"AAAAAH+/+Zc=")</f>
        <v>#REF!</v>
      </c>
      <c r="EW2" s="8" t="e">
        <f>AND(COD!#REF!,"AAAAAH+/+Zg=")</f>
        <v>#REF!</v>
      </c>
      <c r="EX2" s="8" t="e">
        <f>AND(COD!#REF!,"AAAAAH+/+Zk=")</f>
        <v>#REF!</v>
      </c>
      <c r="EY2" s="8" t="e">
        <f>AND(COD!#REF!,"AAAAAH+/+Zo=")</f>
        <v>#REF!</v>
      </c>
      <c r="EZ2" s="8" t="e">
        <f>AND(COD!#REF!,"AAAAAH+/+Zs=")</f>
        <v>#REF!</v>
      </c>
      <c r="FA2" s="8" t="e">
        <f>AND(COD!#REF!,"AAAAAH+/+Zw=")</f>
        <v>#REF!</v>
      </c>
      <c r="FB2" s="8" t="e">
        <f>AND(COD!#REF!,"AAAAAH+/+Z0=")</f>
        <v>#REF!</v>
      </c>
      <c r="FC2" s="8" t="e">
        <f>AND(COD!#REF!,"AAAAAH+/+Z4=")</f>
        <v>#REF!</v>
      </c>
      <c r="FD2" s="8" t="e">
        <f>AND(COD!#REF!,"AAAAAH+/+Z8=")</f>
        <v>#REF!</v>
      </c>
      <c r="FE2" s="8" t="e">
        <f>IF(COD!#REF!,"AAAAAH+/+aA=",0)</f>
        <v>#REF!</v>
      </c>
      <c r="FF2" s="8" t="e">
        <f>AND(COD!#REF!,"AAAAAH+/+aE=")</f>
        <v>#REF!</v>
      </c>
      <c r="FG2" s="8" t="e">
        <f>AND(COD!#REF!,"AAAAAH+/+aI=")</f>
        <v>#REF!</v>
      </c>
      <c r="FH2" s="8" t="e">
        <f>AND(COD!#REF!,"AAAAAH+/+aM=")</f>
        <v>#REF!</v>
      </c>
      <c r="FI2" s="8" t="e">
        <f>AND(COD!#REF!,"AAAAAH+/+aQ=")</f>
        <v>#REF!</v>
      </c>
      <c r="FJ2" s="8" t="e">
        <f>AND(COD!#REF!,"AAAAAH+/+aU=")</f>
        <v>#REF!</v>
      </c>
      <c r="FK2" s="8" t="e">
        <f>AND(COD!#REF!,"AAAAAH+/+aY=")</f>
        <v>#REF!</v>
      </c>
      <c r="FL2" s="8" t="e">
        <f>AND(COD!#REF!,"AAAAAH+/+ac=")</f>
        <v>#REF!</v>
      </c>
      <c r="FM2" s="8" t="e">
        <f>AND(COD!#REF!,"AAAAAH+/+ag=")</f>
        <v>#REF!</v>
      </c>
      <c r="FN2" s="8" t="e">
        <f>AND(COD!#REF!,"AAAAAH+/+ak=")</f>
        <v>#REF!</v>
      </c>
      <c r="FO2" s="8" t="e">
        <f>AND(COD!#REF!,"AAAAAH+/+ao=")</f>
        <v>#REF!</v>
      </c>
      <c r="FP2" s="8" t="e">
        <f>AND(COD!#REF!,"AAAAAH+/+as=")</f>
        <v>#REF!</v>
      </c>
      <c r="FQ2" s="8" t="e">
        <f>AND(COD!#REF!,"AAAAAH+/+aw=")</f>
        <v>#REF!</v>
      </c>
      <c r="FR2" s="8" t="e">
        <f>IF(COD!#REF!,"AAAAAH+/+a0=",0)</f>
        <v>#REF!</v>
      </c>
      <c r="FS2" s="8" t="e">
        <f>AND(COD!#REF!,"AAAAAH+/+a4=")</f>
        <v>#REF!</v>
      </c>
      <c r="FT2" s="8" t="e">
        <f>AND(COD!#REF!,"AAAAAH+/+a8=")</f>
        <v>#REF!</v>
      </c>
      <c r="FU2" s="8" t="e">
        <f>AND(COD!#REF!,"AAAAAH+/+bA=")</f>
        <v>#REF!</v>
      </c>
      <c r="FV2" s="8" t="e">
        <f>AND(COD!#REF!,"AAAAAH+/+bE=")</f>
        <v>#REF!</v>
      </c>
      <c r="FW2" s="8" t="e">
        <f>AND(COD!#REF!,"AAAAAH+/+bI=")</f>
        <v>#REF!</v>
      </c>
      <c r="FX2" s="8" t="e">
        <f>AND(COD!#REF!,"AAAAAH+/+bM=")</f>
        <v>#REF!</v>
      </c>
      <c r="FY2" s="8" t="e">
        <f>AND(COD!#REF!,"AAAAAH+/+bQ=")</f>
        <v>#REF!</v>
      </c>
      <c r="FZ2" s="8" t="e">
        <f>AND(COD!#REF!,"AAAAAH+/+bU=")</f>
        <v>#REF!</v>
      </c>
      <c r="GA2" s="8" t="e">
        <f>AND(COD!#REF!,"AAAAAH+/+bY=")</f>
        <v>#REF!</v>
      </c>
      <c r="GB2" s="8" t="e">
        <f>AND(COD!#REF!,"AAAAAH+/+bc=")</f>
        <v>#REF!</v>
      </c>
      <c r="GC2" s="8" t="e">
        <f>AND(COD!#REF!,"AAAAAH+/+bg=")</f>
        <v>#REF!</v>
      </c>
      <c r="GD2" s="8" t="e">
        <f>AND(COD!#REF!,"AAAAAH+/+bk=")</f>
        <v>#REF!</v>
      </c>
      <c r="GE2" s="8" t="e">
        <f>IF(COD!#REF!,"AAAAAH+/+bo=",0)</f>
        <v>#REF!</v>
      </c>
      <c r="GF2" s="8" t="e">
        <f>AND(COD!#REF!,"AAAAAH+/+bs=")</f>
        <v>#REF!</v>
      </c>
      <c r="GG2" s="8" t="e">
        <f>AND(COD!#REF!,"AAAAAH+/+bw=")</f>
        <v>#REF!</v>
      </c>
      <c r="GH2" s="8" t="e">
        <f>AND(COD!#REF!,"AAAAAH+/+b0=")</f>
        <v>#REF!</v>
      </c>
      <c r="GI2" s="8" t="e">
        <f>AND(COD!#REF!,"AAAAAH+/+b4=")</f>
        <v>#REF!</v>
      </c>
      <c r="GJ2" s="8" t="e">
        <f>AND(COD!#REF!,"AAAAAH+/+b8=")</f>
        <v>#REF!</v>
      </c>
      <c r="GK2" s="8" t="e">
        <f>AND(COD!#REF!,"AAAAAH+/+cA=")</f>
        <v>#REF!</v>
      </c>
      <c r="GL2" s="8" t="e">
        <f>AND(COD!#REF!,"AAAAAH+/+cE=")</f>
        <v>#REF!</v>
      </c>
      <c r="GM2" s="8" t="e">
        <f>AND(COD!#REF!,"AAAAAH+/+cI=")</f>
        <v>#REF!</v>
      </c>
      <c r="GN2" s="8" t="e">
        <f>AND(COD!#REF!,"AAAAAH+/+cM=")</f>
        <v>#REF!</v>
      </c>
      <c r="GO2" s="8" t="e">
        <f>AND(COD!#REF!,"AAAAAH+/+cQ=")</f>
        <v>#REF!</v>
      </c>
      <c r="GP2" s="8" t="e">
        <f>AND(COD!#REF!,"AAAAAH+/+cU=")</f>
        <v>#REF!</v>
      </c>
      <c r="GQ2" s="8" t="e">
        <f>AND(COD!#REF!,"AAAAAH+/+cY=")</f>
        <v>#REF!</v>
      </c>
      <c r="GR2" s="8" t="e">
        <f>IF(COD!#REF!,"AAAAAH+/+cc=",0)</f>
        <v>#REF!</v>
      </c>
      <c r="GS2" s="8" t="e">
        <f>AND(COD!#REF!,"AAAAAH+/+cg=")</f>
        <v>#REF!</v>
      </c>
      <c r="GT2" s="8" t="e">
        <f>AND(COD!#REF!,"AAAAAH+/+ck=")</f>
        <v>#REF!</v>
      </c>
      <c r="GU2" s="8" t="e">
        <f>AND(COD!#REF!,"AAAAAH+/+co=")</f>
        <v>#REF!</v>
      </c>
      <c r="GV2" s="8" t="e">
        <f>AND(COD!#REF!,"AAAAAH+/+cs=")</f>
        <v>#REF!</v>
      </c>
      <c r="GW2" s="8" t="e">
        <f>AND(COD!#REF!,"AAAAAH+/+cw=")</f>
        <v>#REF!</v>
      </c>
      <c r="GX2" s="8" t="e">
        <f>AND(COD!#REF!,"AAAAAH+/+c0=")</f>
        <v>#REF!</v>
      </c>
      <c r="GY2" s="8" t="e">
        <f>AND(COD!#REF!,"AAAAAH+/+c4=")</f>
        <v>#REF!</v>
      </c>
      <c r="GZ2" s="8" t="e">
        <f>AND(COD!#REF!,"AAAAAH+/+c8=")</f>
        <v>#REF!</v>
      </c>
      <c r="HA2" s="8" t="e">
        <f>AND(COD!#REF!,"AAAAAH+/+dA=")</f>
        <v>#REF!</v>
      </c>
      <c r="HB2" s="8" t="e">
        <f>AND(COD!#REF!,"AAAAAH+/+dE=")</f>
        <v>#REF!</v>
      </c>
      <c r="HC2" s="8" t="e">
        <f>AND(COD!#REF!,"AAAAAH+/+dI=")</f>
        <v>#REF!</v>
      </c>
      <c r="HD2" s="8" t="e">
        <f>AND(COD!#REF!,"AAAAAH+/+dM=")</f>
        <v>#REF!</v>
      </c>
      <c r="HE2" s="8" t="e">
        <f>IF(COD!#REF!,"AAAAAH+/+dQ=",0)</f>
        <v>#REF!</v>
      </c>
      <c r="HF2" s="8" t="e">
        <f>AND(COD!#REF!,"AAAAAH+/+dU=")</f>
        <v>#REF!</v>
      </c>
      <c r="HG2" s="8" t="e">
        <f>AND(COD!#REF!,"AAAAAH+/+dY=")</f>
        <v>#REF!</v>
      </c>
      <c r="HH2" s="8" t="e">
        <f>AND(COD!#REF!,"AAAAAH+/+dc=")</f>
        <v>#REF!</v>
      </c>
      <c r="HI2" s="8" t="e">
        <f>AND(COD!#REF!,"AAAAAH+/+dg=")</f>
        <v>#REF!</v>
      </c>
      <c r="HJ2" s="8" t="e">
        <f>AND(COD!#REF!,"AAAAAH+/+dk=")</f>
        <v>#REF!</v>
      </c>
      <c r="HK2" s="8" t="e">
        <f>AND(COD!#REF!,"AAAAAH+/+do=")</f>
        <v>#REF!</v>
      </c>
      <c r="HL2" s="8" t="e">
        <f>AND(COD!#REF!,"AAAAAH+/+ds=")</f>
        <v>#REF!</v>
      </c>
      <c r="HM2" s="8" t="e">
        <f>AND(COD!#REF!,"AAAAAH+/+dw=")</f>
        <v>#REF!</v>
      </c>
      <c r="HN2" s="8" t="e">
        <f>AND(COD!#REF!,"AAAAAH+/+d0=")</f>
        <v>#REF!</v>
      </c>
      <c r="HO2" s="8" t="e">
        <f>AND(COD!#REF!,"AAAAAH+/+d4=")</f>
        <v>#REF!</v>
      </c>
      <c r="HP2" s="8" t="e">
        <f>AND(COD!#REF!,"AAAAAH+/+d8=")</f>
        <v>#REF!</v>
      </c>
      <c r="HQ2" s="8" t="e">
        <f>AND(COD!#REF!,"AAAAAH+/+eA=")</f>
        <v>#REF!</v>
      </c>
      <c r="HR2" s="8" t="e">
        <f>IF(COD!#REF!,"AAAAAH+/+eE=",0)</f>
        <v>#REF!</v>
      </c>
      <c r="HS2" s="8" t="e">
        <f>AND(COD!#REF!,"AAAAAH+/+eI=")</f>
        <v>#REF!</v>
      </c>
      <c r="HT2" s="8" t="e">
        <f>AND(COD!#REF!,"AAAAAH+/+eM=")</f>
        <v>#REF!</v>
      </c>
      <c r="HU2" s="8" t="e">
        <f>AND(COD!#REF!,"AAAAAH+/+eQ=")</f>
        <v>#REF!</v>
      </c>
      <c r="HV2" s="8" t="e">
        <f>AND(COD!#REF!,"AAAAAH+/+eU=")</f>
        <v>#REF!</v>
      </c>
      <c r="HW2" s="8" t="e">
        <f>AND(COD!#REF!,"AAAAAH+/+eY=")</f>
        <v>#REF!</v>
      </c>
      <c r="HX2" s="8" t="e">
        <f>AND(COD!#REF!,"AAAAAH+/+ec=")</f>
        <v>#REF!</v>
      </c>
      <c r="HY2" s="8" t="e">
        <f>AND(COD!#REF!,"AAAAAH+/+eg=")</f>
        <v>#REF!</v>
      </c>
      <c r="HZ2" s="8" t="e">
        <f>AND(COD!#REF!,"AAAAAH+/+ek=")</f>
        <v>#REF!</v>
      </c>
      <c r="IA2" s="8" t="e">
        <f>AND(COD!#REF!,"AAAAAH+/+eo=")</f>
        <v>#REF!</v>
      </c>
      <c r="IB2" s="8" t="e">
        <f>AND(COD!#REF!,"AAAAAH+/+es=")</f>
        <v>#REF!</v>
      </c>
      <c r="IC2" s="8" t="e">
        <f>AND(COD!#REF!,"AAAAAH+/+ew=")</f>
        <v>#REF!</v>
      </c>
      <c r="ID2" s="8" t="e">
        <f>AND(COD!#REF!,"AAAAAH+/+e0=")</f>
        <v>#REF!</v>
      </c>
      <c r="IE2" s="8" t="e">
        <f>IF(COD!#REF!,"AAAAAH+/+e4=",0)</f>
        <v>#REF!</v>
      </c>
      <c r="IF2" s="8" t="e">
        <f>AND(COD!#REF!,"AAAAAH+/+e8=")</f>
        <v>#REF!</v>
      </c>
      <c r="IG2" s="8" t="e">
        <f>AND(COD!#REF!,"AAAAAH+/+fA=")</f>
        <v>#REF!</v>
      </c>
      <c r="IH2" s="8" t="e">
        <f>AND(COD!#REF!,"AAAAAH+/+fE=")</f>
        <v>#REF!</v>
      </c>
      <c r="II2" s="8" t="e">
        <f>AND(COD!#REF!,"AAAAAH+/+fI=")</f>
        <v>#REF!</v>
      </c>
      <c r="IJ2" s="8" t="e">
        <f>AND(COD!#REF!,"AAAAAH+/+fM=")</f>
        <v>#REF!</v>
      </c>
      <c r="IK2" s="8" t="e">
        <f>AND(COD!#REF!,"AAAAAH+/+fQ=")</f>
        <v>#REF!</v>
      </c>
      <c r="IL2" s="8" t="e">
        <f>AND(COD!#REF!,"AAAAAH+/+fU=")</f>
        <v>#REF!</v>
      </c>
      <c r="IM2" s="8" t="e">
        <f>AND(COD!#REF!,"AAAAAH+/+fY=")</f>
        <v>#REF!</v>
      </c>
      <c r="IN2" s="8" t="e">
        <f>AND(COD!#REF!,"AAAAAH+/+fc=")</f>
        <v>#REF!</v>
      </c>
      <c r="IO2" s="8" t="e">
        <f>AND(COD!#REF!,"AAAAAH+/+fg=")</f>
        <v>#REF!</v>
      </c>
      <c r="IP2" s="8" t="e">
        <f>AND(COD!#REF!,"AAAAAH+/+fk=")</f>
        <v>#REF!</v>
      </c>
      <c r="IQ2" s="8" t="e">
        <f>AND(COD!#REF!,"AAAAAH+/+fo=")</f>
        <v>#REF!</v>
      </c>
      <c r="IR2" s="8" t="e">
        <f>IF(COD!#REF!,"AAAAAH+/+fs=",0)</f>
        <v>#REF!</v>
      </c>
      <c r="IS2" s="8" t="e">
        <f>AND(COD!#REF!,"AAAAAH+/+fw=")</f>
        <v>#REF!</v>
      </c>
      <c r="IT2" s="8" t="e">
        <f>AND(COD!#REF!,"AAAAAH+/+f0=")</f>
        <v>#REF!</v>
      </c>
      <c r="IU2" s="8" t="e">
        <f>AND(COD!#REF!,"AAAAAH+/+f4=")</f>
        <v>#REF!</v>
      </c>
      <c r="IV2" s="8" t="e">
        <f>AND(COD!#REF!,"AAAAAH+/+f8=")</f>
        <v>#REF!</v>
      </c>
    </row>
    <row r="3" spans="1:256" x14ac:dyDescent="0.25">
      <c r="A3" s="8" t="e">
        <f>AND(COD!#REF!,"AAAAAH2X/wA=")</f>
        <v>#REF!</v>
      </c>
      <c r="B3" s="8" t="e">
        <f>AND(COD!#REF!,"AAAAAH2X/wE=")</f>
        <v>#REF!</v>
      </c>
      <c r="C3" s="8" t="e">
        <f>AND(COD!#REF!,"AAAAAH2X/wI=")</f>
        <v>#REF!</v>
      </c>
      <c r="D3" s="8" t="e">
        <f>AND(COD!#REF!,"AAAAAH2X/wM=")</f>
        <v>#REF!</v>
      </c>
      <c r="E3" s="8" t="e">
        <f>AND(COD!#REF!,"AAAAAH2X/wQ=")</f>
        <v>#REF!</v>
      </c>
      <c r="F3" s="8" t="e">
        <f>AND(COD!#REF!,"AAAAAH2X/wU=")</f>
        <v>#REF!</v>
      </c>
      <c r="G3" s="8" t="e">
        <f>AND(COD!#REF!,"AAAAAH2X/wY=")</f>
        <v>#REF!</v>
      </c>
      <c r="H3" s="8" t="e">
        <f>AND(COD!#REF!,"AAAAAH2X/wc=")</f>
        <v>#REF!</v>
      </c>
      <c r="I3" s="8" t="e">
        <f>IF(COD!#REF!,"AAAAAH2X/wg=",0)</f>
        <v>#REF!</v>
      </c>
      <c r="J3" s="8" t="e">
        <f>AND(COD!#REF!,"AAAAAH2X/wk=")</f>
        <v>#REF!</v>
      </c>
      <c r="K3" s="8" t="e">
        <f>AND(COD!#REF!,"AAAAAH2X/wo=")</f>
        <v>#REF!</v>
      </c>
      <c r="L3" s="8" t="e">
        <f>AND(COD!#REF!,"AAAAAH2X/ws=")</f>
        <v>#REF!</v>
      </c>
      <c r="M3" s="8" t="e">
        <f>AND(COD!#REF!,"AAAAAH2X/ww=")</f>
        <v>#REF!</v>
      </c>
      <c r="N3" s="8" t="e">
        <f>AND(COD!#REF!,"AAAAAH2X/w0=")</f>
        <v>#REF!</v>
      </c>
      <c r="O3" s="8" t="e">
        <f>AND(COD!#REF!,"AAAAAH2X/w4=")</f>
        <v>#REF!</v>
      </c>
      <c r="P3" s="8" t="e">
        <f>AND(COD!#REF!,"AAAAAH2X/w8=")</f>
        <v>#REF!</v>
      </c>
      <c r="Q3" s="8" t="e">
        <f>AND(COD!#REF!,"AAAAAH2X/xA=")</f>
        <v>#REF!</v>
      </c>
      <c r="R3" s="8" t="e">
        <f>AND(COD!#REF!,"AAAAAH2X/xE=")</f>
        <v>#REF!</v>
      </c>
      <c r="S3" s="8" t="e">
        <f>AND(COD!#REF!,"AAAAAH2X/xI=")</f>
        <v>#REF!</v>
      </c>
      <c r="T3" s="8" t="e">
        <f>AND(COD!#REF!,"AAAAAH2X/xM=")</f>
        <v>#REF!</v>
      </c>
      <c r="U3" s="8" t="e">
        <f>AND(COD!#REF!,"AAAAAH2X/xQ=")</f>
        <v>#REF!</v>
      </c>
      <c r="V3" s="8" t="e">
        <f>IF(COD!#REF!,"AAAAAH2X/xU=",0)</f>
        <v>#REF!</v>
      </c>
      <c r="W3" s="8" t="e">
        <f>AND(COD!#REF!,"AAAAAH2X/xY=")</f>
        <v>#REF!</v>
      </c>
      <c r="X3" s="8" t="e">
        <f>AND(COD!#REF!,"AAAAAH2X/xc=")</f>
        <v>#REF!</v>
      </c>
      <c r="Y3" s="8" t="e">
        <f>AND(COD!#REF!,"AAAAAH2X/xg=")</f>
        <v>#REF!</v>
      </c>
      <c r="Z3" s="8" t="e">
        <f>AND(COD!#REF!,"AAAAAH2X/xk=")</f>
        <v>#REF!</v>
      </c>
      <c r="AA3" s="8" t="e">
        <f>AND(COD!#REF!,"AAAAAH2X/xo=")</f>
        <v>#REF!</v>
      </c>
      <c r="AB3" s="8" t="e">
        <f>AND(COD!#REF!,"AAAAAH2X/xs=")</f>
        <v>#REF!</v>
      </c>
      <c r="AC3" s="8" t="e">
        <f>AND(COD!#REF!,"AAAAAH2X/xw=")</f>
        <v>#REF!</v>
      </c>
      <c r="AD3" s="8" t="e">
        <f>AND(COD!#REF!,"AAAAAH2X/x0=")</f>
        <v>#REF!</v>
      </c>
      <c r="AE3" s="8" t="e">
        <f>AND(COD!#REF!,"AAAAAH2X/x4=")</f>
        <v>#REF!</v>
      </c>
      <c r="AF3" s="8" t="e">
        <f>AND(COD!#REF!,"AAAAAH2X/x8=")</f>
        <v>#REF!</v>
      </c>
      <c r="AG3" s="8" t="e">
        <f>AND(COD!#REF!,"AAAAAH2X/yA=")</f>
        <v>#REF!</v>
      </c>
      <c r="AH3" s="8" t="e">
        <f>AND(COD!#REF!,"AAAAAH2X/yE=")</f>
        <v>#REF!</v>
      </c>
      <c r="AI3" s="8" t="e">
        <f>IF(COD!#REF!,"AAAAAH2X/yI=",0)</f>
        <v>#REF!</v>
      </c>
      <c r="AJ3" s="8" t="e">
        <f>AND(COD!#REF!,"AAAAAH2X/yM=")</f>
        <v>#REF!</v>
      </c>
      <c r="AK3" s="8" t="e">
        <f>AND(COD!#REF!,"AAAAAH2X/yQ=")</f>
        <v>#REF!</v>
      </c>
      <c r="AL3" s="8" t="e">
        <f>AND(COD!#REF!,"AAAAAH2X/yU=")</f>
        <v>#REF!</v>
      </c>
      <c r="AM3" s="8" t="e">
        <f>AND(COD!#REF!,"AAAAAH2X/yY=")</f>
        <v>#REF!</v>
      </c>
      <c r="AN3" s="8" t="e">
        <f>AND(COD!#REF!,"AAAAAH2X/yc=")</f>
        <v>#REF!</v>
      </c>
      <c r="AO3" s="8" t="e">
        <f>AND(COD!#REF!,"AAAAAH2X/yg=")</f>
        <v>#REF!</v>
      </c>
      <c r="AP3" s="8" t="e">
        <f>AND(COD!#REF!,"AAAAAH2X/yk=")</f>
        <v>#REF!</v>
      </c>
      <c r="AQ3" s="8" t="e">
        <f>AND(COD!#REF!,"AAAAAH2X/yo=")</f>
        <v>#REF!</v>
      </c>
      <c r="AR3" s="8" t="e">
        <f>AND(COD!#REF!,"AAAAAH2X/ys=")</f>
        <v>#REF!</v>
      </c>
      <c r="AS3" s="8" t="e">
        <f>AND(COD!#REF!,"AAAAAH2X/yw=")</f>
        <v>#REF!</v>
      </c>
      <c r="AT3" s="8" t="e">
        <f>AND(COD!#REF!,"AAAAAH2X/y0=")</f>
        <v>#REF!</v>
      </c>
      <c r="AU3" s="8" t="e">
        <f>AND(COD!#REF!,"AAAAAH2X/y4=")</f>
        <v>#REF!</v>
      </c>
      <c r="AV3" s="8" t="e">
        <f>IF(COD!#REF!,"AAAAAH2X/y8=",0)</f>
        <v>#REF!</v>
      </c>
      <c r="AW3" s="8" t="e">
        <f>AND(COD!#REF!,"AAAAAH2X/zA=")</f>
        <v>#REF!</v>
      </c>
      <c r="AX3" s="8" t="e">
        <f>AND(COD!#REF!,"AAAAAH2X/zE=")</f>
        <v>#REF!</v>
      </c>
      <c r="AY3" s="8" t="e">
        <f>AND(COD!#REF!,"AAAAAH2X/zI=")</f>
        <v>#REF!</v>
      </c>
      <c r="AZ3" s="8" t="e">
        <f>AND(COD!#REF!,"AAAAAH2X/zM=")</f>
        <v>#REF!</v>
      </c>
      <c r="BA3" s="8" t="e">
        <f>AND(COD!#REF!,"AAAAAH2X/zQ=")</f>
        <v>#REF!</v>
      </c>
      <c r="BB3" s="8" t="e">
        <f>AND(COD!#REF!,"AAAAAH2X/zU=")</f>
        <v>#REF!</v>
      </c>
      <c r="BC3" s="8" t="e">
        <f>AND(COD!#REF!,"AAAAAH2X/zY=")</f>
        <v>#REF!</v>
      </c>
      <c r="BD3" s="8" t="e">
        <f>AND(COD!#REF!,"AAAAAH2X/zc=")</f>
        <v>#REF!</v>
      </c>
      <c r="BE3" s="8" t="e">
        <f>AND(COD!#REF!,"AAAAAH2X/zg=")</f>
        <v>#REF!</v>
      </c>
      <c r="BF3" s="8" t="e">
        <f>AND(COD!#REF!,"AAAAAH2X/zk=")</f>
        <v>#REF!</v>
      </c>
      <c r="BG3" s="8" t="e">
        <f>AND(COD!#REF!,"AAAAAH2X/zo=")</f>
        <v>#REF!</v>
      </c>
      <c r="BH3" s="8" t="e">
        <f>AND(COD!#REF!,"AAAAAH2X/zs=")</f>
        <v>#REF!</v>
      </c>
      <c r="BI3" s="8" t="e">
        <f>IF(COD!#REF!,"AAAAAH2X/zw=",0)</f>
        <v>#REF!</v>
      </c>
      <c r="BJ3" s="8" t="e">
        <f>AND(COD!#REF!,"AAAAAH2X/z0=")</f>
        <v>#REF!</v>
      </c>
      <c r="BK3" s="8" t="e">
        <f>AND(COD!#REF!,"AAAAAH2X/z4=")</f>
        <v>#REF!</v>
      </c>
      <c r="BL3" s="8" t="e">
        <f>AND(COD!#REF!,"AAAAAH2X/z8=")</f>
        <v>#REF!</v>
      </c>
      <c r="BM3" s="8" t="e">
        <f>AND(COD!#REF!,"AAAAAH2X/0A=")</f>
        <v>#REF!</v>
      </c>
      <c r="BN3" s="8" t="e">
        <f>AND(COD!#REF!,"AAAAAH2X/0E=")</f>
        <v>#REF!</v>
      </c>
      <c r="BO3" s="8" t="e">
        <f>AND(COD!#REF!,"AAAAAH2X/0I=")</f>
        <v>#REF!</v>
      </c>
      <c r="BP3" s="8" t="e">
        <f>AND(COD!#REF!,"AAAAAH2X/0M=")</f>
        <v>#REF!</v>
      </c>
      <c r="BQ3" s="8" t="e">
        <f>AND(COD!#REF!,"AAAAAH2X/0Q=")</f>
        <v>#REF!</v>
      </c>
      <c r="BR3" s="8" t="e">
        <f>AND(COD!#REF!,"AAAAAH2X/0U=")</f>
        <v>#REF!</v>
      </c>
      <c r="BS3" s="8" t="e">
        <f>AND(COD!#REF!,"AAAAAH2X/0Y=")</f>
        <v>#REF!</v>
      </c>
      <c r="BT3" s="8" t="e">
        <f>AND(COD!#REF!,"AAAAAH2X/0c=")</f>
        <v>#REF!</v>
      </c>
      <c r="BU3" s="8" t="e">
        <f>AND(COD!#REF!,"AAAAAH2X/0g=")</f>
        <v>#REF!</v>
      </c>
      <c r="BV3" s="8" t="e">
        <f>IF(COD!#REF!,"AAAAAH2X/0k=",0)</f>
        <v>#REF!</v>
      </c>
      <c r="BW3" s="8" t="e">
        <f>AND(COD!#REF!,"AAAAAH2X/0o=")</f>
        <v>#REF!</v>
      </c>
      <c r="BX3" s="8" t="e">
        <f>AND(COD!#REF!,"AAAAAH2X/0s=")</f>
        <v>#REF!</v>
      </c>
      <c r="BY3" s="8" t="e">
        <f>AND(COD!#REF!,"AAAAAH2X/0w=")</f>
        <v>#REF!</v>
      </c>
      <c r="BZ3" s="8" t="e">
        <f>AND(COD!#REF!,"AAAAAH2X/00=")</f>
        <v>#REF!</v>
      </c>
      <c r="CA3" s="8" t="e">
        <f>AND(COD!#REF!,"AAAAAH2X/04=")</f>
        <v>#REF!</v>
      </c>
      <c r="CB3" s="8" t="e">
        <f>AND(COD!#REF!,"AAAAAH2X/08=")</f>
        <v>#REF!</v>
      </c>
      <c r="CC3" s="8" t="e">
        <f>AND(COD!#REF!,"AAAAAH2X/1A=")</f>
        <v>#REF!</v>
      </c>
      <c r="CD3" s="8" t="e">
        <f>AND(COD!#REF!,"AAAAAH2X/1E=")</f>
        <v>#REF!</v>
      </c>
      <c r="CE3" s="8" t="e">
        <f>AND(COD!#REF!,"AAAAAH2X/1I=")</f>
        <v>#REF!</v>
      </c>
      <c r="CF3" s="8" t="e">
        <f>AND(COD!#REF!,"AAAAAH2X/1M=")</f>
        <v>#REF!</v>
      </c>
      <c r="CG3" s="8" t="e">
        <f>AND(COD!#REF!,"AAAAAH2X/1Q=")</f>
        <v>#REF!</v>
      </c>
      <c r="CH3" s="8" t="e">
        <f>AND(COD!#REF!,"AAAAAH2X/1U=")</f>
        <v>#REF!</v>
      </c>
      <c r="CI3" s="8" t="e">
        <f>IF(COD!#REF!,"AAAAAH2X/1Y=",0)</f>
        <v>#REF!</v>
      </c>
      <c r="CJ3" s="8" t="e">
        <f>AND(COD!#REF!,"AAAAAH2X/1c=")</f>
        <v>#REF!</v>
      </c>
      <c r="CK3" s="8" t="e">
        <f>AND(COD!#REF!,"AAAAAH2X/1g=")</f>
        <v>#REF!</v>
      </c>
      <c r="CL3" s="8" t="e">
        <f>AND(COD!#REF!,"AAAAAH2X/1k=")</f>
        <v>#REF!</v>
      </c>
      <c r="CM3" s="8" t="e">
        <f>AND(COD!#REF!,"AAAAAH2X/1o=")</f>
        <v>#REF!</v>
      </c>
      <c r="CN3" s="8" t="e">
        <f>AND(COD!#REF!,"AAAAAH2X/1s=")</f>
        <v>#REF!</v>
      </c>
      <c r="CO3" s="8" t="e">
        <f>AND(COD!#REF!,"AAAAAH2X/1w=")</f>
        <v>#REF!</v>
      </c>
      <c r="CP3" s="8" t="e">
        <f>AND(COD!#REF!,"AAAAAH2X/10=")</f>
        <v>#REF!</v>
      </c>
      <c r="CQ3" s="8" t="e">
        <f>AND(COD!#REF!,"AAAAAH2X/14=")</f>
        <v>#REF!</v>
      </c>
      <c r="CR3" s="8" t="e">
        <f>AND(COD!#REF!,"AAAAAH2X/18=")</f>
        <v>#REF!</v>
      </c>
      <c r="CS3" s="8" t="e">
        <f>AND(COD!#REF!,"AAAAAH2X/2A=")</f>
        <v>#REF!</v>
      </c>
      <c r="CT3" s="8" t="e">
        <f>AND(COD!#REF!,"AAAAAH2X/2E=")</f>
        <v>#REF!</v>
      </c>
      <c r="CU3" s="8" t="e">
        <f>AND(COD!#REF!,"AAAAAH2X/2I=")</f>
        <v>#REF!</v>
      </c>
      <c r="CV3" s="8" t="e">
        <f>IF(COD!#REF!,"AAAAAH2X/2M=",0)</f>
        <v>#REF!</v>
      </c>
      <c r="CW3" s="8" t="e">
        <f>AND(COD!#REF!,"AAAAAH2X/2Q=")</f>
        <v>#REF!</v>
      </c>
      <c r="CX3" s="8" t="e">
        <f>AND(COD!#REF!,"AAAAAH2X/2U=")</f>
        <v>#REF!</v>
      </c>
      <c r="CY3" s="8" t="e">
        <f>AND(COD!#REF!,"AAAAAH2X/2Y=")</f>
        <v>#REF!</v>
      </c>
      <c r="CZ3" s="8" t="e">
        <f>AND(COD!#REF!,"AAAAAH2X/2c=")</f>
        <v>#REF!</v>
      </c>
      <c r="DA3" s="8" t="e">
        <f>AND(COD!#REF!,"AAAAAH2X/2g=")</f>
        <v>#REF!</v>
      </c>
      <c r="DB3" s="8" t="e">
        <f>AND(COD!#REF!,"AAAAAH2X/2k=")</f>
        <v>#REF!</v>
      </c>
      <c r="DC3" s="8" t="e">
        <f>AND(COD!#REF!,"AAAAAH2X/2o=")</f>
        <v>#REF!</v>
      </c>
      <c r="DD3" s="8" t="e">
        <f>AND(COD!#REF!,"AAAAAH2X/2s=")</f>
        <v>#REF!</v>
      </c>
      <c r="DE3" s="8" t="e">
        <f>AND(COD!#REF!,"AAAAAH2X/2w=")</f>
        <v>#REF!</v>
      </c>
      <c r="DF3" s="8" t="e">
        <f>AND(COD!#REF!,"AAAAAH2X/20=")</f>
        <v>#REF!</v>
      </c>
      <c r="DG3" s="8" t="e">
        <f>AND(COD!#REF!,"AAAAAH2X/24=")</f>
        <v>#REF!</v>
      </c>
      <c r="DH3" s="8" t="e">
        <f>AND(COD!#REF!,"AAAAAH2X/28=")</f>
        <v>#REF!</v>
      </c>
      <c r="DI3" s="8" t="e">
        <f>IF(COD!#REF!,"AAAAAH2X/3A=",0)</f>
        <v>#REF!</v>
      </c>
      <c r="DJ3" s="8" t="e">
        <f>AND(COD!#REF!,"AAAAAH2X/3E=")</f>
        <v>#REF!</v>
      </c>
      <c r="DK3" s="8" t="e">
        <f>AND(COD!#REF!,"AAAAAH2X/3I=")</f>
        <v>#REF!</v>
      </c>
      <c r="DL3" s="8" t="e">
        <f>AND(COD!#REF!,"AAAAAH2X/3M=")</f>
        <v>#REF!</v>
      </c>
      <c r="DM3" s="8" t="e">
        <f>AND(COD!#REF!,"AAAAAH2X/3Q=")</f>
        <v>#REF!</v>
      </c>
      <c r="DN3" s="8" t="e">
        <f>AND(COD!#REF!,"AAAAAH2X/3U=")</f>
        <v>#REF!</v>
      </c>
      <c r="DO3" s="8" t="e">
        <f>AND(COD!#REF!,"AAAAAH2X/3Y=")</f>
        <v>#REF!</v>
      </c>
      <c r="DP3" s="8" t="e">
        <f>AND(COD!#REF!,"AAAAAH2X/3c=")</f>
        <v>#REF!</v>
      </c>
      <c r="DQ3" s="8" t="e">
        <f>AND(COD!#REF!,"AAAAAH2X/3g=")</f>
        <v>#REF!</v>
      </c>
      <c r="DR3" s="8" t="e">
        <f>AND(COD!#REF!,"AAAAAH2X/3k=")</f>
        <v>#REF!</v>
      </c>
      <c r="DS3" s="8" t="e">
        <f>AND(COD!#REF!,"AAAAAH2X/3o=")</f>
        <v>#REF!</v>
      </c>
      <c r="DT3" s="8" t="e">
        <f>AND(COD!#REF!,"AAAAAH2X/3s=")</f>
        <v>#REF!</v>
      </c>
      <c r="DU3" s="8" t="e">
        <f>AND(COD!#REF!,"AAAAAH2X/3w=")</f>
        <v>#REF!</v>
      </c>
      <c r="DV3" s="8" t="e">
        <f>IF(COD!#REF!,"AAAAAH2X/30=",0)</f>
        <v>#REF!</v>
      </c>
      <c r="DW3" s="8" t="e">
        <f>AND(COD!#REF!,"AAAAAH2X/34=")</f>
        <v>#REF!</v>
      </c>
      <c r="DX3" s="8" t="e">
        <f>AND(COD!#REF!,"AAAAAH2X/38=")</f>
        <v>#REF!</v>
      </c>
      <c r="DY3" s="8" t="e">
        <f>AND(COD!#REF!,"AAAAAH2X/4A=")</f>
        <v>#REF!</v>
      </c>
      <c r="DZ3" s="8" t="e">
        <f>AND(COD!#REF!,"AAAAAH2X/4E=")</f>
        <v>#REF!</v>
      </c>
      <c r="EA3" s="8" t="e">
        <f>AND(COD!#REF!,"AAAAAH2X/4I=")</f>
        <v>#REF!</v>
      </c>
      <c r="EB3" s="8" t="e">
        <f>AND(COD!#REF!,"AAAAAH2X/4M=")</f>
        <v>#REF!</v>
      </c>
      <c r="EC3" s="8" t="e">
        <f>AND(COD!#REF!,"AAAAAH2X/4Q=")</f>
        <v>#REF!</v>
      </c>
      <c r="ED3" s="8" t="e">
        <f>AND(COD!#REF!,"AAAAAH2X/4U=")</f>
        <v>#REF!</v>
      </c>
      <c r="EE3" s="8" t="e">
        <f>AND(COD!#REF!,"AAAAAH2X/4Y=")</f>
        <v>#REF!</v>
      </c>
      <c r="EF3" s="8" t="e">
        <f>AND(COD!#REF!,"AAAAAH2X/4c=")</f>
        <v>#REF!</v>
      </c>
      <c r="EG3" s="8" t="e">
        <f>AND(COD!#REF!,"AAAAAH2X/4g=")</f>
        <v>#REF!</v>
      </c>
      <c r="EH3" s="8" t="e">
        <f>AND(COD!#REF!,"AAAAAH2X/4k=")</f>
        <v>#REF!</v>
      </c>
      <c r="EI3" s="8" t="e">
        <f>IF(COD!#REF!,"AAAAAH2X/4o=",0)</f>
        <v>#REF!</v>
      </c>
      <c r="EJ3" s="8" t="e">
        <f>AND(COD!#REF!,"AAAAAH2X/4s=")</f>
        <v>#REF!</v>
      </c>
      <c r="EK3" s="8" t="e">
        <f>AND(COD!#REF!,"AAAAAH2X/4w=")</f>
        <v>#REF!</v>
      </c>
      <c r="EL3" s="8" t="e">
        <f>AND(COD!#REF!,"AAAAAH2X/40=")</f>
        <v>#REF!</v>
      </c>
      <c r="EM3" s="8" t="e">
        <f>AND(COD!#REF!,"AAAAAH2X/44=")</f>
        <v>#REF!</v>
      </c>
      <c r="EN3" s="8" t="e">
        <f>AND(COD!#REF!,"AAAAAH2X/48=")</f>
        <v>#REF!</v>
      </c>
      <c r="EO3" s="8" t="e">
        <f>AND(COD!#REF!,"AAAAAH2X/5A=")</f>
        <v>#REF!</v>
      </c>
      <c r="EP3" s="8" t="e">
        <f>AND(COD!#REF!,"AAAAAH2X/5E=")</f>
        <v>#REF!</v>
      </c>
      <c r="EQ3" s="8" t="e">
        <f>AND(COD!#REF!,"AAAAAH2X/5I=")</f>
        <v>#REF!</v>
      </c>
      <c r="ER3" s="8" t="e">
        <f>AND(COD!#REF!,"AAAAAH2X/5M=")</f>
        <v>#REF!</v>
      </c>
      <c r="ES3" s="8" t="e">
        <f>AND(COD!#REF!,"AAAAAH2X/5Q=")</f>
        <v>#REF!</v>
      </c>
      <c r="ET3" s="8" t="e">
        <f>AND(COD!#REF!,"AAAAAH2X/5U=")</f>
        <v>#REF!</v>
      </c>
      <c r="EU3" s="8" t="e">
        <f>AND(COD!#REF!,"AAAAAH2X/5Y=")</f>
        <v>#REF!</v>
      </c>
      <c r="EV3" s="8" t="e">
        <f>IF(COD!#REF!,"AAAAAH2X/5c=",0)</f>
        <v>#REF!</v>
      </c>
      <c r="EW3" s="8" t="e">
        <f>AND(COD!#REF!,"AAAAAH2X/5g=")</f>
        <v>#REF!</v>
      </c>
      <c r="EX3" s="8" t="e">
        <f>AND(COD!#REF!,"AAAAAH2X/5k=")</f>
        <v>#REF!</v>
      </c>
      <c r="EY3" s="8" t="e">
        <f>AND(COD!#REF!,"AAAAAH2X/5o=")</f>
        <v>#REF!</v>
      </c>
      <c r="EZ3" s="8" t="e">
        <f>AND(COD!#REF!,"AAAAAH2X/5s=")</f>
        <v>#REF!</v>
      </c>
      <c r="FA3" s="8" t="e">
        <f>AND(COD!#REF!,"AAAAAH2X/5w=")</f>
        <v>#REF!</v>
      </c>
      <c r="FB3" s="8" t="e">
        <f>AND(COD!#REF!,"AAAAAH2X/50=")</f>
        <v>#REF!</v>
      </c>
      <c r="FC3" s="8" t="e">
        <f>AND(COD!#REF!,"AAAAAH2X/54=")</f>
        <v>#REF!</v>
      </c>
      <c r="FD3" s="8" t="e">
        <f>AND(COD!#REF!,"AAAAAH2X/58=")</f>
        <v>#REF!</v>
      </c>
      <c r="FE3" s="8" t="e">
        <f>AND(COD!#REF!,"AAAAAH2X/6A=")</f>
        <v>#REF!</v>
      </c>
      <c r="FF3" s="8" t="e">
        <f>AND(COD!#REF!,"AAAAAH2X/6E=")</f>
        <v>#REF!</v>
      </c>
      <c r="FG3" s="8" t="e">
        <f>AND(COD!#REF!,"AAAAAH2X/6I=")</f>
        <v>#REF!</v>
      </c>
      <c r="FH3" s="8" t="e">
        <f>AND(COD!#REF!,"AAAAAH2X/6M=")</f>
        <v>#REF!</v>
      </c>
      <c r="FI3" s="8" t="e">
        <f>IF(COD!#REF!,"AAAAAH2X/6Q=",0)</f>
        <v>#REF!</v>
      </c>
      <c r="FJ3" s="8" t="e">
        <f>AND(COD!#REF!,"AAAAAH2X/6U=")</f>
        <v>#REF!</v>
      </c>
      <c r="FK3" s="8" t="e">
        <f>AND(COD!#REF!,"AAAAAH2X/6Y=")</f>
        <v>#REF!</v>
      </c>
      <c r="FL3" s="8" t="e">
        <f>AND(COD!#REF!,"AAAAAH2X/6c=")</f>
        <v>#REF!</v>
      </c>
      <c r="FM3" s="8" t="e">
        <f>AND(COD!#REF!,"AAAAAH2X/6g=")</f>
        <v>#REF!</v>
      </c>
      <c r="FN3" s="8" t="e">
        <f>AND(COD!#REF!,"AAAAAH2X/6k=")</f>
        <v>#REF!</v>
      </c>
      <c r="FO3" s="8" t="e">
        <f>AND(COD!#REF!,"AAAAAH2X/6o=")</f>
        <v>#REF!</v>
      </c>
      <c r="FP3" s="8" t="e">
        <f>AND(COD!#REF!,"AAAAAH2X/6s=")</f>
        <v>#REF!</v>
      </c>
      <c r="FQ3" s="8" t="e">
        <f>AND(COD!#REF!,"AAAAAH2X/6w=")</f>
        <v>#REF!</v>
      </c>
      <c r="FR3" s="8" t="e">
        <f>AND(COD!#REF!,"AAAAAH2X/60=")</f>
        <v>#REF!</v>
      </c>
      <c r="FS3" s="8" t="e">
        <f>AND(COD!#REF!,"AAAAAH2X/64=")</f>
        <v>#REF!</v>
      </c>
      <c r="FT3" s="8" t="e">
        <f>AND(COD!#REF!,"AAAAAH2X/68=")</f>
        <v>#REF!</v>
      </c>
      <c r="FU3" s="8" t="e">
        <f>AND(COD!#REF!,"AAAAAH2X/7A=")</f>
        <v>#REF!</v>
      </c>
      <c r="FV3" s="8" t="e">
        <f>IF(COD!#REF!,"AAAAAH2X/7E=",0)</f>
        <v>#REF!</v>
      </c>
      <c r="FW3" s="8" t="e">
        <f>AND(COD!#REF!,"AAAAAH2X/7I=")</f>
        <v>#REF!</v>
      </c>
      <c r="FX3" s="8" t="e">
        <f>AND(COD!#REF!,"AAAAAH2X/7M=")</f>
        <v>#REF!</v>
      </c>
      <c r="FY3" s="8" t="e">
        <f>AND(COD!#REF!,"AAAAAH2X/7Q=")</f>
        <v>#REF!</v>
      </c>
      <c r="FZ3" s="8" t="e">
        <f>AND(COD!#REF!,"AAAAAH2X/7U=")</f>
        <v>#REF!</v>
      </c>
      <c r="GA3" s="8" t="e">
        <f>AND(COD!#REF!,"AAAAAH2X/7Y=")</f>
        <v>#REF!</v>
      </c>
      <c r="GB3" s="8" t="e">
        <f>AND(COD!#REF!,"AAAAAH2X/7c=")</f>
        <v>#REF!</v>
      </c>
      <c r="GC3" s="8" t="e">
        <f>AND(COD!#REF!,"AAAAAH2X/7g=")</f>
        <v>#REF!</v>
      </c>
      <c r="GD3" s="8" t="e">
        <f>AND(COD!#REF!,"AAAAAH2X/7k=")</f>
        <v>#REF!</v>
      </c>
      <c r="GE3" s="8" t="e">
        <f>AND(COD!#REF!,"AAAAAH2X/7o=")</f>
        <v>#REF!</v>
      </c>
      <c r="GF3" s="8" t="e">
        <f>AND(COD!#REF!,"AAAAAH2X/7s=")</f>
        <v>#REF!</v>
      </c>
      <c r="GG3" s="8" t="e">
        <f>AND(COD!#REF!,"AAAAAH2X/7w=")</f>
        <v>#REF!</v>
      </c>
      <c r="GH3" s="8" t="e">
        <f>AND(COD!#REF!,"AAAAAH2X/70=")</f>
        <v>#REF!</v>
      </c>
      <c r="GI3" s="8" t="e">
        <f>IF(COD!#REF!,"AAAAAH2X/74=",0)</f>
        <v>#REF!</v>
      </c>
      <c r="GJ3" s="8" t="e">
        <f>AND(COD!#REF!,"AAAAAH2X/78=")</f>
        <v>#REF!</v>
      </c>
      <c r="GK3" s="8" t="e">
        <f>AND(COD!#REF!,"AAAAAH2X/8A=")</f>
        <v>#REF!</v>
      </c>
      <c r="GL3" s="8" t="e">
        <f>AND(COD!#REF!,"AAAAAH2X/8E=")</f>
        <v>#REF!</v>
      </c>
      <c r="GM3" s="8" t="e">
        <f>AND(COD!#REF!,"AAAAAH2X/8I=")</f>
        <v>#REF!</v>
      </c>
      <c r="GN3" s="8" t="e">
        <f>AND(COD!#REF!,"AAAAAH2X/8M=")</f>
        <v>#REF!</v>
      </c>
      <c r="GO3" s="8" t="e">
        <f>AND(COD!#REF!,"AAAAAH2X/8Q=")</f>
        <v>#REF!</v>
      </c>
      <c r="GP3" s="8" t="e">
        <f>AND(COD!#REF!,"AAAAAH2X/8U=")</f>
        <v>#REF!</v>
      </c>
      <c r="GQ3" s="8" t="e">
        <f>AND(COD!#REF!,"AAAAAH2X/8Y=")</f>
        <v>#REF!</v>
      </c>
      <c r="GR3" s="8" t="e">
        <f>AND(COD!#REF!,"AAAAAH2X/8c=")</f>
        <v>#REF!</v>
      </c>
      <c r="GS3" s="8" t="e">
        <f>AND(COD!#REF!,"AAAAAH2X/8g=")</f>
        <v>#REF!</v>
      </c>
      <c r="GT3" s="8" t="e">
        <f>AND(COD!#REF!,"AAAAAH2X/8k=")</f>
        <v>#REF!</v>
      </c>
      <c r="GU3" s="8" t="e">
        <f>AND(COD!#REF!,"AAAAAH2X/8o=")</f>
        <v>#REF!</v>
      </c>
      <c r="GV3" s="8" t="e">
        <f>IF(COD!#REF!,"AAAAAH2X/8s=",0)</f>
        <v>#REF!</v>
      </c>
      <c r="GW3" s="8" t="e">
        <f>AND(COD!#REF!,"AAAAAH2X/8w=")</f>
        <v>#REF!</v>
      </c>
      <c r="GX3" s="8" t="e">
        <f>AND(COD!#REF!,"AAAAAH2X/80=")</f>
        <v>#REF!</v>
      </c>
      <c r="GY3" s="8" t="e">
        <f>AND(COD!#REF!,"AAAAAH2X/84=")</f>
        <v>#REF!</v>
      </c>
      <c r="GZ3" s="8" t="e">
        <f>AND(COD!#REF!,"AAAAAH2X/88=")</f>
        <v>#REF!</v>
      </c>
      <c r="HA3" s="8" t="e">
        <f>AND(COD!#REF!,"AAAAAH2X/9A=")</f>
        <v>#REF!</v>
      </c>
      <c r="HB3" s="8" t="e">
        <f>AND(COD!#REF!,"AAAAAH2X/9E=")</f>
        <v>#REF!</v>
      </c>
      <c r="HC3" s="8" t="e">
        <f>AND(COD!#REF!,"AAAAAH2X/9I=")</f>
        <v>#REF!</v>
      </c>
      <c r="HD3" s="8" t="e">
        <f>AND(COD!#REF!,"AAAAAH2X/9M=")</f>
        <v>#REF!</v>
      </c>
      <c r="HE3" s="8" t="e">
        <f>AND(COD!#REF!,"AAAAAH2X/9Q=")</f>
        <v>#REF!</v>
      </c>
      <c r="HF3" s="8" t="e">
        <f>AND(COD!#REF!,"AAAAAH2X/9U=")</f>
        <v>#REF!</v>
      </c>
      <c r="HG3" s="8" t="e">
        <f>AND(COD!#REF!,"AAAAAH2X/9Y=")</f>
        <v>#REF!</v>
      </c>
      <c r="HH3" s="8" t="e">
        <f>AND(COD!#REF!,"AAAAAH2X/9c=")</f>
        <v>#REF!</v>
      </c>
      <c r="HI3" s="8" t="e">
        <f>IF(COD!#REF!,"AAAAAH2X/9g=",0)</f>
        <v>#REF!</v>
      </c>
      <c r="HJ3" s="8" t="e">
        <f>AND(COD!#REF!,"AAAAAH2X/9k=")</f>
        <v>#REF!</v>
      </c>
      <c r="HK3" s="8" t="e">
        <f>AND(COD!#REF!,"AAAAAH2X/9o=")</f>
        <v>#REF!</v>
      </c>
      <c r="HL3" s="8" t="e">
        <f>AND(COD!#REF!,"AAAAAH2X/9s=")</f>
        <v>#REF!</v>
      </c>
      <c r="HM3" s="8" t="e">
        <f>AND(COD!#REF!,"AAAAAH2X/9w=")</f>
        <v>#REF!</v>
      </c>
      <c r="HN3" s="8" t="e">
        <f>AND(COD!#REF!,"AAAAAH2X/90=")</f>
        <v>#REF!</v>
      </c>
      <c r="HO3" s="8" t="e">
        <f>AND(COD!#REF!,"AAAAAH2X/94=")</f>
        <v>#REF!</v>
      </c>
      <c r="HP3" s="8" t="e">
        <f>AND(COD!#REF!,"AAAAAH2X/98=")</f>
        <v>#REF!</v>
      </c>
      <c r="HQ3" s="8" t="e">
        <f>AND(COD!#REF!,"AAAAAH2X/+A=")</f>
        <v>#REF!</v>
      </c>
      <c r="HR3" s="8" t="e">
        <f>AND(COD!#REF!,"AAAAAH2X/+E=")</f>
        <v>#REF!</v>
      </c>
      <c r="HS3" s="8" t="e">
        <f>AND(COD!#REF!,"AAAAAH2X/+I=")</f>
        <v>#REF!</v>
      </c>
      <c r="HT3" s="8" t="e">
        <f>AND(COD!#REF!,"AAAAAH2X/+M=")</f>
        <v>#REF!</v>
      </c>
      <c r="HU3" s="8" t="e">
        <f>AND(COD!#REF!,"AAAAAH2X/+Q=")</f>
        <v>#REF!</v>
      </c>
      <c r="HV3" s="8" t="e">
        <f>IF(COD!#REF!,"AAAAAH2X/+U=",0)</f>
        <v>#REF!</v>
      </c>
      <c r="HW3" s="8" t="e">
        <f>AND(COD!#REF!,"AAAAAH2X/+Y=")</f>
        <v>#REF!</v>
      </c>
      <c r="HX3" s="8" t="e">
        <f>AND(COD!#REF!,"AAAAAH2X/+c=")</f>
        <v>#REF!</v>
      </c>
      <c r="HY3" s="8" t="e">
        <f>AND(COD!#REF!,"AAAAAH2X/+g=")</f>
        <v>#REF!</v>
      </c>
      <c r="HZ3" s="8" t="e">
        <f>AND(COD!#REF!,"AAAAAH2X/+k=")</f>
        <v>#REF!</v>
      </c>
      <c r="IA3" s="8" t="e">
        <f>AND(COD!#REF!,"AAAAAH2X/+o=")</f>
        <v>#REF!</v>
      </c>
      <c r="IB3" s="8" t="e">
        <f>AND(COD!#REF!,"AAAAAH2X/+s=")</f>
        <v>#REF!</v>
      </c>
      <c r="IC3" s="8" t="e">
        <f>AND(COD!#REF!,"AAAAAH2X/+w=")</f>
        <v>#REF!</v>
      </c>
      <c r="ID3" s="8" t="e">
        <f>AND(COD!#REF!,"AAAAAH2X/+0=")</f>
        <v>#REF!</v>
      </c>
      <c r="IE3" s="8" t="e">
        <f>AND(COD!#REF!,"AAAAAH2X/+4=")</f>
        <v>#REF!</v>
      </c>
      <c r="IF3" s="8" t="e">
        <f>AND(COD!#REF!,"AAAAAH2X/+8=")</f>
        <v>#REF!</v>
      </c>
      <c r="IG3" s="8" t="e">
        <f>AND(COD!#REF!,"AAAAAH2X//A=")</f>
        <v>#REF!</v>
      </c>
      <c r="IH3" s="8" t="e">
        <f>AND(COD!#REF!,"AAAAAH2X//E=")</f>
        <v>#REF!</v>
      </c>
      <c r="II3" s="8" t="e">
        <f>IF(COD!#REF!,"AAAAAH2X//I=",0)</f>
        <v>#REF!</v>
      </c>
      <c r="IJ3" s="8" t="e">
        <f>AND(COD!#REF!,"AAAAAH2X//M=")</f>
        <v>#REF!</v>
      </c>
      <c r="IK3" s="8" t="e">
        <f>AND(COD!#REF!,"AAAAAH2X//Q=")</f>
        <v>#REF!</v>
      </c>
      <c r="IL3" s="8" t="e">
        <f>AND(COD!#REF!,"AAAAAH2X//U=")</f>
        <v>#REF!</v>
      </c>
      <c r="IM3" s="8" t="e">
        <f>AND(COD!#REF!,"AAAAAH2X//Y=")</f>
        <v>#REF!</v>
      </c>
      <c r="IN3" s="8" t="e">
        <f>AND(COD!#REF!,"AAAAAH2X//c=")</f>
        <v>#REF!</v>
      </c>
      <c r="IO3" s="8" t="e">
        <f>AND(COD!#REF!,"AAAAAH2X//g=")</f>
        <v>#REF!</v>
      </c>
      <c r="IP3" s="8" t="e">
        <f>AND(COD!#REF!,"AAAAAH2X//k=")</f>
        <v>#REF!</v>
      </c>
      <c r="IQ3" s="8" t="e">
        <f>AND(COD!#REF!,"AAAAAH2X//o=")</f>
        <v>#REF!</v>
      </c>
      <c r="IR3" s="8" t="e">
        <f>AND(COD!#REF!,"AAAAAH2X//s=")</f>
        <v>#REF!</v>
      </c>
      <c r="IS3" s="8" t="e">
        <f>AND(COD!#REF!,"AAAAAH2X//w=")</f>
        <v>#REF!</v>
      </c>
      <c r="IT3" s="8" t="e">
        <f>AND(COD!#REF!,"AAAAAH2X//0=")</f>
        <v>#REF!</v>
      </c>
      <c r="IU3" s="8" t="e">
        <f>AND(COD!#REF!,"AAAAAH2X//4=")</f>
        <v>#REF!</v>
      </c>
      <c r="IV3" s="8" t="e">
        <f>IF(COD!#REF!,"AAAAAH2X//8=",0)</f>
        <v>#REF!</v>
      </c>
    </row>
    <row r="4" spans="1:256" x14ac:dyDescent="0.25">
      <c r="A4" s="8" t="e">
        <f>AND(COD!#REF!,"AAAAAFNG1gA=")</f>
        <v>#REF!</v>
      </c>
      <c r="B4" s="8" t="e">
        <f>AND(COD!#REF!,"AAAAAFNG1gE=")</f>
        <v>#REF!</v>
      </c>
      <c r="C4" s="8" t="e">
        <f>AND(COD!#REF!,"AAAAAFNG1gI=")</f>
        <v>#REF!</v>
      </c>
      <c r="D4" s="8" t="e">
        <f>AND(COD!#REF!,"AAAAAFNG1gM=")</f>
        <v>#REF!</v>
      </c>
      <c r="E4" s="8" t="e">
        <f>AND(COD!#REF!,"AAAAAFNG1gQ=")</f>
        <v>#REF!</v>
      </c>
      <c r="F4" s="8" t="e">
        <f>AND(COD!#REF!,"AAAAAFNG1gU=")</f>
        <v>#REF!</v>
      </c>
      <c r="G4" s="8" t="e">
        <f>AND(COD!#REF!,"AAAAAFNG1gY=")</f>
        <v>#REF!</v>
      </c>
      <c r="H4" s="8" t="e">
        <f>AND(COD!#REF!,"AAAAAFNG1gc=")</f>
        <v>#REF!</v>
      </c>
      <c r="I4" s="8" t="e">
        <f>AND(COD!#REF!,"AAAAAFNG1gg=")</f>
        <v>#REF!</v>
      </c>
      <c r="J4" s="8" t="e">
        <f>AND(COD!#REF!,"AAAAAFNG1gk=")</f>
        <v>#REF!</v>
      </c>
      <c r="K4" s="8" t="e">
        <f>AND(COD!#REF!,"AAAAAFNG1go=")</f>
        <v>#REF!</v>
      </c>
      <c r="L4" s="8" t="e">
        <f>AND(COD!#REF!,"AAAAAFNG1gs=")</f>
        <v>#REF!</v>
      </c>
      <c r="M4" s="8" t="e">
        <f>IF(COD!#REF!,"AAAAAFNG1gw=",0)</f>
        <v>#REF!</v>
      </c>
      <c r="N4" s="8" t="e">
        <f>AND(COD!#REF!,"AAAAAFNG1g0=")</f>
        <v>#REF!</v>
      </c>
      <c r="O4" s="8" t="e">
        <f>AND(COD!#REF!,"AAAAAFNG1g4=")</f>
        <v>#REF!</v>
      </c>
      <c r="P4" s="8" t="e">
        <f>AND(COD!#REF!,"AAAAAFNG1g8=")</f>
        <v>#REF!</v>
      </c>
      <c r="Q4" s="8" t="e">
        <f>AND(COD!#REF!,"AAAAAFNG1hA=")</f>
        <v>#REF!</v>
      </c>
      <c r="R4" s="8" t="e">
        <f>AND(COD!#REF!,"AAAAAFNG1hE=")</f>
        <v>#REF!</v>
      </c>
      <c r="S4" s="8" t="e">
        <f>AND(COD!#REF!,"AAAAAFNG1hI=")</f>
        <v>#REF!</v>
      </c>
      <c r="T4" s="8" t="e">
        <f>AND(COD!#REF!,"AAAAAFNG1hM=")</f>
        <v>#REF!</v>
      </c>
      <c r="U4" s="8" t="e">
        <f>AND(COD!#REF!,"AAAAAFNG1hQ=")</f>
        <v>#REF!</v>
      </c>
      <c r="V4" s="8" t="e">
        <f>AND(COD!#REF!,"AAAAAFNG1hU=")</f>
        <v>#REF!</v>
      </c>
      <c r="W4" s="8" t="e">
        <f>AND(COD!#REF!,"AAAAAFNG1hY=")</f>
        <v>#REF!</v>
      </c>
      <c r="X4" s="8" t="e">
        <f>AND(COD!#REF!,"AAAAAFNG1hc=")</f>
        <v>#REF!</v>
      </c>
      <c r="Y4" s="8" t="e">
        <f>AND(COD!#REF!,"AAAAAFNG1hg=")</f>
        <v>#REF!</v>
      </c>
      <c r="Z4" s="8" t="e">
        <f>IF(COD!#REF!,"AAAAAFNG1hk=",0)</f>
        <v>#REF!</v>
      </c>
      <c r="AA4" s="8" t="e">
        <f>AND(COD!#REF!,"AAAAAFNG1ho=")</f>
        <v>#REF!</v>
      </c>
      <c r="AB4" s="8" t="e">
        <f>AND(COD!#REF!,"AAAAAFNG1hs=")</f>
        <v>#REF!</v>
      </c>
      <c r="AC4" s="8" t="e">
        <f>AND(COD!#REF!,"AAAAAFNG1hw=")</f>
        <v>#REF!</v>
      </c>
      <c r="AD4" s="8" t="e">
        <f>AND(COD!#REF!,"AAAAAFNG1h0=")</f>
        <v>#REF!</v>
      </c>
      <c r="AE4" s="8" t="e">
        <f>AND(COD!#REF!,"AAAAAFNG1h4=")</f>
        <v>#REF!</v>
      </c>
      <c r="AF4" s="8" t="e">
        <f>AND(COD!#REF!,"AAAAAFNG1h8=")</f>
        <v>#REF!</v>
      </c>
      <c r="AG4" s="8" t="e">
        <f>AND(COD!#REF!,"AAAAAFNG1iA=")</f>
        <v>#REF!</v>
      </c>
      <c r="AH4" s="8" t="e">
        <f>AND(COD!#REF!,"AAAAAFNG1iE=")</f>
        <v>#REF!</v>
      </c>
      <c r="AI4" s="8" t="e">
        <f>AND(COD!#REF!,"AAAAAFNG1iI=")</f>
        <v>#REF!</v>
      </c>
      <c r="AJ4" s="8" t="e">
        <f>AND(COD!#REF!,"AAAAAFNG1iM=")</f>
        <v>#REF!</v>
      </c>
      <c r="AK4" s="8" t="e">
        <f>AND(COD!#REF!,"AAAAAFNG1iQ=")</f>
        <v>#REF!</v>
      </c>
      <c r="AL4" s="8" t="e">
        <f>AND(COD!#REF!,"AAAAAFNG1iU=")</f>
        <v>#REF!</v>
      </c>
      <c r="AM4" s="8" t="e">
        <f>IF(COD!#REF!,"AAAAAFNG1iY=",0)</f>
        <v>#REF!</v>
      </c>
      <c r="AN4" s="8" t="e">
        <f>AND(COD!#REF!,"AAAAAFNG1ic=")</f>
        <v>#REF!</v>
      </c>
      <c r="AO4" s="8" t="e">
        <f>AND(COD!#REF!,"AAAAAFNG1ig=")</f>
        <v>#REF!</v>
      </c>
      <c r="AP4" s="8" t="e">
        <f>AND(COD!#REF!,"AAAAAFNG1ik=")</f>
        <v>#REF!</v>
      </c>
      <c r="AQ4" s="8" t="e">
        <f>AND(COD!#REF!,"AAAAAFNG1io=")</f>
        <v>#REF!</v>
      </c>
      <c r="AR4" s="8" t="e">
        <f>AND(COD!#REF!,"AAAAAFNG1is=")</f>
        <v>#REF!</v>
      </c>
      <c r="AS4" s="8" t="e">
        <f>AND(COD!#REF!,"AAAAAFNG1iw=")</f>
        <v>#REF!</v>
      </c>
      <c r="AT4" s="8" t="e">
        <f>AND(COD!#REF!,"AAAAAFNG1i0=")</f>
        <v>#REF!</v>
      </c>
      <c r="AU4" s="8" t="e">
        <f>AND(COD!#REF!,"AAAAAFNG1i4=")</f>
        <v>#REF!</v>
      </c>
      <c r="AV4" s="8" t="e">
        <f>AND(COD!#REF!,"AAAAAFNG1i8=")</f>
        <v>#REF!</v>
      </c>
      <c r="AW4" s="8" t="e">
        <f>AND(COD!#REF!,"AAAAAFNG1jA=")</f>
        <v>#REF!</v>
      </c>
      <c r="AX4" s="8" t="e">
        <f>AND(COD!#REF!,"AAAAAFNG1jE=")</f>
        <v>#REF!</v>
      </c>
      <c r="AY4" s="8" t="e">
        <f>AND(COD!#REF!,"AAAAAFNG1jI=")</f>
        <v>#REF!</v>
      </c>
      <c r="AZ4" s="8" t="e">
        <f>IF(COD!#REF!,"AAAAAFNG1jM=",0)</f>
        <v>#REF!</v>
      </c>
      <c r="BA4" s="8" t="e">
        <f>AND(COD!#REF!,"AAAAAFNG1jQ=")</f>
        <v>#REF!</v>
      </c>
      <c r="BB4" s="8" t="e">
        <f>AND(COD!#REF!,"AAAAAFNG1jU=")</f>
        <v>#REF!</v>
      </c>
      <c r="BC4" s="8" t="e">
        <f>AND(COD!#REF!,"AAAAAFNG1jY=")</f>
        <v>#REF!</v>
      </c>
      <c r="BD4" s="8" t="e">
        <f>AND(COD!#REF!,"AAAAAFNG1jc=")</f>
        <v>#REF!</v>
      </c>
      <c r="BE4" s="8" t="e">
        <f>AND(COD!#REF!,"AAAAAFNG1jg=")</f>
        <v>#REF!</v>
      </c>
      <c r="BF4" s="8" t="e">
        <f>AND(COD!#REF!,"AAAAAFNG1jk=")</f>
        <v>#REF!</v>
      </c>
      <c r="BG4" s="8" t="e">
        <f>AND(COD!#REF!,"AAAAAFNG1jo=")</f>
        <v>#REF!</v>
      </c>
      <c r="BH4" s="8" t="e">
        <f>AND(COD!#REF!,"AAAAAFNG1js=")</f>
        <v>#REF!</v>
      </c>
      <c r="BI4" s="8" t="e">
        <f>AND(COD!#REF!,"AAAAAFNG1jw=")</f>
        <v>#REF!</v>
      </c>
      <c r="BJ4" s="8" t="e">
        <f>AND(COD!#REF!,"AAAAAFNG1j0=")</f>
        <v>#REF!</v>
      </c>
      <c r="BK4" s="8" t="e">
        <f>AND(COD!#REF!,"AAAAAFNG1j4=")</f>
        <v>#REF!</v>
      </c>
      <c r="BL4" s="8" t="e">
        <f>AND(COD!#REF!,"AAAAAFNG1j8=")</f>
        <v>#REF!</v>
      </c>
      <c r="BM4" s="8" t="e">
        <f>IF(COD!#REF!,"AAAAAFNG1kA=",0)</f>
        <v>#REF!</v>
      </c>
      <c r="BN4" s="8" t="e">
        <f>AND(COD!#REF!,"AAAAAFNG1kE=")</f>
        <v>#REF!</v>
      </c>
      <c r="BO4" s="8" t="e">
        <f>AND(COD!#REF!,"AAAAAFNG1kI=")</f>
        <v>#REF!</v>
      </c>
      <c r="BP4" s="8" t="e">
        <f>AND(COD!#REF!,"AAAAAFNG1kM=")</f>
        <v>#REF!</v>
      </c>
      <c r="BQ4" s="8" t="e">
        <f>AND(COD!#REF!,"AAAAAFNG1kQ=")</f>
        <v>#REF!</v>
      </c>
      <c r="BR4" s="8" t="e">
        <f>AND(COD!#REF!,"AAAAAFNG1kU=")</f>
        <v>#REF!</v>
      </c>
      <c r="BS4" s="8" t="e">
        <f>AND(COD!#REF!,"AAAAAFNG1kY=")</f>
        <v>#REF!</v>
      </c>
      <c r="BT4" s="8" t="e">
        <f>AND(COD!#REF!,"AAAAAFNG1kc=")</f>
        <v>#REF!</v>
      </c>
      <c r="BU4" s="8" t="e">
        <f>AND(COD!#REF!,"AAAAAFNG1kg=")</f>
        <v>#REF!</v>
      </c>
      <c r="BV4" s="8" t="e">
        <f>AND(COD!#REF!,"AAAAAFNG1kk=")</f>
        <v>#REF!</v>
      </c>
      <c r="BW4" s="8" t="e">
        <f>AND(COD!#REF!,"AAAAAFNG1ko=")</f>
        <v>#REF!</v>
      </c>
      <c r="BX4" s="8" t="e">
        <f>AND(COD!#REF!,"AAAAAFNG1ks=")</f>
        <v>#REF!</v>
      </c>
      <c r="BY4" s="8" t="e">
        <f>AND(COD!#REF!,"AAAAAFNG1kw=")</f>
        <v>#REF!</v>
      </c>
      <c r="BZ4" s="8" t="e">
        <f>IF(COD!#REF!,"AAAAAFNG1k0=",0)</f>
        <v>#REF!</v>
      </c>
      <c r="CA4" s="8" t="e">
        <f>AND(COD!#REF!,"AAAAAFNG1k4=")</f>
        <v>#REF!</v>
      </c>
      <c r="CB4" s="8" t="e">
        <f>AND(COD!#REF!,"AAAAAFNG1k8=")</f>
        <v>#REF!</v>
      </c>
      <c r="CC4" s="8" t="e">
        <f>AND(COD!#REF!,"AAAAAFNG1lA=")</f>
        <v>#REF!</v>
      </c>
      <c r="CD4" s="8" t="e">
        <f>AND(COD!#REF!,"AAAAAFNG1lE=")</f>
        <v>#REF!</v>
      </c>
      <c r="CE4" s="8" t="e">
        <f>AND(COD!#REF!,"AAAAAFNG1lI=")</f>
        <v>#REF!</v>
      </c>
      <c r="CF4" s="8" t="e">
        <f>AND(COD!#REF!,"AAAAAFNG1lM=")</f>
        <v>#REF!</v>
      </c>
      <c r="CG4" s="8" t="e">
        <f>AND(COD!#REF!,"AAAAAFNG1lQ=")</f>
        <v>#REF!</v>
      </c>
      <c r="CH4" s="8" t="e">
        <f>AND(COD!#REF!,"AAAAAFNG1lU=")</f>
        <v>#REF!</v>
      </c>
      <c r="CI4" s="8" t="e">
        <f>AND(COD!#REF!,"AAAAAFNG1lY=")</f>
        <v>#REF!</v>
      </c>
      <c r="CJ4" s="8" t="e">
        <f>AND(COD!#REF!,"AAAAAFNG1lc=")</f>
        <v>#REF!</v>
      </c>
      <c r="CK4" s="8" t="e">
        <f>AND(COD!#REF!,"AAAAAFNG1lg=")</f>
        <v>#REF!</v>
      </c>
      <c r="CL4" s="8" t="e">
        <f>AND(COD!#REF!,"AAAAAFNG1lk=")</f>
        <v>#REF!</v>
      </c>
      <c r="CM4" s="8" t="e">
        <f>#REF!</f>
        <v>#REF!</v>
      </c>
      <c r="CN4" s="8" t="e">
        <f>#REF!</f>
        <v>#REF!</v>
      </c>
      <c r="CO4" s="8" t="e">
        <f>#REF!</f>
        <v>#REF!</v>
      </c>
      <c r="CP4" s="8" t="e">
        <f>#REF!</f>
        <v>#REF!</v>
      </c>
      <c r="CQ4" s="8" t="e">
        <f>#REF!</f>
        <v>#REF!</v>
      </c>
      <c r="CR4" s="8" t="e">
        <f>#REF!</f>
        <v>#REF!</v>
      </c>
      <c r="CS4" s="8" t="e">
        <f>#REF!</f>
        <v>#REF!</v>
      </c>
      <c r="CT4" s="8" t="e">
        <f>#REF!</f>
        <v>#REF!</v>
      </c>
      <c r="CU4" s="8" t="e">
        <f>#REF!</f>
        <v>#REF!</v>
      </c>
      <c r="CV4" s="8" t="e">
        <f>#REF!</f>
        <v>#REF!</v>
      </c>
      <c r="CW4" s="8" t="e">
        <f>#REF!</f>
        <v>#REF!</v>
      </c>
      <c r="CX4" s="8" t="e">
        <f>#REF!</f>
        <v>#REF!</v>
      </c>
      <c r="CY4" s="8" t="e">
        <f>#REF!</f>
        <v>#REF!</v>
      </c>
      <c r="CZ4" s="8" t="e">
        <f>#REF!</f>
        <v>#REF!</v>
      </c>
      <c r="DA4" s="8" t="e">
        <f>#REF!</f>
        <v>#REF!</v>
      </c>
      <c r="DB4" s="8" t="e">
        <f>#REF!</f>
        <v>#REF!</v>
      </c>
      <c r="DC4" s="8" t="e">
        <f>#REF!</f>
        <v>#REF!</v>
      </c>
      <c r="DD4" s="8" t="e">
        <f>#REF!</f>
        <v>#REF!</v>
      </c>
      <c r="DE4" s="8" t="e">
        <f>#REF!</f>
        <v>#REF!</v>
      </c>
      <c r="DF4" s="8" t="e">
        <f>#REF!</f>
        <v>#REF!</v>
      </c>
      <c r="DG4" s="8" t="e">
        <f>#REF!</f>
        <v>#REF!</v>
      </c>
      <c r="DH4" s="8" t="e">
        <f>#REF!</f>
        <v>#REF!</v>
      </c>
      <c r="DI4" s="8" t="e">
        <f>#REF!</f>
        <v>#REF!</v>
      </c>
      <c r="DJ4" s="8" t="e">
        <f>#REF!</f>
        <v>#REF!</v>
      </c>
      <c r="DK4" s="8" t="e">
        <f>#REF!</f>
        <v>#REF!</v>
      </c>
      <c r="DL4" s="8" t="e">
        <f>#REF!</f>
        <v>#REF!</v>
      </c>
      <c r="DM4" s="8" t="e">
        <f>#REF!</f>
        <v>#REF!</v>
      </c>
      <c r="DN4" s="8" t="e">
        <f>#REF!</f>
        <v>#REF!</v>
      </c>
      <c r="DO4" s="8" t="e">
        <f>#REF!</f>
        <v>#REF!</v>
      </c>
      <c r="DP4" s="8" t="e">
        <f>#REF!</f>
        <v>#REF!</v>
      </c>
      <c r="DQ4" s="8" t="e">
        <f>#REF!</f>
        <v>#REF!</v>
      </c>
      <c r="DR4" s="8" t="e">
        <f>#REF!</f>
        <v>#REF!</v>
      </c>
      <c r="DS4" s="8" t="e">
        <f>#REF!</f>
        <v>#REF!</v>
      </c>
      <c r="DT4" s="8" t="e">
        <f>#REF!</f>
        <v>#REF!</v>
      </c>
      <c r="DU4" s="8" t="e">
        <f>#REF!</f>
        <v>#REF!</v>
      </c>
      <c r="DV4" s="8" t="e">
        <f>#REF!</f>
        <v>#REF!</v>
      </c>
      <c r="DW4" s="8" t="e">
        <f>#REF!</f>
        <v>#REF!</v>
      </c>
      <c r="DX4" s="8" t="e">
        <f>#REF!</f>
        <v>#REF!</v>
      </c>
      <c r="DY4" s="8" t="e">
        <f>#REF!</f>
        <v>#REF!</v>
      </c>
      <c r="DZ4" s="8" t="e">
        <f>#REF!</f>
        <v>#REF!</v>
      </c>
      <c r="EA4" s="8" t="e">
        <f>#REF!</f>
        <v>#REF!</v>
      </c>
      <c r="EB4" s="8" t="e">
        <f>#REF!</f>
        <v>#REF!</v>
      </c>
      <c r="EC4" s="8" t="e">
        <f>#REF!</f>
        <v>#REF!</v>
      </c>
      <c r="ED4" s="8" t="e">
        <f>#REF!</f>
        <v>#REF!</v>
      </c>
      <c r="EE4" s="8" t="e">
        <f>#REF!</f>
        <v>#REF!</v>
      </c>
      <c r="EF4" s="8" t="e">
        <f>#REF!</f>
        <v>#REF!</v>
      </c>
      <c r="EG4" s="8" t="e">
        <f>#REF!</f>
        <v>#REF!</v>
      </c>
      <c r="EH4" s="8" t="e">
        <f>#REF!</f>
        <v>#REF!</v>
      </c>
      <c r="EI4" s="8" t="e">
        <f>#REF!</f>
        <v>#REF!</v>
      </c>
      <c r="EJ4" s="8" t="e">
        <f>#REF!</f>
        <v>#REF!</v>
      </c>
      <c r="EK4" s="8" t="e">
        <f>#REF!</f>
        <v>#REF!</v>
      </c>
      <c r="EL4" s="8" t="e">
        <f>#REF!</f>
        <v>#REF!</v>
      </c>
      <c r="EM4" s="8" t="e">
        <f>IF(COD!#REF!,"AAAAAFNG1o4=",0)</f>
        <v>#REF!</v>
      </c>
      <c r="EN4" s="8" t="e">
        <f>AND(COD!#REF!,"AAAAAFNG1o8=")</f>
        <v>#REF!</v>
      </c>
      <c r="EO4" s="8" t="e">
        <f>AND(COD!#REF!,"AAAAAFNG1pA=")</f>
        <v>#REF!</v>
      </c>
      <c r="EP4" s="8" t="e">
        <f>AND(COD!#REF!,"AAAAAFNG1pE=")</f>
        <v>#REF!</v>
      </c>
      <c r="EQ4" s="8" t="e">
        <f>AND(COD!#REF!,"AAAAAFNG1pI=")</f>
        <v>#REF!</v>
      </c>
      <c r="ER4" s="8" t="e">
        <f>AND(COD!#REF!,"AAAAAFNG1pM=")</f>
        <v>#REF!</v>
      </c>
      <c r="ES4" s="8" t="e">
        <f>AND(COD!#REF!,"AAAAAFNG1pQ=")</f>
        <v>#REF!</v>
      </c>
      <c r="ET4" s="8" t="e">
        <f>AND(COD!#REF!,"AAAAAFNG1pU=")</f>
        <v>#REF!</v>
      </c>
      <c r="EU4" s="8" t="e">
        <f>AND(COD!#REF!,"AAAAAFNG1pY=")</f>
        <v>#REF!</v>
      </c>
      <c r="EV4" s="8" t="e">
        <f>AND(COD!#REF!,"AAAAAFNG1pc=")</f>
        <v>#REF!</v>
      </c>
      <c r="EW4" s="8" t="e">
        <f>AND(COD!#REF!,"AAAAAFNG1pg=")</f>
        <v>#REF!</v>
      </c>
      <c r="EX4" s="8" t="e">
        <f>AND(COD!#REF!,"AAAAAFNG1pk=")</f>
        <v>#REF!</v>
      </c>
      <c r="EY4" s="8" t="e">
        <f>AND(COD!#REF!,"AAAAAFNG1po=")</f>
        <v>#REF!</v>
      </c>
      <c r="EZ4" s="8" t="e">
        <f>IF(COD!#REF!,"AAAAAFNG1ps=",0)</f>
        <v>#REF!</v>
      </c>
      <c r="FA4" s="8" t="e">
        <f>AND(COD!#REF!,"AAAAAFNG1pw=")</f>
        <v>#REF!</v>
      </c>
      <c r="FB4" s="8" t="e">
        <f>AND(COD!#REF!,"AAAAAFNG1p0=")</f>
        <v>#REF!</v>
      </c>
      <c r="FC4" s="8" t="e">
        <f>AND(COD!#REF!,"AAAAAFNG1p4=")</f>
        <v>#REF!</v>
      </c>
      <c r="FD4" s="8" t="e">
        <f>AND(COD!#REF!,"AAAAAFNG1p8=")</f>
        <v>#REF!</v>
      </c>
      <c r="FE4" s="8" t="e">
        <f>AND(COD!#REF!,"AAAAAFNG1qA=")</f>
        <v>#REF!</v>
      </c>
      <c r="FF4" s="8" t="e">
        <f>AND(COD!#REF!,"AAAAAFNG1qE=")</f>
        <v>#REF!</v>
      </c>
      <c r="FG4" s="8" t="e">
        <f>AND(COD!#REF!,"AAAAAFNG1qI=")</f>
        <v>#REF!</v>
      </c>
      <c r="FH4" s="8" t="e">
        <f>AND(COD!#REF!,"AAAAAFNG1qM=")</f>
        <v>#REF!</v>
      </c>
      <c r="FI4" s="8" t="e">
        <f>AND(COD!#REF!,"AAAAAFNG1qQ=")</f>
        <v>#REF!</v>
      </c>
      <c r="FJ4" s="8" t="e">
        <f>AND(COD!#REF!,"AAAAAFNG1qU=")</f>
        <v>#REF!</v>
      </c>
      <c r="FK4" s="8" t="e">
        <f>AND(COD!#REF!,"AAAAAFNG1qY=")</f>
        <v>#REF!</v>
      </c>
      <c r="FL4" s="8" t="e">
        <f>AND(COD!#REF!,"AAAAAFNG1qc=")</f>
        <v>#REF!</v>
      </c>
      <c r="FM4" s="8" t="e">
        <f>IF(COD!#REF!,"AAAAAFNG1qg=",0)</f>
        <v>#REF!</v>
      </c>
      <c r="FN4" s="8" t="e">
        <f>AND(COD!#REF!,"AAAAAFNG1qk=")</f>
        <v>#REF!</v>
      </c>
      <c r="FO4" s="8" t="e">
        <f>AND(COD!#REF!,"AAAAAFNG1qo=")</f>
        <v>#REF!</v>
      </c>
      <c r="FP4" s="8" t="e">
        <f>AND(COD!#REF!,"AAAAAFNG1qs=")</f>
        <v>#REF!</v>
      </c>
      <c r="FQ4" s="8" t="e">
        <f>AND(COD!#REF!,"AAAAAFNG1qw=")</f>
        <v>#REF!</v>
      </c>
      <c r="FR4" s="8" t="e">
        <f>AND(COD!#REF!,"AAAAAFNG1q0=")</f>
        <v>#REF!</v>
      </c>
      <c r="FS4" s="8" t="e">
        <f>AND(COD!#REF!,"AAAAAFNG1q4=")</f>
        <v>#REF!</v>
      </c>
      <c r="FT4" s="8" t="e">
        <f>AND(COD!#REF!,"AAAAAFNG1q8=")</f>
        <v>#REF!</v>
      </c>
      <c r="FU4" s="8" t="e">
        <f>AND(COD!#REF!,"AAAAAFNG1rA=")</f>
        <v>#REF!</v>
      </c>
      <c r="FV4" s="8" t="e">
        <f>AND(COD!#REF!,"AAAAAFNG1rE=")</f>
        <v>#REF!</v>
      </c>
      <c r="FW4" s="8" t="e">
        <f>AND(COD!#REF!,"AAAAAFNG1rI=")</f>
        <v>#REF!</v>
      </c>
      <c r="FX4" s="8" t="e">
        <f>AND(COD!#REF!,"AAAAAFNG1rM=")</f>
        <v>#REF!</v>
      </c>
      <c r="FY4" s="8" t="e">
        <f>AND(COD!#REF!,"AAAAAFNG1rQ=")</f>
        <v>#REF!</v>
      </c>
      <c r="FZ4" s="8" t="e">
        <f>IF(COD!#REF!,"AAAAAFNG1rU=",0)</f>
        <v>#REF!</v>
      </c>
      <c r="GA4" s="8" t="e">
        <f>AND(COD!#REF!,"AAAAAFNG1rY=")</f>
        <v>#REF!</v>
      </c>
      <c r="GB4" s="8" t="e">
        <f>AND(COD!#REF!,"AAAAAFNG1rc=")</f>
        <v>#REF!</v>
      </c>
      <c r="GC4" s="8" t="e">
        <f>AND(COD!#REF!,"AAAAAFNG1rg=")</f>
        <v>#REF!</v>
      </c>
      <c r="GD4" s="8" t="e">
        <f>AND(COD!#REF!,"AAAAAFNG1rk=")</f>
        <v>#REF!</v>
      </c>
      <c r="GE4" s="8" t="e">
        <f>AND(COD!#REF!,"AAAAAFNG1ro=")</f>
        <v>#REF!</v>
      </c>
      <c r="GF4" s="8" t="e">
        <f>AND(COD!#REF!,"AAAAAFNG1rs=")</f>
        <v>#REF!</v>
      </c>
      <c r="GG4" s="8" t="e">
        <f>AND(COD!#REF!,"AAAAAFNG1rw=")</f>
        <v>#REF!</v>
      </c>
      <c r="GH4" s="8" t="e">
        <f>AND(COD!#REF!,"AAAAAFNG1r0=")</f>
        <v>#REF!</v>
      </c>
      <c r="GI4" s="8" t="e">
        <f>AND(COD!#REF!,"AAAAAFNG1r4=")</f>
        <v>#REF!</v>
      </c>
      <c r="GJ4" s="8" t="e">
        <f>AND(COD!#REF!,"AAAAAFNG1r8=")</f>
        <v>#REF!</v>
      </c>
      <c r="GK4" s="8" t="e">
        <f>AND(COD!#REF!,"AAAAAFNG1sA=")</f>
        <v>#REF!</v>
      </c>
      <c r="GL4" s="8" t="e">
        <f>AND(COD!#REF!,"AAAAAFNG1sE=")</f>
        <v>#REF!</v>
      </c>
      <c r="GM4" s="8" t="e">
        <f>IF(COD!#REF!,"AAAAAFNG1sI=",0)</f>
        <v>#REF!</v>
      </c>
      <c r="GN4" s="8" t="e">
        <f>AND(COD!#REF!,"AAAAAFNG1sM=")</f>
        <v>#REF!</v>
      </c>
      <c r="GO4" s="8" t="e">
        <f>AND(COD!#REF!,"AAAAAFNG1sQ=")</f>
        <v>#REF!</v>
      </c>
      <c r="GP4" s="8" t="e">
        <f>AND(COD!#REF!,"AAAAAFNG1sU=")</f>
        <v>#REF!</v>
      </c>
      <c r="GQ4" s="8" t="e">
        <f>AND(COD!#REF!,"AAAAAFNG1sY=")</f>
        <v>#REF!</v>
      </c>
      <c r="GR4" s="8" t="e">
        <f>AND(COD!#REF!,"AAAAAFNG1sc=")</f>
        <v>#REF!</v>
      </c>
      <c r="GS4" s="8" t="e">
        <f>AND(COD!#REF!,"AAAAAFNG1sg=")</f>
        <v>#REF!</v>
      </c>
      <c r="GT4" s="8" t="e">
        <f>AND(COD!#REF!,"AAAAAFNG1sk=")</f>
        <v>#REF!</v>
      </c>
      <c r="GU4" s="8" t="e">
        <f>AND(COD!#REF!,"AAAAAFNG1so=")</f>
        <v>#REF!</v>
      </c>
      <c r="GV4" s="8" t="e">
        <f>AND(COD!#REF!,"AAAAAFNG1ss=")</f>
        <v>#REF!</v>
      </c>
      <c r="GW4" s="8" t="e">
        <f>AND(COD!#REF!,"AAAAAFNG1sw=")</f>
        <v>#REF!</v>
      </c>
      <c r="GX4" s="8" t="e">
        <f>AND(COD!#REF!,"AAAAAFNG1s0=")</f>
        <v>#REF!</v>
      </c>
      <c r="GY4" s="8" t="e">
        <f>AND(COD!#REF!,"AAAAAFNG1s4=")</f>
        <v>#REF!</v>
      </c>
      <c r="GZ4" s="8" t="e">
        <f>IF(COD!#REF!,"AAAAAFNG1s8=",0)</f>
        <v>#REF!</v>
      </c>
      <c r="HA4" s="8" t="e">
        <f>AND(COD!#REF!,"AAAAAFNG1tA=")</f>
        <v>#REF!</v>
      </c>
      <c r="HB4" s="8" t="e">
        <f>AND(COD!#REF!,"AAAAAFNG1tE=")</f>
        <v>#REF!</v>
      </c>
      <c r="HC4" s="8" t="e">
        <f>AND(COD!#REF!,"AAAAAFNG1tI=")</f>
        <v>#REF!</v>
      </c>
      <c r="HD4" s="8" t="e">
        <f>AND(COD!#REF!,"AAAAAFNG1tM=")</f>
        <v>#REF!</v>
      </c>
      <c r="HE4" s="8" t="e">
        <f>AND(COD!#REF!,"AAAAAFNG1tQ=")</f>
        <v>#REF!</v>
      </c>
      <c r="HF4" s="8" t="e">
        <f>AND(COD!#REF!,"AAAAAFNG1tU=")</f>
        <v>#REF!</v>
      </c>
      <c r="HG4" s="8" t="e">
        <f>AND(COD!#REF!,"AAAAAFNG1tY=")</f>
        <v>#REF!</v>
      </c>
      <c r="HH4" s="8" t="e">
        <f>AND(COD!#REF!,"AAAAAFNG1tc=")</f>
        <v>#REF!</v>
      </c>
      <c r="HI4" s="8" t="e">
        <f>AND(COD!#REF!,"AAAAAFNG1tg=")</f>
        <v>#REF!</v>
      </c>
      <c r="HJ4" s="8" t="e">
        <f>AND(COD!#REF!,"AAAAAFNG1tk=")</f>
        <v>#REF!</v>
      </c>
      <c r="HK4" s="8" t="e">
        <f>AND(COD!#REF!,"AAAAAFNG1to=")</f>
        <v>#REF!</v>
      </c>
      <c r="HL4" s="8" t="e">
        <f>AND(COD!#REF!,"AAAAAFNG1ts=")</f>
        <v>#REF!</v>
      </c>
      <c r="HM4" s="8" t="e">
        <f>IF(COD!#REF!,"AAAAAFNG1tw=",0)</f>
        <v>#REF!</v>
      </c>
      <c r="HN4" s="8" t="e">
        <f>AND(COD!#REF!,"AAAAAFNG1t0=")</f>
        <v>#REF!</v>
      </c>
      <c r="HO4" s="8" t="e">
        <f>AND(COD!#REF!,"AAAAAFNG1t4=")</f>
        <v>#REF!</v>
      </c>
      <c r="HP4" s="8" t="e">
        <f>AND(COD!#REF!,"AAAAAFNG1t8=")</f>
        <v>#REF!</v>
      </c>
      <c r="HQ4" s="8" t="e">
        <f>AND(COD!#REF!,"AAAAAFNG1uA=")</f>
        <v>#REF!</v>
      </c>
      <c r="HR4" s="8" t="e">
        <f>AND(COD!#REF!,"AAAAAFNG1uE=")</f>
        <v>#REF!</v>
      </c>
      <c r="HS4" s="8" t="e">
        <f>AND(COD!#REF!,"AAAAAFNG1uI=")</f>
        <v>#REF!</v>
      </c>
      <c r="HT4" s="8" t="e">
        <f>AND(COD!#REF!,"AAAAAFNG1uM=")</f>
        <v>#REF!</v>
      </c>
      <c r="HU4" s="8" t="e">
        <f>AND(COD!#REF!,"AAAAAFNG1uQ=")</f>
        <v>#REF!</v>
      </c>
      <c r="HV4" s="8" t="e">
        <f>AND(COD!#REF!,"AAAAAFNG1uU=")</f>
        <v>#REF!</v>
      </c>
      <c r="HW4" s="8" t="e">
        <f>AND(COD!#REF!,"AAAAAFNG1uY=")</f>
        <v>#REF!</v>
      </c>
      <c r="HX4" s="8" t="e">
        <f>AND(COD!#REF!,"AAAAAFNG1uc=")</f>
        <v>#REF!</v>
      </c>
      <c r="HY4" s="8" t="e">
        <f>AND(COD!#REF!,"AAAAAFNG1ug=")</f>
        <v>#REF!</v>
      </c>
      <c r="HZ4" s="8" t="e">
        <f>IF(COD!#REF!,"AAAAAFNG1uk=",0)</f>
        <v>#REF!</v>
      </c>
      <c r="IA4" s="8" t="e">
        <f>AND(COD!#REF!,"AAAAAFNG1uo=")</f>
        <v>#REF!</v>
      </c>
      <c r="IB4" s="8" t="e">
        <f>AND(COD!#REF!,"AAAAAFNG1us=")</f>
        <v>#REF!</v>
      </c>
      <c r="IC4" s="8" t="e">
        <f>AND(COD!#REF!,"AAAAAFNG1uw=")</f>
        <v>#REF!</v>
      </c>
      <c r="ID4" s="8" t="e">
        <f>AND(COD!#REF!,"AAAAAFNG1u0=")</f>
        <v>#REF!</v>
      </c>
      <c r="IE4" s="8" t="e">
        <f>AND(COD!#REF!,"AAAAAFNG1u4=")</f>
        <v>#REF!</v>
      </c>
      <c r="IF4" s="8" t="e">
        <f>AND(COD!#REF!,"AAAAAFNG1u8=")</f>
        <v>#REF!</v>
      </c>
      <c r="IG4" s="8" t="e">
        <f>AND(COD!#REF!,"AAAAAFNG1vA=")</f>
        <v>#REF!</v>
      </c>
      <c r="IH4" s="8" t="e">
        <f>AND(COD!#REF!,"AAAAAFNG1vE=")</f>
        <v>#REF!</v>
      </c>
      <c r="II4" s="8" t="e">
        <f>AND(COD!#REF!,"AAAAAFNG1vI=")</f>
        <v>#REF!</v>
      </c>
      <c r="IJ4" s="8" t="e">
        <f>AND(COD!#REF!,"AAAAAFNG1vM=")</f>
        <v>#REF!</v>
      </c>
      <c r="IK4" s="8" t="e">
        <f>AND(COD!#REF!,"AAAAAFNG1vQ=")</f>
        <v>#REF!</v>
      </c>
      <c r="IL4" s="8" t="e">
        <f>AND(COD!#REF!,"AAAAAFNG1vU=")</f>
        <v>#REF!</v>
      </c>
      <c r="IM4" s="8" t="e">
        <f>IF(COD!#REF!,"AAAAAFNG1vY=",0)</f>
        <v>#REF!</v>
      </c>
      <c r="IN4" s="8" t="e">
        <f>AND(COD!#REF!,"AAAAAFNG1vc=")</f>
        <v>#REF!</v>
      </c>
      <c r="IO4" s="8" t="e">
        <f>AND(COD!#REF!,"AAAAAFNG1vg=")</f>
        <v>#REF!</v>
      </c>
      <c r="IP4" s="8" t="e">
        <f>AND(COD!#REF!,"AAAAAFNG1vk=")</f>
        <v>#REF!</v>
      </c>
      <c r="IQ4" s="8" t="e">
        <f>AND(COD!#REF!,"AAAAAFNG1vo=")</f>
        <v>#REF!</v>
      </c>
      <c r="IR4" s="8" t="e">
        <f>AND(COD!#REF!,"AAAAAFNG1vs=")</f>
        <v>#REF!</v>
      </c>
      <c r="IS4" s="8" t="e">
        <f>AND(COD!#REF!,"AAAAAFNG1vw=")</f>
        <v>#REF!</v>
      </c>
      <c r="IT4" s="8" t="e">
        <f>AND(COD!#REF!,"AAAAAFNG1v0=")</f>
        <v>#REF!</v>
      </c>
      <c r="IU4" s="8" t="e">
        <f>AND(COD!#REF!,"AAAAAFNG1v4=")</f>
        <v>#REF!</v>
      </c>
      <c r="IV4" s="8" t="e">
        <f>AND(COD!#REF!,"AAAAAFNG1v8=")</f>
        <v>#REF!</v>
      </c>
    </row>
    <row r="5" spans="1:256" x14ac:dyDescent="0.25">
      <c r="A5" s="8" t="e">
        <f>AND(COD!#REF!,"AAAAAG/2fAA=")</f>
        <v>#REF!</v>
      </c>
      <c r="B5" s="8" t="e">
        <f>AND(COD!#REF!,"AAAAAG/2fAE=")</f>
        <v>#REF!</v>
      </c>
      <c r="C5" s="8" t="e">
        <f>AND(COD!#REF!,"AAAAAG/2fAI=")</f>
        <v>#REF!</v>
      </c>
      <c r="D5" s="8" t="e">
        <f>IF(COD!#REF!,"AAAAAG/2fAM=",0)</f>
        <v>#REF!</v>
      </c>
      <c r="E5" s="8" t="e">
        <f>AND(COD!#REF!,"AAAAAG/2fAQ=")</f>
        <v>#REF!</v>
      </c>
      <c r="F5" s="8" t="e">
        <f>AND(COD!#REF!,"AAAAAG/2fAU=")</f>
        <v>#REF!</v>
      </c>
      <c r="G5" s="8" t="e">
        <f>AND(COD!#REF!,"AAAAAG/2fAY=")</f>
        <v>#REF!</v>
      </c>
      <c r="H5" s="8" t="e">
        <f>AND(COD!#REF!,"AAAAAG/2fAc=")</f>
        <v>#REF!</v>
      </c>
      <c r="I5" s="8" t="e">
        <f>AND(COD!#REF!,"AAAAAG/2fAg=")</f>
        <v>#REF!</v>
      </c>
      <c r="J5" s="8" t="e">
        <f>AND(COD!#REF!,"AAAAAG/2fAk=")</f>
        <v>#REF!</v>
      </c>
      <c r="K5" s="8" t="e">
        <f>AND(COD!#REF!,"AAAAAG/2fAo=")</f>
        <v>#REF!</v>
      </c>
      <c r="L5" s="8" t="e">
        <f>AND(COD!#REF!,"AAAAAG/2fAs=")</f>
        <v>#REF!</v>
      </c>
      <c r="M5" s="8" t="e">
        <f>AND(COD!#REF!,"AAAAAG/2fAw=")</f>
        <v>#REF!</v>
      </c>
      <c r="N5" s="8" t="e">
        <f>AND(COD!#REF!,"AAAAAG/2fA0=")</f>
        <v>#REF!</v>
      </c>
      <c r="O5" s="8" t="e">
        <f>AND(COD!#REF!,"AAAAAG/2fA4=")</f>
        <v>#REF!</v>
      </c>
      <c r="P5" s="8" t="e">
        <f>AND(COD!#REF!,"AAAAAG/2fA8=")</f>
        <v>#REF!</v>
      </c>
      <c r="Q5" s="8" t="e">
        <f>IF(COD!#REF!,"AAAAAG/2fBA=",0)</f>
        <v>#REF!</v>
      </c>
      <c r="R5" s="8" t="e">
        <f>AND(COD!#REF!,"AAAAAG/2fBE=")</f>
        <v>#REF!</v>
      </c>
      <c r="S5" s="8" t="e">
        <f>AND(COD!#REF!,"AAAAAG/2fBI=")</f>
        <v>#REF!</v>
      </c>
      <c r="T5" s="8" t="e">
        <f>AND(COD!#REF!,"AAAAAG/2fBM=")</f>
        <v>#REF!</v>
      </c>
      <c r="U5" s="8" t="e">
        <f>AND(COD!#REF!,"AAAAAG/2fBQ=")</f>
        <v>#REF!</v>
      </c>
      <c r="V5" s="8" t="e">
        <f>AND(COD!#REF!,"AAAAAG/2fBU=")</f>
        <v>#REF!</v>
      </c>
      <c r="W5" s="8" t="e">
        <f>AND(COD!#REF!,"AAAAAG/2fBY=")</f>
        <v>#REF!</v>
      </c>
      <c r="X5" s="8" t="e">
        <f>AND(COD!#REF!,"AAAAAG/2fBc=")</f>
        <v>#REF!</v>
      </c>
      <c r="Y5" s="8" t="e">
        <f>AND(COD!#REF!,"AAAAAG/2fBg=")</f>
        <v>#REF!</v>
      </c>
      <c r="Z5" s="8" t="e">
        <f>AND(COD!#REF!,"AAAAAG/2fBk=")</f>
        <v>#REF!</v>
      </c>
      <c r="AA5" s="8" t="e">
        <f>AND(COD!#REF!,"AAAAAG/2fBo=")</f>
        <v>#REF!</v>
      </c>
      <c r="AB5" s="8" t="e">
        <f>AND(COD!#REF!,"AAAAAG/2fBs=")</f>
        <v>#REF!</v>
      </c>
      <c r="AC5" s="8" t="e">
        <f>AND(COD!#REF!,"AAAAAG/2fBw=")</f>
        <v>#REF!</v>
      </c>
      <c r="AD5" s="8" t="e">
        <f>IF(COD!#REF!,"AAAAAG/2fB0=",0)</f>
        <v>#REF!</v>
      </c>
      <c r="AE5" s="8" t="e">
        <f>AND(COD!#REF!,"AAAAAG/2fB4=")</f>
        <v>#REF!</v>
      </c>
      <c r="AF5" s="8" t="e">
        <f>AND(COD!#REF!,"AAAAAG/2fB8=")</f>
        <v>#REF!</v>
      </c>
      <c r="AG5" s="8" t="e">
        <f>AND(COD!#REF!,"AAAAAG/2fCA=")</f>
        <v>#REF!</v>
      </c>
      <c r="AH5" s="8" t="e">
        <f>AND(COD!#REF!,"AAAAAG/2fCE=")</f>
        <v>#REF!</v>
      </c>
      <c r="AI5" s="8" t="e">
        <f>AND(COD!#REF!,"AAAAAG/2fCI=")</f>
        <v>#REF!</v>
      </c>
      <c r="AJ5" s="8" t="e">
        <f>AND(COD!#REF!,"AAAAAG/2fCM=")</f>
        <v>#REF!</v>
      </c>
      <c r="AK5" s="8" t="e">
        <f>AND(COD!#REF!,"AAAAAG/2fCQ=")</f>
        <v>#REF!</v>
      </c>
      <c r="AL5" s="8" t="e">
        <f>AND(COD!#REF!,"AAAAAG/2fCU=")</f>
        <v>#REF!</v>
      </c>
      <c r="AM5" s="8" t="e">
        <f>AND(COD!#REF!,"AAAAAG/2fCY=")</f>
        <v>#REF!</v>
      </c>
      <c r="AN5" s="8" t="e">
        <f>AND(COD!#REF!,"AAAAAG/2fCc=")</f>
        <v>#REF!</v>
      </c>
      <c r="AO5" s="8" t="e">
        <f>AND(COD!#REF!,"AAAAAG/2fCg=")</f>
        <v>#REF!</v>
      </c>
      <c r="AP5" s="8" t="e">
        <f>AND(COD!#REF!,"AAAAAG/2fCk=")</f>
        <v>#REF!</v>
      </c>
      <c r="AQ5" s="8" t="e">
        <f>IF(COD!#REF!,"AAAAAG/2fCo=",0)</f>
        <v>#REF!</v>
      </c>
      <c r="AR5" s="8" t="e">
        <f>AND(COD!#REF!,"AAAAAG/2fCs=")</f>
        <v>#REF!</v>
      </c>
      <c r="AS5" s="8" t="e">
        <f>AND(COD!#REF!,"AAAAAG/2fCw=")</f>
        <v>#REF!</v>
      </c>
      <c r="AT5" s="8" t="e">
        <f>AND(COD!#REF!,"AAAAAG/2fC0=")</f>
        <v>#REF!</v>
      </c>
      <c r="AU5" s="8" t="e">
        <f>AND(COD!#REF!,"AAAAAG/2fC4=")</f>
        <v>#REF!</v>
      </c>
      <c r="AV5" s="8" t="e">
        <f>AND(COD!#REF!,"AAAAAG/2fC8=")</f>
        <v>#REF!</v>
      </c>
      <c r="AW5" s="8" t="e">
        <f>AND(COD!#REF!,"AAAAAG/2fDA=")</f>
        <v>#REF!</v>
      </c>
      <c r="AX5" s="8" t="e">
        <f>AND(COD!#REF!,"AAAAAG/2fDE=")</f>
        <v>#REF!</v>
      </c>
      <c r="AY5" s="8" t="e">
        <f>AND(COD!#REF!,"AAAAAG/2fDI=")</f>
        <v>#REF!</v>
      </c>
      <c r="AZ5" s="8" t="e">
        <f>AND(COD!#REF!,"AAAAAG/2fDM=")</f>
        <v>#REF!</v>
      </c>
      <c r="BA5" s="8" t="e">
        <f>AND(COD!#REF!,"AAAAAG/2fDQ=")</f>
        <v>#REF!</v>
      </c>
      <c r="BB5" s="8" t="e">
        <f>AND(COD!#REF!,"AAAAAG/2fDU=")</f>
        <v>#REF!</v>
      </c>
      <c r="BC5" s="8" t="e">
        <f>AND(COD!#REF!,"AAAAAG/2fDY=")</f>
        <v>#REF!</v>
      </c>
      <c r="BD5" s="8" t="e">
        <f>IF(COD!#REF!,"AAAAAG/2fDc=",0)</f>
        <v>#REF!</v>
      </c>
      <c r="BE5" s="8" t="e">
        <f>AND(COD!#REF!,"AAAAAG/2fDg=")</f>
        <v>#REF!</v>
      </c>
      <c r="BF5" s="8" t="e">
        <f>AND(COD!#REF!,"AAAAAG/2fDk=")</f>
        <v>#REF!</v>
      </c>
      <c r="BG5" s="8" t="e">
        <f>AND(COD!#REF!,"AAAAAG/2fDo=")</f>
        <v>#REF!</v>
      </c>
      <c r="BH5" s="8" t="e">
        <f>AND(COD!#REF!,"AAAAAG/2fDs=")</f>
        <v>#REF!</v>
      </c>
      <c r="BI5" s="8" t="e">
        <f>AND(COD!#REF!,"AAAAAG/2fDw=")</f>
        <v>#REF!</v>
      </c>
      <c r="BJ5" s="8" t="e">
        <f>AND(COD!#REF!,"AAAAAG/2fD0=")</f>
        <v>#REF!</v>
      </c>
      <c r="BK5" s="8" t="e">
        <f>AND(COD!#REF!,"AAAAAG/2fD4=")</f>
        <v>#REF!</v>
      </c>
      <c r="BL5" s="8" t="e">
        <f>AND(COD!#REF!,"AAAAAG/2fD8=")</f>
        <v>#REF!</v>
      </c>
      <c r="BM5" s="8" t="e">
        <f>AND(COD!#REF!,"AAAAAG/2fEA=")</f>
        <v>#REF!</v>
      </c>
      <c r="BN5" s="8" t="e">
        <f>AND(COD!#REF!,"AAAAAG/2fEE=")</f>
        <v>#REF!</v>
      </c>
      <c r="BO5" s="8" t="e">
        <f>AND(COD!#REF!,"AAAAAG/2fEI=")</f>
        <v>#REF!</v>
      </c>
      <c r="BP5" s="8" t="e">
        <f>AND(COD!#REF!,"AAAAAG/2fEM=")</f>
        <v>#REF!</v>
      </c>
      <c r="BQ5" s="8" t="e">
        <f>IF(COD!#REF!,"AAAAAG/2fEQ=",0)</f>
        <v>#REF!</v>
      </c>
      <c r="BR5" s="8" t="e">
        <f>AND(COD!#REF!,"AAAAAG/2fEU=")</f>
        <v>#REF!</v>
      </c>
      <c r="BS5" s="8" t="e">
        <f>AND(COD!#REF!,"AAAAAG/2fEY=")</f>
        <v>#REF!</v>
      </c>
      <c r="BT5" s="8" t="e">
        <f>AND(COD!#REF!,"AAAAAG/2fEc=")</f>
        <v>#REF!</v>
      </c>
      <c r="BU5" s="8" t="e">
        <f>AND(COD!#REF!,"AAAAAG/2fEg=")</f>
        <v>#REF!</v>
      </c>
      <c r="BV5" s="8" t="e">
        <f>AND(COD!#REF!,"AAAAAG/2fEk=")</f>
        <v>#REF!</v>
      </c>
      <c r="BW5" s="8" t="e">
        <f>AND(COD!#REF!,"AAAAAG/2fEo=")</f>
        <v>#REF!</v>
      </c>
      <c r="BX5" s="8" t="e">
        <f>AND(COD!#REF!,"AAAAAG/2fEs=")</f>
        <v>#REF!</v>
      </c>
      <c r="BY5" s="8" t="e">
        <f>AND(COD!#REF!,"AAAAAG/2fEw=")</f>
        <v>#REF!</v>
      </c>
      <c r="BZ5" s="8" t="e">
        <f>AND(COD!#REF!,"AAAAAG/2fE0=")</f>
        <v>#REF!</v>
      </c>
      <c r="CA5" s="8" t="e">
        <f>AND(COD!#REF!,"AAAAAG/2fE4=")</f>
        <v>#REF!</v>
      </c>
      <c r="CB5" s="8" t="e">
        <f>AND(COD!#REF!,"AAAAAG/2fE8=")</f>
        <v>#REF!</v>
      </c>
      <c r="CC5" s="8" t="e">
        <f>AND(COD!#REF!,"AAAAAG/2fFA=")</f>
        <v>#REF!</v>
      </c>
      <c r="CD5" s="8" t="e">
        <f>IF(COD!#REF!,"AAAAAG/2fFE=",0)</f>
        <v>#REF!</v>
      </c>
      <c r="CE5" s="8" t="e">
        <f>AND(COD!#REF!,"AAAAAG/2fFI=")</f>
        <v>#REF!</v>
      </c>
      <c r="CF5" s="8" t="e">
        <f>AND(COD!#REF!,"AAAAAG/2fFM=")</f>
        <v>#REF!</v>
      </c>
      <c r="CG5" s="8" t="e">
        <f>AND(COD!#REF!,"AAAAAG/2fFQ=")</f>
        <v>#REF!</v>
      </c>
      <c r="CH5" s="8" t="e">
        <f>AND(COD!#REF!,"AAAAAG/2fFU=")</f>
        <v>#REF!</v>
      </c>
      <c r="CI5" s="8" t="e">
        <f>AND(COD!#REF!,"AAAAAG/2fFY=")</f>
        <v>#REF!</v>
      </c>
      <c r="CJ5" s="8" t="e">
        <f>AND(COD!#REF!,"AAAAAG/2fFc=")</f>
        <v>#REF!</v>
      </c>
      <c r="CK5" s="8" t="e">
        <f>AND(COD!#REF!,"AAAAAG/2fFg=")</f>
        <v>#REF!</v>
      </c>
      <c r="CL5" s="8" t="e">
        <f>AND(COD!#REF!,"AAAAAG/2fFk=")</f>
        <v>#REF!</v>
      </c>
      <c r="CM5" s="8" t="e">
        <f>AND(COD!#REF!,"AAAAAG/2fFo=")</f>
        <v>#REF!</v>
      </c>
      <c r="CN5" s="8" t="e">
        <f>AND(COD!#REF!,"AAAAAG/2fFs=")</f>
        <v>#REF!</v>
      </c>
      <c r="CO5" s="8" t="e">
        <f>AND(COD!#REF!,"AAAAAG/2fFw=")</f>
        <v>#REF!</v>
      </c>
      <c r="CP5" s="8" t="e">
        <f>AND(COD!#REF!,"AAAAAG/2fF0=")</f>
        <v>#REF!</v>
      </c>
      <c r="CQ5" s="8" t="e">
        <f>IF(COD!#REF!,"AAAAAG/2fF4=",0)</f>
        <v>#REF!</v>
      </c>
      <c r="CR5" s="8" t="e">
        <f>AND(COD!#REF!,"AAAAAG/2fF8=")</f>
        <v>#REF!</v>
      </c>
      <c r="CS5" s="8" t="e">
        <f>AND(COD!#REF!,"AAAAAG/2fGA=")</f>
        <v>#REF!</v>
      </c>
      <c r="CT5" s="8" t="e">
        <f>AND(COD!#REF!,"AAAAAG/2fGE=")</f>
        <v>#REF!</v>
      </c>
      <c r="CU5" s="8" t="e">
        <f>AND(COD!#REF!,"AAAAAG/2fGI=")</f>
        <v>#REF!</v>
      </c>
      <c r="CV5" s="8" t="e">
        <f>AND(COD!#REF!,"AAAAAG/2fGM=")</f>
        <v>#REF!</v>
      </c>
      <c r="CW5" s="8" t="e">
        <f>AND(COD!#REF!,"AAAAAG/2fGQ=")</f>
        <v>#REF!</v>
      </c>
      <c r="CX5" s="8" t="e">
        <f>AND(COD!#REF!,"AAAAAG/2fGU=")</f>
        <v>#REF!</v>
      </c>
      <c r="CY5" s="8" t="e">
        <f>AND(COD!#REF!,"AAAAAG/2fGY=")</f>
        <v>#REF!</v>
      </c>
      <c r="CZ5" s="8" t="e">
        <f>AND(COD!#REF!,"AAAAAG/2fGc=")</f>
        <v>#REF!</v>
      </c>
      <c r="DA5" s="8" t="e">
        <f>AND(COD!#REF!,"AAAAAG/2fGg=")</f>
        <v>#REF!</v>
      </c>
      <c r="DB5" s="8" t="e">
        <f>AND(COD!#REF!,"AAAAAG/2fGk=")</f>
        <v>#REF!</v>
      </c>
      <c r="DC5" s="8" t="e">
        <f>AND(COD!#REF!,"AAAAAG/2fGo=")</f>
        <v>#REF!</v>
      </c>
      <c r="DD5" s="8" t="e">
        <f>IF(COD!#REF!,"AAAAAG/2fGs=",0)</f>
        <v>#REF!</v>
      </c>
      <c r="DE5" s="8" t="e">
        <f>AND(COD!#REF!,"AAAAAG/2fGw=")</f>
        <v>#REF!</v>
      </c>
      <c r="DF5" s="8" t="e">
        <f>AND(COD!#REF!,"AAAAAG/2fG0=")</f>
        <v>#REF!</v>
      </c>
      <c r="DG5" s="8" t="e">
        <f>AND(COD!#REF!,"AAAAAG/2fG4=")</f>
        <v>#REF!</v>
      </c>
      <c r="DH5" s="8" t="e">
        <f>AND(COD!#REF!,"AAAAAG/2fG8=")</f>
        <v>#REF!</v>
      </c>
      <c r="DI5" s="8" t="e">
        <f>AND(COD!#REF!,"AAAAAG/2fHA=")</f>
        <v>#REF!</v>
      </c>
      <c r="DJ5" s="8" t="e">
        <f>AND(COD!#REF!,"AAAAAG/2fHE=")</f>
        <v>#REF!</v>
      </c>
      <c r="DK5" s="8" t="e">
        <f>AND(COD!#REF!,"AAAAAG/2fHI=")</f>
        <v>#REF!</v>
      </c>
      <c r="DL5" s="8" t="e">
        <f>AND(COD!#REF!,"AAAAAG/2fHM=")</f>
        <v>#REF!</v>
      </c>
      <c r="DM5" s="8" t="e">
        <f>AND(COD!#REF!,"AAAAAG/2fHQ=")</f>
        <v>#REF!</v>
      </c>
      <c r="DN5" s="8" t="e">
        <f>AND(COD!#REF!,"AAAAAG/2fHU=")</f>
        <v>#REF!</v>
      </c>
      <c r="DO5" s="8" t="e">
        <f>AND(COD!#REF!,"AAAAAG/2fHY=")</f>
        <v>#REF!</v>
      </c>
      <c r="DP5" s="8" t="e">
        <f>AND(COD!#REF!,"AAAAAG/2fHc=")</f>
        <v>#REF!</v>
      </c>
      <c r="DQ5" s="8" t="e">
        <f>IF(COD!#REF!,"AAAAAG/2fHg=",0)</f>
        <v>#REF!</v>
      </c>
      <c r="DR5" s="8" t="e">
        <f>AND(COD!#REF!,"AAAAAG/2fHk=")</f>
        <v>#REF!</v>
      </c>
      <c r="DS5" s="8" t="e">
        <f>AND(COD!#REF!,"AAAAAG/2fHo=")</f>
        <v>#REF!</v>
      </c>
      <c r="DT5" s="8" t="e">
        <f>AND(COD!#REF!,"AAAAAG/2fHs=")</f>
        <v>#REF!</v>
      </c>
      <c r="DU5" s="8" t="e">
        <f>AND(COD!#REF!,"AAAAAG/2fHw=")</f>
        <v>#REF!</v>
      </c>
      <c r="DV5" s="8" t="e">
        <f>AND(COD!#REF!,"AAAAAG/2fH0=")</f>
        <v>#REF!</v>
      </c>
      <c r="DW5" s="8" t="e">
        <f>AND(COD!#REF!,"AAAAAG/2fH4=")</f>
        <v>#REF!</v>
      </c>
      <c r="DX5" s="8" t="e">
        <f>AND(COD!#REF!,"AAAAAG/2fH8=")</f>
        <v>#REF!</v>
      </c>
      <c r="DY5" s="8" t="e">
        <f>AND(COD!#REF!,"AAAAAG/2fIA=")</f>
        <v>#REF!</v>
      </c>
      <c r="DZ5" s="8" t="e">
        <f>AND(COD!#REF!,"AAAAAG/2fIE=")</f>
        <v>#REF!</v>
      </c>
      <c r="EA5" s="8" t="e">
        <f>AND(COD!#REF!,"AAAAAG/2fII=")</f>
        <v>#REF!</v>
      </c>
      <c r="EB5" s="8" t="e">
        <f>AND(COD!#REF!,"AAAAAG/2fIM=")</f>
        <v>#REF!</v>
      </c>
      <c r="EC5" s="8" t="e">
        <f>AND(COD!#REF!,"AAAAAG/2fIQ=")</f>
        <v>#REF!</v>
      </c>
      <c r="ED5" s="8" t="e">
        <f>IF(COD!#REF!,"AAAAAG/2fIU=",0)</f>
        <v>#REF!</v>
      </c>
      <c r="EE5" s="8" t="e">
        <f>AND(COD!#REF!,"AAAAAG/2fIY=")</f>
        <v>#REF!</v>
      </c>
      <c r="EF5" s="8" t="e">
        <f>AND(COD!#REF!,"AAAAAG/2fIc=")</f>
        <v>#REF!</v>
      </c>
      <c r="EG5" s="8" t="e">
        <f>AND(COD!#REF!,"AAAAAG/2fIg=")</f>
        <v>#REF!</v>
      </c>
      <c r="EH5" s="8" t="e">
        <f>AND(COD!#REF!,"AAAAAG/2fIk=")</f>
        <v>#REF!</v>
      </c>
      <c r="EI5" s="8" t="e">
        <f>AND(COD!#REF!,"AAAAAG/2fIo=")</f>
        <v>#REF!</v>
      </c>
      <c r="EJ5" s="8" t="e">
        <f>AND(COD!#REF!,"AAAAAG/2fIs=")</f>
        <v>#REF!</v>
      </c>
      <c r="EK5" s="8" t="e">
        <f>AND(COD!#REF!,"AAAAAG/2fIw=")</f>
        <v>#REF!</v>
      </c>
      <c r="EL5" s="8" t="e">
        <f>AND(COD!#REF!,"AAAAAG/2fI0=")</f>
        <v>#REF!</v>
      </c>
      <c r="EM5" s="8" t="e">
        <f>AND(COD!#REF!,"AAAAAG/2fI4=")</f>
        <v>#REF!</v>
      </c>
      <c r="EN5" s="8" t="e">
        <f>AND(COD!#REF!,"AAAAAG/2fI8=")</f>
        <v>#REF!</v>
      </c>
      <c r="EO5" s="8" t="e">
        <f>AND(COD!#REF!,"AAAAAG/2fJA=")</f>
        <v>#REF!</v>
      </c>
      <c r="EP5" s="8" t="e">
        <f>AND(COD!#REF!,"AAAAAG/2fJE=")</f>
        <v>#REF!</v>
      </c>
      <c r="EQ5" s="8" t="e">
        <f>IF(COD!#REF!,"AAAAAG/2fJI=",0)</f>
        <v>#REF!</v>
      </c>
      <c r="ER5" s="8" t="e">
        <f>AND(COD!#REF!,"AAAAAG/2fJM=")</f>
        <v>#REF!</v>
      </c>
      <c r="ES5" s="8" t="e">
        <f>AND(COD!#REF!,"AAAAAG/2fJQ=")</f>
        <v>#REF!</v>
      </c>
      <c r="ET5" s="8" t="e">
        <f>AND(COD!#REF!,"AAAAAG/2fJU=")</f>
        <v>#REF!</v>
      </c>
      <c r="EU5" s="8" t="e">
        <f>AND(COD!#REF!,"AAAAAG/2fJY=")</f>
        <v>#REF!</v>
      </c>
      <c r="EV5" s="8" t="e">
        <f>AND(COD!#REF!,"AAAAAG/2fJc=")</f>
        <v>#REF!</v>
      </c>
      <c r="EW5" s="8" t="e">
        <f>AND(COD!#REF!,"AAAAAG/2fJg=")</f>
        <v>#REF!</v>
      </c>
      <c r="EX5" s="8" t="e">
        <f>AND(COD!#REF!,"AAAAAG/2fJk=")</f>
        <v>#REF!</v>
      </c>
      <c r="EY5" s="8" t="e">
        <f>AND(COD!#REF!,"AAAAAG/2fJo=")</f>
        <v>#REF!</v>
      </c>
      <c r="EZ5" s="8" t="e">
        <f>AND(COD!#REF!,"AAAAAG/2fJs=")</f>
        <v>#REF!</v>
      </c>
      <c r="FA5" s="8" t="e">
        <f>AND(COD!#REF!,"AAAAAG/2fJw=")</f>
        <v>#REF!</v>
      </c>
      <c r="FB5" s="8" t="e">
        <f>AND(COD!#REF!,"AAAAAG/2fJ0=")</f>
        <v>#REF!</v>
      </c>
      <c r="FC5" s="8" t="e">
        <f>AND(COD!#REF!,"AAAAAG/2fJ4=")</f>
        <v>#REF!</v>
      </c>
      <c r="FD5" s="8" t="e">
        <f>IF(COD!#REF!,"AAAAAG/2fJ8=",0)</f>
        <v>#REF!</v>
      </c>
      <c r="FE5" s="8" t="e">
        <f>AND(COD!#REF!,"AAAAAG/2fKA=")</f>
        <v>#REF!</v>
      </c>
      <c r="FF5" s="8" t="e">
        <f>AND(COD!#REF!,"AAAAAG/2fKE=")</f>
        <v>#REF!</v>
      </c>
      <c r="FG5" s="8" t="e">
        <f>AND(COD!#REF!,"AAAAAG/2fKI=")</f>
        <v>#REF!</v>
      </c>
      <c r="FH5" s="8" t="e">
        <f>AND(COD!#REF!,"AAAAAG/2fKM=")</f>
        <v>#REF!</v>
      </c>
      <c r="FI5" s="8" t="e">
        <f>AND(COD!#REF!,"AAAAAG/2fKQ=")</f>
        <v>#REF!</v>
      </c>
      <c r="FJ5" s="8" t="e">
        <f>AND(COD!#REF!,"AAAAAG/2fKU=")</f>
        <v>#REF!</v>
      </c>
      <c r="FK5" s="8" t="e">
        <f>AND(COD!#REF!,"AAAAAG/2fKY=")</f>
        <v>#REF!</v>
      </c>
      <c r="FL5" s="8" t="e">
        <f>AND(COD!#REF!,"AAAAAG/2fKc=")</f>
        <v>#REF!</v>
      </c>
      <c r="FM5" s="8" t="e">
        <f>AND(COD!#REF!,"AAAAAG/2fKg=")</f>
        <v>#REF!</v>
      </c>
      <c r="FN5" s="8" t="e">
        <f>AND(COD!#REF!,"AAAAAG/2fKk=")</f>
        <v>#REF!</v>
      </c>
      <c r="FO5" s="8" t="e">
        <f>AND(COD!#REF!,"AAAAAG/2fKo=")</f>
        <v>#REF!</v>
      </c>
      <c r="FP5" s="8" t="e">
        <f>AND(COD!#REF!,"AAAAAG/2fKs=")</f>
        <v>#REF!</v>
      </c>
      <c r="FQ5" s="8" t="e">
        <f>IF(COD!#REF!,"AAAAAG/2fKw=",0)</f>
        <v>#REF!</v>
      </c>
      <c r="FR5" s="8" t="e">
        <f>AND(COD!#REF!,"AAAAAG/2fK0=")</f>
        <v>#REF!</v>
      </c>
      <c r="FS5" s="8" t="e">
        <f>AND(COD!#REF!,"AAAAAG/2fK4=")</f>
        <v>#REF!</v>
      </c>
      <c r="FT5" s="8" t="e">
        <f>AND(COD!#REF!,"AAAAAG/2fK8=")</f>
        <v>#REF!</v>
      </c>
      <c r="FU5" s="8" t="e">
        <f>AND(COD!#REF!,"AAAAAG/2fLA=")</f>
        <v>#REF!</v>
      </c>
      <c r="FV5" s="8" t="e">
        <f>AND(COD!#REF!,"AAAAAG/2fLE=")</f>
        <v>#REF!</v>
      </c>
      <c r="FW5" s="8" t="e">
        <f>AND(COD!#REF!,"AAAAAG/2fLI=")</f>
        <v>#REF!</v>
      </c>
      <c r="FX5" s="8" t="e">
        <f>AND(COD!#REF!,"AAAAAG/2fLM=")</f>
        <v>#REF!</v>
      </c>
      <c r="FY5" s="8" t="e">
        <f>AND(COD!#REF!,"AAAAAG/2fLQ=")</f>
        <v>#REF!</v>
      </c>
      <c r="FZ5" s="8" t="e">
        <f>AND(COD!#REF!,"AAAAAG/2fLU=")</f>
        <v>#REF!</v>
      </c>
      <c r="GA5" s="8" t="e">
        <f>AND(COD!#REF!,"AAAAAG/2fLY=")</f>
        <v>#REF!</v>
      </c>
      <c r="GB5" s="8" t="e">
        <f>AND(COD!#REF!,"AAAAAG/2fLc=")</f>
        <v>#REF!</v>
      </c>
      <c r="GC5" s="8" t="e">
        <f>AND(COD!#REF!,"AAAAAG/2fLg=")</f>
        <v>#REF!</v>
      </c>
      <c r="GD5" s="8" t="e">
        <f>IF(COD!#REF!,"AAAAAG/2fLk=",0)</f>
        <v>#REF!</v>
      </c>
      <c r="GE5" s="8" t="e">
        <f>AND(COD!#REF!,"AAAAAG/2fLo=")</f>
        <v>#REF!</v>
      </c>
      <c r="GF5" s="8" t="e">
        <f>AND(COD!#REF!,"AAAAAG/2fLs=")</f>
        <v>#REF!</v>
      </c>
      <c r="GG5" s="8" t="e">
        <f>AND(COD!#REF!,"AAAAAG/2fLw=")</f>
        <v>#REF!</v>
      </c>
      <c r="GH5" s="8" t="e">
        <f>AND(COD!#REF!,"AAAAAG/2fL0=")</f>
        <v>#REF!</v>
      </c>
      <c r="GI5" s="8" t="e">
        <f>AND(COD!#REF!,"AAAAAG/2fL4=")</f>
        <v>#REF!</v>
      </c>
      <c r="GJ5" s="8" t="e">
        <f>AND(COD!#REF!,"AAAAAG/2fL8=")</f>
        <v>#REF!</v>
      </c>
      <c r="GK5" s="8" t="e">
        <f>AND(COD!#REF!,"AAAAAG/2fMA=")</f>
        <v>#REF!</v>
      </c>
      <c r="GL5" s="8" t="e">
        <f>AND(COD!#REF!,"AAAAAG/2fME=")</f>
        <v>#REF!</v>
      </c>
      <c r="GM5" s="8" t="e">
        <f>AND(COD!#REF!,"AAAAAG/2fMI=")</f>
        <v>#REF!</v>
      </c>
      <c r="GN5" s="8" t="e">
        <f>AND(COD!#REF!,"AAAAAG/2fMM=")</f>
        <v>#REF!</v>
      </c>
      <c r="GO5" s="8" t="e">
        <f>AND(COD!#REF!,"AAAAAG/2fMQ=")</f>
        <v>#REF!</v>
      </c>
      <c r="GP5" s="8" t="e">
        <f>AND(COD!#REF!,"AAAAAG/2fMU=")</f>
        <v>#REF!</v>
      </c>
      <c r="GQ5" s="8" t="e">
        <f>IF(COD!#REF!,"AAAAAG/2fMY=",0)</f>
        <v>#REF!</v>
      </c>
      <c r="GR5" s="8" t="e">
        <f>AND(COD!#REF!,"AAAAAG/2fMc=")</f>
        <v>#REF!</v>
      </c>
      <c r="GS5" s="8" t="e">
        <f>AND(COD!#REF!,"AAAAAG/2fMg=")</f>
        <v>#REF!</v>
      </c>
      <c r="GT5" s="8" t="e">
        <f>AND(COD!#REF!,"AAAAAG/2fMk=")</f>
        <v>#REF!</v>
      </c>
      <c r="GU5" s="8" t="e">
        <f>AND(COD!#REF!,"AAAAAG/2fMo=")</f>
        <v>#REF!</v>
      </c>
      <c r="GV5" s="8" t="e">
        <f>AND(COD!#REF!,"AAAAAG/2fMs=")</f>
        <v>#REF!</v>
      </c>
      <c r="GW5" s="8" t="e">
        <f>AND(COD!#REF!,"AAAAAG/2fMw=")</f>
        <v>#REF!</v>
      </c>
      <c r="GX5" s="8" t="e">
        <f>AND(COD!#REF!,"AAAAAG/2fM0=")</f>
        <v>#REF!</v>
      </c>
      <c r="GY5" s="8" t="e">
        <f>AND(COD!#REF!,"AAAAAG/2fM4=")</f>
        <v>#REF!</v>
      </c>
      <c r="GZ5" s="8" t="e">
        <f>AND(COD!#REF!,"AAAAAG/2fM8=")</f>
        <v>#REF!</v>
      </c>
      <c r="HA5" s="8" t="e">
        <f>AND(COD!#REF!,"AAAAAG/2fNA=")</f>
        <v>#REF!</v>
      </c>
      <c r="HB5" s="8" t="e">
        <f>AND(COD!#REF!,"AAAAAG/2fNE=")</f>
        <v>#REF!</v>
      </c>
      <c r="HC5" s="8" t="e">
        <f>AND(COD!#REF!,"AAAAAG/2fNI=")</f>
        <v>#REF!</v>
      </c>
      <c r="HD5" s="8" t="e">
        <f>IF(COD!#REF!,"AAAAAG/2fNM=",0)</f>
        <v>#REF!</v>
      </c>
      <c r="HE5" s="8" t="e">
        <f>AND(COD!#REF!,"AAAAAG/2fNQ=")</f>
        <v>#REF!</v>
      </c>
      <c r="HF5" s="8" t="e">
        <f>AND(COD!#REF!,"AAAAAG/2fNU=")</f>
        <v>#REF!</v>
      </c>
      <c r="HG5" s="8" t="e">
        <f>AND(COD!#REF!,"AAAAAG/2fNY=")</f>
        <v>#REF!</v>
      </c>
      <c r="HH5" s="8" t="e">
        <f>AND(COD!#REF!,"AAAAAG/2fNc=")</f>
        <v>#REF!</v>
      </c>
      <c r="HI5" s="8" t="e">
        <f>AND(COD!#REF!,"AAAAAG/2fNg=")</f>
        <v>#REF!</v>
      </c>
      <c r="HJ5" s="8" t="e">
        <f>AND(COD!#REF!,"AAAAAG/2fNk=")</f>
        <v>#REF!</v>
      </c>
      <c r="HK5" s="8" t="e">
        <f>AND(COD!#REF!,"AAAAAG/2fNo=")</f>
        <v>#REF!</v>
      </c>
      <c r="HL5" s="8" t="e">
        <f>AND(COD!#REF!,"AAAAAG/2fNs=")</f>
        <v>#REF!</v>
      </c>
      <c r="HM5" s="8" t="e">
        <f>AND(COD!#REF!,"AAAAAG/2fNw=")</f>
        <v>#REF!</v>
      </c>
      <c r="HN5" s="8" t="e">
        <f>AND(COD!#REF!,"AAAAAG/2fN0=")</f>
        <v>#REF!</v>
      </c>
      <c r="HO5" s="8" t="e">
        <f>AND(COD!#REF!,"AAAAAG/2fN4=")</f>
        <v>#REF!</v>
      </c>
      <c r="HP5" s="8" t="e">
        <f>AND(COD!#REF!,"AAAAAG/2fN8=")</f>
        <v>#REF!</v>
      </c>
      <c r="HQ5" s="8" t="e">
        <f>IF(COD!#REF!,"AAAAAG/2fOA=",0)</f>
        <v>#REF!</v>
      </c>
      <c r="HR5" s="8" t="e">
        <f>AND(COD!#REF!,"AAAAAG/2fOE=")</f>
        <v>#REF!</v>
      </c>
      <c r="HS5" s="8" t="e">
        <f>AND(COD!#REF!,"AAAAAG/2fOI=")</f>
        <v>#REF!</v>
      </c>
      <c r="HT5" s="8" t="e">
        <f>AND(COD!#REF!,"AAAAAG/2fOM=")</f>
        <v>#REF!</v>
      </c>
      <c r="HU5" s="8" t="e">
        <f>AND(COD!#REF!,"AAAAAG/2fOQ=")</f>
        <v>#REF!</v>
      </c>
      <c r="HV5" s="8" t="e">
        <f>AND(COD!#REF!,"AAAAAG/2fOU=")</f>
        <v>#REF!</v>
      </c>
      <c r="HW5" s="8" t="e">
        <f>AND(COD!#REF!,"AAAAAG/2fOY=")</f>
        <v>#REF!</v>
      </c>
      <c r="HX5" s="8" t="e">
        <f>AND(COD!#REF!,"AAAAAG/2fOc=")</f>
        <v>#REF!</v>
      </c>
      <c r="HY5" s="8" t="e">
        <f>AND(COD!#REF!,"AAAAAG/2fOg=")</f>
        <v>#REF!</v>
      </c>
      <c r="HZ5" s="8" t="e">
        <f>AND(COD!#REF!,"AAAAAG/2fOk=")</f>
        <v>#REF!</v>
      </c>
      <c r="IA5" s="8" t="e">
        <f>AND(COD!#REF!,"AAAAAG/2fOo=")</f>
        <v>#REF!</v>
      </c>
      <c r="IB5" s="8" t="e">
        <f>AND(COD!#REF!,"AAAAAG/2fOs=")</f>
        <v>#REF!</v>
      </c>
      <c r="IC5" s="8" t="e">
        <f>AND(COD!#REF!,"AAAAAG/2fOw=")</f>
        <v>#REF!</v>
      </c>
      <c r="ID5" s="8" t="e">
        <f>IF(COD!#REF!,"AAAAAG/2fO0=",0)</f>
        <v>#REF!</v>
      </c>
      <c r="IE5" s="8" t="e">
        <f>AND(COD!#REF!,"AAAAAG/2fO4=")</f>
        <v>#REF!</v>
      </c>
      <c r="IF5" s="8" t="e">
        <f>AND(COD!#REF!,"AAAAAG/2fO8=")</f>
        <v>#REF!</v>
      </c>
      <c r="IG5" s="8" t="e">
        <f>AND(COD!#REF!,"AAAAAG/2fPA=")</f>
        <v>#REF!</v>
      </c>
      <c r="IH5" s="8" t="e">
        <f>AND(COD!#REF!,"AAAAAG/2fPE=")</f>
        <v>#REF!</v>
      </c>
      <c r="II5" s="8" t="e">
        <f>AND(COD!#REF!,"AAAAAG/2fPI=")</f>
        <v>#REF!</v>
      </c>
      <c r="IJ5" s="8" t="e">
        <f>AND(COD!#REF!,"AAAAAG/2fPM=")</f>
        <v>#REF!</v>
      </c>
      <c r="IK5" s="8" t="e">
        <f>AND(COD!#REF!,"AAAAAG/2fPQ=")</f>
        <v>#REF!</v>
      </c>
      <c r="IL5" s="8" t="e">
        <f>AND(COD!#REF!,"AAAAAG/2fPU=")</f>
        <v>#REF!</v>
      </c>
      <c r="IM5" s="8" t="e">
        <f>AND(COD!#REF!,"AAAAAG/2fPY=")</f>
        <v>#REF!</v>
      </c>
      <c r="IN5" s="8" t="e">
        <f>AND(COD!#REF!,"AAAAAG/2fPc=")</f>
        <v>#REF!</v>
      </c>
      <c r="IO5" s="8" t="e">
        <f>AND(COD!#REF!,"AAAAAG/2fPg=")</f>
        <v>#REF!</v>
      </c>
      <c r="IP5" s="8" t="e">
        <f>AND(COD!#REF!,"AAAAAG/2fPk=")</f>
        <v>#REF!</v>
      </c>
      <c r="IQ5" s="8" t="e">
        <f>IF(COD!#REF!,"AAAAAG/2fPo=",0)</f>
        <v>#REF!</v>
      </c>
      <c r="IR5" s="8" t="e">
        <f>AND(COD!#REF!,"AAAAAG/2fPs=")</f>
        <v>#REF!</v>
      </c>
      <c r="IS5" s="8" t="e">
        <f>AND(COD!#REF!,"AAAAAG/2fPw=")</f>
        <v>#REF!</v>
      </c>
      <c r="IT5" s="8" t="e">
        <f>AND(COD!#REF!,"AAAAAG/2fP0=")</f>
        <v>#REF!</v>
      </c>
      <c r="IU5" s="8" t="e">
        <f>AND(COD!#REF!,"AAAAAG/2fP4=")</f>
        <v>#REF!</v>
      </c>
      <c r="IV5" s="8" t="e">
        <f>AND(COD!#REF!,"AAAAAG/2fP8=")</f>
        <v>#REF!</v>
      </c>
    </row>
    <row r="6" spans="1:256" x14ac:dyDescent="0.25">
      <c r="A6" s="8" t="e">
        <f>AND(COD!#REF!,"AAAAAHuL/wA=")</f>
        <v>#REF!</v>
      </c>
      <c r="B6" s="8" t="e">
        <f>AND(COD!#REF!,"AAAAAHuL/wE=")</f>
        <v>#REF!</v>
      </c>
      <c r="C6" s="8" t="e">
        <f>AND(COD!#REF!,"AAAAAHuL/wI=")</f>
        <v>#REF!</v>
      </c>
      <c r="D6" s="8" t="e">
        <f>AND(COD!#REF!,"AAAAAHuL/wM=")</f>
        <v>#REF!</v>
      </c>
      <c r="E6" s="8" t="e">
        <f>AND(COD!#REF!,"AAAAAHuL/wQ=")</f>
        <v>#REF!</v>
      </c>
      <c r="F6" s="8" t="e">
        <f>AND(COD!#REF!,"AAAAAHuL/wU=")</f>
        <v>#REF!</v>
      </c>
      <c r="G6" s="8" t="e">
        <f>AND(COD!#REF!,"AAAAAHuL/wY=")</f>
        <v>#REF!</v>
      </c>
      <c r="H6" s="8" t="e">
        <f>IF(COD!#REF!,"AAAAAHuL/wc=",0)</f>
        <v>#REF!</v>
      </c>
      <c r="I6" s="8" t="e">
        <f>AND(COD!#REF!,"AAAAAHuL/wg=")</f>
        <v>#REF!</v>
      </c>
      <c r="J6" s="8" t="e">
        <f>AND(COD!#REF!,"AAAAAHuL/wk=")</f>
        <v>#REF!</v>
      </c>
      <c r="K6" s="8" t="e">
        <f>AND(COD!#REF!,"AAAAAHuL/wo=")</f>
        <v>#REF!</v>
      </c>
      <c r="L6" s="8" t="e">
        <f>AND(COD!#REF!,"AAAAAHuL/ws=")</f>
        <v>#REF!</v>
      </c>
      <c r="M6" s="8" t="e">
        <f>AND(COD!#REF!,"AAAAAHuL/ww=")</f>
        <v>#REF!</v>
      </c>
      <c r="N6" s="8" t="e">
        <f>AND(COD!#REF!,"AAAAAHuL/w0=")</f>
        <v>#REF!</v>
      </c>
      <c r="O6" s="8" t="e">
        <f>AND(COD!#REF!,"AAAAAHuL/w4=")</f>
        <v>#REF!</v>
      </c>
      <c r="P6" s="8" t="e">
        <f>AND(COD!#REF!,"AAAAAHuL/w8=")</f>
        <v>#REF!</v>
      </c>
      <c r="Q6" s="8" t="e">
        <f>AND(COD!#REF!,"AAAAAHuL/xA=")</f>
        <v>#REF!</v>
      </c>
      <c r="R6" s="8" t="e">
        <f>AND(COD!#REF!,"AAAAAHuL/xE=")</f>
        <v>#REF!</v>
      </c>
      <c r="S6" s="8" t="e">
        <f>AND(COD!#REF!,"AAAAAHuL/xI=")</f>
        <v>#REF!</v>
      </c>
      <c r="T6" s="8" t="e">
        <f>AND(COD!#REF!,"AAAAAHuL/xM=")</f>
        <v>#REF!</v>
      </c>
      <c r="U6" s="8" t="e">
        <f>IF(COD!#REF!,"AAAAAHuL/xQ=",0)</f>
        <v>#REF!</v>
      </c>
      <c r="V6" s="8" t="e">
        <f>AND(COD!#REF!,"AAAAAHuL/xU=")</f>
        <v>#REF!</v>
      </c>
      <c r="W6" s="8" t="e">
        <f>AND(COD!#REF!,"AAAAAHuL/xY=")</f>
        <v>#REF!</v>
      </c>
      <c r="X6" s="8" t="e">
        <f>AND(COD!#REF!,"AAAAAHuL/xc=")</f>
        <v>#REF!</v>
      </c>
      <c r="Y6" s="8" t="e">
        <f>AND(COD!#REF!,"AAAAAHuL/xg=")</f>
        <v>#REF!</v>
      </c>
      <c r="Z6" s="8" t="e">
        <f>AND(COD!#REF!,"AAAAAHuL/xk=")</f>
        <v>#REF!</v>
      </c>
      <c r="AA6" s="8" t="e">
        <f>AND(COD!#REF!,"AAAAAHuL/xo=")</f>
        <v>#REF!</v>
      </c>
      <c r="AB6" s="8" t="e">
        <f>AND(COD!#REF!,"AAAAAHuL/xs=")</f>
        <v>#REF!</v>
      </c>
      <c r="AC6" s="8" t="e">
        <f>AND(COD!#REF!,"AAAAAHuL/xw=")</f>
        <v>#REF!</v>
      </c>
      <c r="AD6" s="8" t="e">
        <f>AND(COD!#REF!,"AAAAAHuL/x0=")</f>
        <v>#REF!</v>
      </c>
      <c r="AE6" s="8" t="e">
        <f>AND(COD!#REF!,"AAAAAHuL/x4=")</f>
        <v>#REF!</v>
      </c>
      <c r="AF6" s="8" t="e">
        <f>AND(COD!#REF!,"AAAAAHuL/x8=")</f>
        <v>#REF!</v>
      </c>
      <c r="AG6" s="8" t="e">
        <f>AND(COD!#REF!,"AAAAAHuL/yA=")</f>
        <v>#REF!</v>
      </c>
      <c r="AH6" s="8" t="e">
        <f>IF(COD!#REF!,"AAAAAHuL/yE=",0)</f>
        <v>#REF!</v>
      </c>
      <c r="AI6" s="8" t="e">
        <f>AND(COD!#REF!,"AAAAAHuL/yI=")</f>
        <v>#REF!</v>
      </c>
      <c r="AJ6" s="8" t="e">
        <f>AND(COD!#REF!,"AAAAAHuL/yM=")</f>
        <v>#REF!</v>
      </c>
      <c r="AK6" s="8" t="e">
        <f>AND(COD!#REF!,"AAAAAHuL/yQ=")</f>
        <v>#REF!</v>
      </c>
      <c r="AL6" s="8" t="e">
        <f>AND(COD!#REF!,"AAAAAHuL/yU=")</f>
        <v>#REF!</v>
      </c>
      <c r="AM6" s="8" t="e">
        <f>AND(COD!#REF!,"AAAAAHuL/yY=")</f>
        <v>#REF!</v>
      </c>
      <c r="AN6" s="8" t="e">
        <f>AND(COD!#REF!,"AAAAAHuL/yc=")</f>
        <v>#REF!</v>
      </c>
      <c r="AO6" s="8" t="e">
        <f>AND(COD!#REF!,"AAAAAHuL/yg=")</f>
        <v>#REF!</v>
      </c>
      <c r="AP6" s="8" t="e">
        <f>AND(COD!#REF!,"AAAAAHuL/yk=")</f>
        <v>#REF!</v>
      </c>
      <c r="AQ6" s="8" t="e">
        <f>AND(COD!#REF!,"AAAAAHuL/yo=")</f>
        <v>#REF!</v>
      </c>
      <c r="AR6" s="8" t="e">
        <f>AND(COD!#REF!,"AAAAAHuL/ys=")</f>
        <v>#REF!</v>
      </c>
      <c r="AS6" s="8" t="e">
        <f>AND(COD!#REF!,"AAAAAHuL/yw=")</f>
        <v>#REF!</v>
      </c>
      <c r="AT6" s="8" t="e">
        <f>AND(COD!#REF!,"AAAAAHuL/y0=")</f>
        <v>#REF!</v>
      </c>
      <c r="AU6" s="8" t="e">
        <f>IF(COD!#REF!,"AAAAAHuL/y4=",0)</f>
        <v>#REF!</v>
      </c>
      <c r="AV6" s="8" t="e">
        <f>AND(COD!#REF!,"AAAAAHuL/y8=")</f>
        <v>#REF!</v>
      </c>
      <c r="AW6" s="8" t="e">
        <f>AND(COD!#REF!,"AAAAAHuL/zA=")</f>
        <v>#REF!</v>
      </c>
      <c r="AX6" s="8" t="e">
        <f>AND(COD!#REF!,"AAAAAHuL/zE=")</f>
        <v>#REF!</v>
      </c>
      <c r="AY6" s="8" t="e">
        <f>AND(COD!#REF!,"AAAAAHuL/zI=")</f>
        <v>#REF!</v>
      </c>
      <c r="AZ6" s="8" t="e">
        <f>AND(COD!#REF!,"AAAAAHuL/zM=")</f>
        <v>#REF!</v>
      </c>
      <c r="BA6" s="8" t="e">
        <f>AND(COD!#REF!,"AAAAAHuL/zQ=")</f>
        <v>#REF!</v>
      </c>
      <c r="BB6" s="8" t="e">
        <f>AND(COD!#REF!,"AAAAAHuL/zU=")</f>
        <v>#REF!</v>
      </c>
      <c r="BC6" s="8" t="e">
        <f>AND(COD!#REF!,"AAAAAHuL/zY=")</f>
        <v>#REF!</v>
      </c>
      <c r="BD6" s="8" t="e">
        <f>AND(COD!#REF!,"AAAAAHuL/zc=")</f>
        <v>#REF!</v>
      </c>
      <c r="BE6" s="8" t="e">
        <f>AND(COD!#REF!,"AAAAAHuL/zg=")</f>
        <v>#REF!</v>
      </c>
      <c r="BF6" s="8" t="e">
        <f>AND(COD!#REF!,"AAAAAHuL/zk=")</f>
        <v>#REF!</v>
      </c>
      <c r="BG6" s="8" t="e">
        <f>AND(COD!#REF!,"AAAAAHuL/zo=")</f>
        <v>#REF!</v>
      </c>
      <c r="BH6" s="8" t="e">
        <f>IF(COD!#REF!,"AAAAAHuL/zs=",0)</f>
        <v>#REF!</v>
      </c>
      <c r="BI6" s="8" t="e">
        <f>AND(COD!#REF!,"AAAAAHuL/zw=")</f>
        <v>#REF!</v>
      </c>
      <c r="BJ6" s="8" t="e">
        <f>AND(COD!#REF!,"AAAAAHuL/z0=")</f>
        <v>#REF!</v>
      </c>
      <c r="BK6" s="8" t="e">
        <f>AND(COD!#REF!,"AAAAAHuL/z4=")</f>
        <v>#REF!</v>
      </c>
      <c r="BL6" s="8" t="e">
        <f>AND(COD!#REF!,"AAAAAHuL/z8=")</f>
        <v>#REF!</v>
      </c>
      <c r="BM6" s="8" t="e">
        <f>AND(COD!#REF!,"AAAAAHuL/0A=")</f>
        <v>#REF!</v>
      </c>
      <c r="BN6" s="8" t="e">
        <f>AND(COD!#REF!,"AAAAAHuL/0E=")</f>
        <v>#REF!</v>
      </c>
      <c r="BO6" s="8" t="e">
        <f>AND(COD!#REF!,"AAAAAHuL/0I=")</f>
        <v>#REF!</v>
      </c>
      <c r="BP6" s="8" t="e">
        <f>AND(COD!#REF!,"AAAAAHuL/0M=")</f>
        <v>#REF!</v>
      </c>
      <c r="BQ6" s="8" t="e">
        <f>AND(COD!#REF!,"AAAAAHuL/0Q=")</f>
        <v>#REF!</v>
      </c>
      <c r="BR6" s="8" t="e">
        <f>AND(COD!#REF!,"AAAAAHuL/0U=")</f>
        <v>#REF!</v>
      </c>
      <c r="BS6" s="8" t="e">
        <f>AND(COD!#REF!,"AAAAAHuL/0Y=")</f>
        <v>#REF!</v>
      </c>
      <c r="BT6" s="8" t="e">
        <f>AND(COD!#REF!,"AAAAAHuL/0c=")</f>
        <v>#REF!</v>
      </c>
      <c r="BU6" s="8" t="e">
        <f>IF(COD!#REF!,"AAAAAHuL/0g=",0)</f>
        <v>#REF!</v>
      </c>
      <c r="BV6" s="8" t="e">
        <f>AND(COD!#REF!,"AAAAAHuL/0k=")</f>
        <v>#REF!</v>
      </c>
      <c r="BW6" s="8" t="e">
        <f>AND(COD!#REF!,"AAAAAHuL/0o=")</f>
        <v>#REF!</v>
      </c>
      <c r="BX6" s="8" t="e">
        <f>AND(COD!#REF!,"AAAAAHuL/0s=")</f>
        <v>#REF!</v>
      </c>
      <c r="BY6" s="8" t="e">
        <f>AND(COD!#REF!,"AAAAAHuL/0w=")</f>
        <v>#REF!</v>
      </c>
      <c r="BZ6" s="8" t="e">
        <f>AND(COD!#REF!,"AAAAAHuL/00=")</f>
        <v>#REF!</v>
      </c>
      <c r="CA6" s="8" t="e">
        <f>AND(COD!#REF!,"AAAAAHuL/04=")</f>
        <v>#REF!</v>
      </c>
      <c r="CB6" s="8" t="e">
        <f>AND(COD!#REF!,"AAAAAHuL/08=")</f>
        <v>#REF!</v>
      </c>
      <c r="CC6" s="8" t="e">
        <f>AND(COD!#REF!,"AAAAAHuL/1A=")</f>
        <v>#REF!</v>
      </c>
      <c r="CD6" s="8" t="e">
        <f>AND(COD!#REF!,"AAAAAHuL/1E=")</f>
        <v>#REF!</v>
      </c>
      <c r="CE6" s="8" t="e">
        <f>AND(COD!#REF!,"AAAAAHuL/1I=")</f>
        <v>#REF!</v>
      </c>
      <c r="CF6" s="8" t="e">
        <f>AND(COD!#REF!,"AAAAAHuL/1M=")</f>
        <v>#REF!</v>
      </c>
      <c r="CG6" s="8" t="e">
        <f>AND(COD!#REF!,"AAAAAHuL/1Q=")</f>
        <v>#REF!</v>
      </c>
      <c r="CH6" s="8" t="e">
        <f>IF(COD!#REF!,"AAAAAHuL/1U=",0)</f>
        <v>#REF!</v>
      </c>
      <c r="CI6" s="8" t="e">
        <f>AND(COD!#REF!,"AAAAAHuL/1Y=")</f>
        <v>#REF!</v>
      </c>
      <c r="CJ6" s="8" t="e">
        <f>AND(COD!#REF!,"AAAAAHuL/1c=")</f>
        <v>#REF!</v>
      </c>
      <c r="CK6" s="8" t="e">
        <f>AND(COD!#REF!,"AAAAAHuL/1g=")</f>
        <v>#REF!</v>
      </c>
      <c r="CL6" s="8" t="e">
        <f>AND(COD!#REF!,"AAAAAHuL/1k=")</f>
        <v>#REF!</v>
      </c>
      <c r="CM6" s="8" t="e">
        <f>AND(COD!#REF!,"AAAAAHuL/1o=")</f>
        <v>#REF!</v>
      </c>
      <c r="CN6" s="8" t="e">
        <f>AND(COD!#REF!,"AAAAAHuL/1s=")</f>
        <v>#REF!</v>
      </c>
      <c r="CO6" s="8" t="e">
        <f>AND(COD!#REF!,"AAAAAHuL/1w=")</f>
        <v>#REF!</v>
      </c>
      <c r="CP6" s="8" t="e">
        <f>AND(COD!#REF!,"AAAAAHuL/10=")</f>
        <v>#REF!</v>
      </c>
      <c r="CQ6" s="8" t="e">
        <f>AND(COD!#REF!,"AAAAAHuL/14=")</f>
        <v>#REF!</v>
      </c>
      <c r="CR6" s="8" t="e">
        <f>AND(COD!#REF!,"AAAAAHuL/18=")</f>
        <v>#REF!</v>
      </c>
      <c r="CS6" s="8" t="e">
        <f>AND(COD!#REF!,"AAAAAHuL/2A=")</f>
        <v>#REF!</v>
      </c>
      <c r="CT6" s="8" t="e">
        <f>AND(COD!#REF!,"AAAAAHuL/2E=")</f>
        <v>#REF!</v>
      </c>
      <c r="CU6" s="8" t="e">
        <f>IF(COD!#REF!,"AAAAAHuL/2I=",0)</f>
        <v>#REF!</v>
      </c>
      <c r="CV6" s="8" t="e">
        <f>AND(COD!#REF!,"AAAAAHuL/2M=")</f>
        <v>#REF!</v>
      </c>
      <c r="CW6" s="8" t="e">
        <f>AND(COD!#REF!,"AAAAAHuL/2Q=")</f>
        <v>#REF!</v>
      </c>
      <c r="CX6" s="8" t="e">
        <f>AND(COD!#REF!,"AAAAAHuL/2U=")</f>
        <v>#REF!</v>
      </c>
      <c r="CY6" s="8" t="e">
        <f>AND(COD!#REF!,"AAAAAHuL/2Y=")</f>
        <v>#REF!</v>
      </c>
      <c r="CZ6" s="8" t="e">
        <f>AND(COD!#REF!,"AAAAAHuL/2c=")</f>
        <v>#REF!</v>
      </c>
      <c r="DA6" s="8" t="e">
        <f>AND(COD!#REF!,"AAAAAHuL/2g=")</f>
        <v>#REF!</v>
      </c>
      <c r="DB6" s="8" t="e">
        <f>AND(COD!#REF!,"AAAAAHuL/2k=")</f>
        <v>#REF!</v>
      </c>
      <c r="DC6" s="8" t="e">
        <f>AND(COD!#REF!,"AAAAAHuL/2o=")</f>
        <v>#REF!</v>
      </c>
      <c r="DD6" s="8" t="e">
        <f>AND(COD!#REF!,"AAAAAHuL/2s=")</f>
        <v>#REF!</v>
      </c>
      <c r="DE6" s="8" t="e">
        <f>AND(COD!#REF!,"AAAAAHuL/2w=")</f>
        <v>#REF!</v>
      </c>
      <c r="DF6" s="8" t="e">
        <f>AND(COD!#REF!,"AAAAAHuL/20=")</f>
        <v>#REF!</v>
      </c>
      <c r="DG6" s="8" t="e">
        <f>AND(COD!#REF!,"AAAAAHuL/24=")</f>
        <v>#REF!</v>
      </c>
      <c r="DH6" s="8" t="e">
        <f>IF(COD!#REF!,"AAAAAHuL/28=",0)</f>
        <v>#REF!</v>
      </c>
      <c r="DI6" s="8" t="e">
        <f>AND(COD!#REF!,"AAAAAHuL/3A=")</f>
        <v>#REF!</v>
      </c>
      <c r="DJ6" s="8" t="e">
        <f>AND(COD!#REF!,"AAAAAHuL/3E=")</f>
        <v>#REF!</v>
      </c>
      <c r="DK6" s="8" t="e">
        <f>AND(COD!#REF!,"AAAAAHuL/3I=")</f>
        <v>#REF!</v>
      </c>
      <c r="DL6" s="8" t="e">
        <f>AND(COD!#REF!,"AAAAAHuL/3M=")</f>
        <v>#REF!</v>
      </c>
      <c r="DM6" s="8" t="e">
        <f>AND(COD!#REF!,"AAAAAHuL/3Q=")</f>
        <v>#REF!</v>
      </c>
      <c r="DN6" s="8" t="e">
        <f>AND(COD!#REF!,"AAAAAHuL/3U=")</f>
        <v>#REF!</v>
      </c>
      <c r="DO6" s="8" t="e">
        <f>AND(COD!#REF!,"AAAAAHuL/3Y=")</f>
        <v>#REF!</v>
      </c>
      <c r="DP6" s="8" t="e">
        <f>AND(COD!#REF!,"AAAAAHuL/3c=")</f>
        <v>#REF!</v>
      </c>
      <c r="DQ6" s="8" t="e">
        <f>AND(COD!#REF!,"AAAAAHuL/3g=")</f>
        <v>#REF!</v>
      </c>
      <c r="DR6" s="8" t="e">
        <f>AND(COD!#REF!,"AAAAAHuL/3k=")</f>
        <v>#REF!</v>
      </c>
      <c r="DS6" s="8" t="e">
        <f>AND(COD!#REF!,"AAAAAHuL/3o=")</f>
        <v>#REF!</v>
      </c>
      <c r="DT6" s="8" t="e">
        <f>AND(COD!#REF!,"AAAAAHuL/3s=")</f>
        <v>#REF!</v>
      </c>
      <c r="DU6" s="8" t="e">
        <f>IF(COD!#REF!,"AAAAAHuL/3w=",0)</f>
        <v>#REF!</v>
      </c>
      <c r="DV6" s="8" t="e">
        <f>AND(COD!#REF!,"AAAAAHuL/30=")</f>
        <v>#REF!</v>
      </c>
      <c r="DW6" s="8" t="e">
        <f>AND(COD!#REF!,"AAAAAHuL/34=")</f>
        <v>#REF!</v>
      </c>
      <c r="DX6" s="8" t="e">
        <f>AND(COD!#REF!,"AAAAAHuL/38=")</f>
        <v>#REF!</v>
      </c>
      <c r="DY6" s="8" t="e">
        <f>AND(COD!#REF!,"AAAAAHuL/4A=")</f>
        <v>#REF!</v>
      </c>
      <c r="DZ6" s="8" t="e">
        <f>AND(COD!#REF!,"AAAAAHuL/4E=")</f>
        <v>#REF!</v>
      </c>
      <c r="EA6" s="8" t="e">
        <f>AND(COD!#REF!,"AAAAAHuL/4I=")</f>
        <v>#REF!</v>
      </c>
      <c r="EB6" s="8" t="e">
        <f>AND(COD!#REF!,"AAAAAHuL/4M=")</f>
        <v>#REF!</v>
      </c>
      <c r="EC6" s="8" t="e">
        <f>AND(COD!#REF!,"AAAAAHuL/4Q=")</f>
        <v>#REF!</v>
      </c>
      <c r="ED6" s="8" t="e">
        <f>AND(COD!#REF!,"AAAAAHuL/4U=")</f>
        <v>#REF!</v>
      </c>
      <c r="EE6" s="8" t="e">
        <f>AND(COD!#REF!,"AAAAAHuL/4Y=")</f>
        <v>#REF!</v>
      </c>
      <c r="EF6" s="8" t="e">
        <f>AND(COD!#REF!,"AAAAAHuL/4c=")</f>
        <v>#REF!</v>
      </c>
      <c r="EG6" s="8" t="e">
        <f>AND(COD!#REF!,"AAAAAHuL/4g=")</f>
        <v>#REF!</v>
      </c>
      <c r="EH6" s="8" t="e">
        <f>IF(COD!#REF!,"AAAAAHuL/4k=",0)</f>
        <v>#REF!</v>
      </c>
      <c r="EI6" s="8" t="e">
        <f>AND(COD!#REF!,"AAAAAHuL/4o=")</f>
        <v>#REF!</v>
      </c>
      <c r="EJ6" s="8" t="e">
        <f>AND(COD!#REF!,"AAAAAHuL/4s=")</f>
        <v>#REF!</v>
      </c>
      <c r="EK6" s="8" t="e">
        <f>AND(COD!#REF!,"AAAAAHuL/4w=")</f>
        <v>#REF!</v>
      </c>
      <c r="EL6" s="8" t="e">
        <f>AND(COD!#REF!,"AAAAAHuL/40=")</f>
        <v>#REF!</v>
      </c>
      <c r="EM6" s="8" t="e">
        <f>AND(COD!#REF!,"AAAAAHuL/44=")</f>
        <v>#REF!</v>
      </c>
      <c r="EN6" s="8" t="e">
        <f>AND(COD!#REF!,"AAAAAHuL/48=")</f>
        <v>#REF!</v>
      </c>
      <c r="EO6" s="8" t="e">
        <f>AND(COD!#REF!,"AAAAAHuL/5A=")</f>
        <v>#REF!</v>
      </c>
      <c r="EP6" s="8" t="e">
        <f>AND(COD!#REF!,"AAAAAHuL/5E=")</f>
        <v>#REF!</v>
      </c>
      <c r="EQ6" s="8" t="e">
        <f>AND(COD!#REF!,"AAAAAHuL/5I=")</f>
        <v>#REF!</v>
      </c>
      <c r="ER6" s="8" t="e">
        <f>AND(COD!#REF!,"AAAAAHuL/5M=")</f>
        <v>#REF!</v>
      </c>
      <c r="ES6" s="8" t="e">
        <f>AND(COD!#REF!,"AAAAAHuL/5Q=")</f>
        <v>#REF!</v>
      </c>
      <c r="ET6" s="8" t="e">
        <f>AND(COD!#REF!,"AAAAAHuL/5U=")</f>
        <v>#REF!</v>
      </c>
      <c r="EU6" s="8" t="e">
        <f>IF(COD!#REF!,"AAAAAHuL/5Y=",0)</f>
        <v>#REF!</v>
      </c>
      <c r="EV6" s="8" t="e">
        <f>AND(COD!#REF!,"AAAAAHuL/5c=")</f>
        <v>#REF!</v>
      </c>
      <c r="EW6" s="8" t="e">
        <f>AND(COD!#REF!,"AAAAAHuL/5g=")</f>
        <v>#REF!</v>
      </c>
      <c r="EX6" s="8" t="e">
        <f>AND(COD!#REF!,"AAAAAHuL/5k=")</f>
        <v>#REF!</v>
      </c>
      <c r="EY6" s="8" t="e">
        <f>AND(COD!#REF!,"AAAAAHuL/5o=")</f>
        <v>#REF!</v>
      </c>
      <c r="EZ6" s="8" t="e">
        <f>AND(COD!#REF!,"AAAAAHuL/5s=")</f>
        <v>#REF!</v>
      </c>
      <c r="FA6" s="8" t="e">
        <f>AND(COD!#REF!,"AAAAAHuL/5w=")</f>
        <v>#REF!</v>
      </c>
      <c r="FB6" s="8" t="e">
        <f>AND(COD!#REF!,"AAAAAHuL/50=")</f>
        <v>#REF!</v>
      </c>
      <c r="FC6" s="8" t="e">
        <f>AND(COD!#REF!,"AAAAAHuL/54=")</f>
        <v>#REF!</v>
      </c>
      <c r="FD6" s="8" t="e">
        <f>AND(COD!#REF!,"AAAAAHuL/58=")</f>
        <v>#REF!</v>
      </c>
      <c r="FE6" s="8" t="e">
        <f>AND(COD!#REF!,"AAAAAHuL/6A=")</f>
        <v>#REF!</v>
      </c>
      <c r="FF6" s="8" t="e">
        <f>AND(COD!#REF!,"AAAAAHuL/6E=")</f>
        <v>#REF!</v>
      </c>
      <c r="FG6" s="8" t="e">
        <f>AND(COD!#REF!,"AAAAAHuL/6I=")</f>
        <v>#REF!</v>
      </c>
      <c r="FH6" s="8" t="e">
        <f>IF(COD!#REF!,"AAAAAHuL/6M=",0)</f>
        <v>#REF!</v>
      </c>
      <c r="FI6" s="8" t="e">
        <f>AND(COD!#REF!,"AAAAAHuL/6Q=")</f>
        <v>#REF!</v>
      </c>
      <c r="FJ6" s="8" t="e">
        <f>AND(COD!#REF!,"AAAAAHuL/6U=")</f>
        <v>#REF!</v>
      </c>
      <c r="FK6" s="8" t="e">
        <f>AND(COD!#REF!,"AAAAAHuL/6Y=")</f>
        <v>#REF!</v>
      </c>
      <c r="FL6" s="8" t="e">
        <f>AND(COD!#REF!,"AAAAAHuL/6c=")</f>
        <v>#REF!</v>
      </c>
      <c r="FM6" s="8" t="e">
        <f>AND(COD!#REF!,"AAAAAHuL/6g=")</f>
        <v>#REF!</v>
      </c>
      <c r="FN6" s="8" t="e">
        <f>AND(COD!#REF!,"AAAAAHuL/6k=")</f>
        <v>#REF!</v>
      </c>
      <c r="FO6" s="8" t="e">
        <f>AND(COD!#REF!,"AAAAAHuL/6o=")</f>
        <v>#REF!</v>
      </c>
      <c r="FP6" s="8" t="e">
        <f>AND(COD!#REF!,"AAAAAHuL/6s=")</f>
        <v>#REF!</v>
      </c>
      <c r="FQ6" s="8" t="e">
        <f>AND(COD!#REF!,"AAAAAHuL/6w=")</f>
        <v>#REF!</v>
      </c>
      <c r="FR6" s="8" t="e">
        <f>AND(COD!#REF!,"AAAAAHuL/60=")</f>
        <v>#REF!</v>
      </c>
      <c r="FS6" s="8" t="e">
        <f>AND(COD!#REF!,"AAAAAHuL/64=")</f>
        <v>#REF!</v>
      </c>
      <c r="FT6" s="8" t="e">
        <f>AND(COD!#REF!,"AAAAAHuL/68=")</f>
        <v>#REF!</v>
      </c>
      <c r="FU6" s="8" t="e">
        <f>IF(COD!#REF!,"AAAAAHuL/7A=",0)</f>
        <v>#REF!</v>
      </c>
      <c r="FV6" s="8" t="e">
        <f>AND(COD!#REF!,"AAAAAHuL/7E=")</f>
        <v>#REF!</v>
      </c>
      <c r="FW6" s="8" t="e">
        <f>AND(COD!#REF!,"AAAAAHuL/7I=")</f>
        <v>#REF!</v>
      </c>
      <c r="FX6" s="8" t="e">
        <f>AND(COD!#REF!,"AAAAAHuL/7M=")</f>
        <v>#REF!</v>
      </c>
      <c r="FY6" s="8" t="e">
        <f>AND(COD!#REF!,"AAAAAHuL/7Q=")</f>
        <v>#REF!</v>
      </c>
      <c r="FZ6" s="8" t="e">
        <f>AND(COD!#REF!,"AAAAAHuL/7U=")</f>
        <v>#REF!</v>
      </c>
      <c r="GA6" s="8" t="e">
        <f>AND(COD!#REF!,"AAAAAHuL/7Y=")</f>
        <v>#REF!</v>
      </c>
      <c r="GB6" s="8" t="e">
        <f>AND(COD!#REF!,"AAAAAHuL/7c=")</f>
        <v>#REF!</v>
      </c>
      <c r="GC6" s="8" t="e">
        <f>AND(COD!#REF!,"AAAAAHuL/7g=")</f>
        <v>#REF!</v>
      </c>
      <c r="GD6" s="8" t="e">
        <f>AND(COD!#REF!,"AAAAAHuL/7k=")</f>
        <v>#REF!</v>
      </c>
      <c r="GE6" s="8" t="e">
        <f>AND(COD!#REF!,"AAAAAHuL/7o=")</f>
        <v>#REF!</v>
      </c>
      <c r="GF6" s="8" t="e">
        <f>AND(COD!#REF!,"AAAAAHuL/7s=")</f>
        <v>#REF!</v>
      </c>
      <c r="GG6" s="8" t="e">
        <f>AND(COD!#REF!,"AAAAAHuL/7w=")</f>
        <v>#REF!</v>
      </c>
      <c r="GH6" s="8" t="e">
        <f>IF(COD!#REF!,"AAAAAHuL/70=",0)</f>
        <v>#REF!</v>
      </c>
      <c r="GI6" s="8" t="e">
        <f>AND(COD!#REF!,"AAAAAHuL/74=")</f>
        <v>#REF!</v>
      </c>
      <c r="GJ6" s="8" t="e">
        <f>AND(COD!#REF!,"AAAAAHuL/78=")</f>
        <v>#REF!</v>
      </c>
      <c r="GK6" s="8" t="e">
        <f>AND(COD!#REF!,"AAAAAHuL/8A=")</f>
        <v>#REF!</v>
      </c>
      <c r="GL6" s="8" t="e">
        <f>AND(COD!#REF!,"AAAAAHuL/8E=")</f>
        <v>#REF!</v>
      </c>
      <c r="GM6" s="8" t="e">
        <f>AND(COD!#REF!,"AAAAAHuL/8I=")</f>
        <v>#REF!</v>
      </c>
      <c r="GN6" s="8" t="e">
        <f>AND(COD!#REF!,"AAAAAHuL/8M=")</f>
        <v>#REF!</v>
      </c>
      <c r="GO6" s="8" t="e">
        <f>AND(COD!#REF!,"AAAAAHuL/8Q=")</f>
        <v>#REF!</v>
      </c>
      <c r="GP6" s="8" t="e">
        <f>AND(COD!#REF!,"AAAAAHuL/8U=")</f>
        <v>#REF!</v>
      </c>
      <c r="GQ6" s="8" t="e">
        <f>AND(COD!#REF!,"AAAAAHuL/8Y=")</f>
        <v>#REF!</v>
      </c>
      <c r="GR6" s="8" t="e">
        <f>AND(COD!#REF!,"AAAAAHuL/8c=")</f>
        <v>#REF!</v>
      </c>
      <c r="GS6" s="8" t="e">
        <f>AND(COD!#REF!,"AAAAAHuL/8g=")</f>
        <v>#REF!</v>
      </c>
      <c r="GT6" s="8" t="e">
        <f>AND(COD!#REF!,"AAAAAHuL/8k=")</f>
        <v>#REF!</v>
      </c>
      <c r="GU6" s="8" t="e">
        <f>IF(COD!#REF!,"AAAAAHuL/8o=",0)</f>
        <v>#REF!</v>
      </c>
      <c r="GV6" s="8" t="e">
        <f>AND(COD!#REF!,"AAAAAHuL/8s=")</f>
        <v>#REF!</v>
      </c>
      <c r="GW6" s="8" t="e">
        <f>AND(COD!#REF!,"AAAAAHuL/8w=")</f>
        <v>#REF!</v>
      </c>
      <c r="GX6" s="8" t="e">
        <f>AND(COD!#REF!,"AAAAAHuL/80=")</f>
        <v>#REF!</v>
      </c>
      <c r="GY6" s="8" t="e">
        <f>AND(COD!#REF!,"AAAAAHuL/84=")</f>
        <v>#REF!</v>
      </c>
      <c r="GZ6" s="8" t="e">
        <f>AND(COD!#REF!,"AAAAAHuL/88=")</f>
        <v>#REF!</v>
      </c>
      <c r="HA6" s="8" t="e">
        <f>AND(COD!#REF!,"AAAAAHuL/9A=")</f>
        <v>#REF!</v>
      </c>
      <c r="HB6" s="8" t="e">
        <f>AND(COD!#REF!,"AAAAAHuL/9E=")</f>
        <v>#REF!</v>
      </c>
      <c r="HC6" s="8" t="e">
        <f>AND(COD!#REF!,"AAAAAHuL/9I=")</f>
        <v>#REF!</v>
      </c>
      <c r="HD6" s="8" t="e">
        <f>AND(COD!#REF!,"AAAAAHuL/9M=")</f>
        <v>#REF!</v>
      </c>
      <c r="HE6" s="8" t="e">
        <f>AND(COD!#REF!,"AAAAAHuL/9Q=")</f>
        <v>#REF!</v>
      </c>
      <c r="HF6" s="8" t="e">
        <f>AND(COD!#REF!,"AAAAAHuL/9U=")</f>
        <v>#REF!</v>
      </c>
      <c r="HG6" s="8" t="e">
        <f>AND(COD!#REF!,"AAAAAHuL/9Y=")</f>
        <v>#REF!</v>
      </c>
      <c r="HH6" s="8" t="e">
        <f>IF(COD!#REF!,"AAAAAHuL/9c=",0)</f>
        <v>#REF!</v>
      </c>
      <c r="HI6" s="8" t="e">
        <f>AND(COD!#REF!,"AAAAAHuL/9g=")</f>
        <v>#REF!</v>
      </c>
      <c r="HJ6" s="8" t="e">
        <f>AND(COD!#REF!,"AAAAAHuL/9k=")</f>
        <v>#REF!</v>
      </c>
      <c r="HK6" s="8" t="e">
        <f>AND(COD!#REF!,"AAAAAHuL/9o=")</f>
        <v>#REF!</v>
      </c>
      <c r="HL6" s="8" t="e">
        <f>AND(COD!#REF!,"AAAAAHuL/9s=")</f>
        <v>#REF!</v>
      </c>
      <c r="HM6" s="8" t="e">
        <f>AND(COD!#REF!,"AAAAAHuL/9w=")</f>
        <v>#REF!</v>
      </c>
      <c r="HN6" s="8" t="e">
        <f>AND(COD!#REF!,"AAAAAHuL/90=")</f>
        <v>#REF!</v>
      </c>
      <c r="HO6" s="8" t="e">
        <f>AND(COD!#REF!,"AAAAAHuL/94=")</f>
        <v>#REF!</v>
      </c>
      <c r="HP6" s="8" t="e">
        <f>AND(COD!#REF!,"AAAAAHuL/98=")</f>
        <v>#REF!</v>
      </c>
      <c r="HQ6" s="8" t="e">
        <f>AND(COD!#REF!,"AAAAAHuL/+A=")</f>
        <v>#REF!</v>
      </c>
      <c r="HR6" s="8" t="e">
        <f>AND(COD!#REF!,"AAAAAHuL/+E=")</f>
        <v>#REF!</v>
      </c>
      <c r="HS6" s="8" t="e">
        <f>AND(COD!#REF!,"AAAAAHuL/+I=")</f>
        <v>#REF!</v>
      </c>
      <c r="HT6" s="8" t="e">
        <f>AND(COD!#REF!,"AAAAAHuL/+M=")</f>
        <v>#REF!</v>
      </c>
      <c r="HU6" s="8" t="e">
        <f>IF(COD!#REF!,"AAAAAHuL/+Q=",0)</f>
        <v>#REF!</v>
      </c>
      <c r="HV6" s="8" t="e">
        <f>AND(COD!#REF!,"AAAAAHuL/+U=")</f>
        <v>#REF!</v>
      </c>
      <c r="HW6" s="8" t="e">
        <f>AND(COD!#REF!,"AAAAAHuL/+Y=")</f>
        <v>#REF!</v>
      </c>
      <c r="HX6" s="8" t="e">
        <f>AND(COD!#REF!,"AAAAAHuL/+c=")</f>
        <v>#REF!</v>
      </c>
      <c r="HY6" s="8" t="e">
        <f>AND(COD!#REF!,"AAAAAHuL/+g=")</f>
        <v>#REF!</v>
      </c>
      <c r="HZ6" s="8" t="e">
        <f>AND(COD!#REF!,"AAAAAHuL/+k=")</f>
        <v>#REF!</v>
      </c>
      <c r="IA6" s="8" t="e">
        <f>AND(COD!#REF!,"AAAAAHuL/+o=")</f>
        <v>#REF!</v>
      </c>
      <c r="IB6" s="8" t="e">
        <f>AND(COD!#REF!,"AAAAAHuL/+s=")</f>
        <v>#REF!</v>
      </c>
      <c r="IC6" s="8" t="e">
        <f>AND(COD!#REF!,"AAAAAHuL/+w=")</f>
        <v>#REF!</v>
      </c>
      <c r="ID6" s="8" t="e">
        <f>AND(COD!#REF!,"AAAAAHuL/+0=")</f>
        <v>#REF!</v>
      </c>
      <c r="IE6" s="8" t="e">
        <f>AND(COD!#REF!,"AAAAAHuL/+4=")</f>
        <v>#REF!</v>
      </c>
      <c r="IF6" s="8" t="e">
        <f>AND(COD!#REF!,"AAAAAHuL/+8=")</f>
        <v>#REF!</v>
      </c>
      <c r="IG6" s="8" t="e">
        <f>AND(COD!#REF!,"AAAAAHuL//A=")</f>
        <v>#REF!</v>
      </c>
      <c r="IH6" s="8" t="e">
        <f>IF(COD!#REF!,"AAAAAHuL//E=",0)</f>
        <v>#REF!</v>
      </c>
      <c r="II6" s="8" t="e">
        <f>AND(COD!#REF!,"AAAAAHuL//I=")</f>
        <v>#REF!</v>
      </c>
      <c r="IJ6" s="8" t="e">
        <f>AND(COD!#REF!,"AAAAAHuL//M=")</f>
        <v>#REF!</v>
      </c>
      <c r="IK6" s="8" t="e">
        <f>AND(COD!#REF!,"AAAAAHuL//Q=")</f>
        <v>#REF!</v>
      </c>
      <c r="IL6" s="8" t="e">
        <f>AND(COD!#REF!,"AAAAAHuL//U=")</f>
        <v>#REF!</v>
      </c>
      <c r="IM6" s="8" t="e">
        <f>AND(COD!#REF!,"AAAAAHuL//Y=")</f>
        <v>#REF!</v>
      </c>
      <c r="IN6" s="8" t="e">
        <f>AND(COD!#REF!,"AAAAAHuL//c=")</f>
        <v>#REF!</v>
      </c>
      <c r="IO6" s="8" t="e">
        <f>AND(COD!#REF!,"AAAAAHuL//g=")</f>
        <v>#REF!</v>
      </c>
      <c r="IP6" s="8" t="e">
        <f>AND(COD!#REF!,"AAAAAHuL//k=")</f>
        <v>#REF!</v>
      </c>
      <c r="IQ6" s="8" t="e">
        <f>AND(COD!#REF!,"AAAAAHuL//o=")</f>
        <v>#REF!</v>
      </c>
      <c r="IR6" s="8" t="e">
        <f>AND(COD!#REF!,"AAAAAHuL//s=")</f>
        <v>#REF!</v>
      </c>
      <c r="IS6" s="8" t="e">
        <f>AND(COD!#REF!,"AAAAAHuL//w=")</f>
        <v>#REF!</v>
      </c>
      <c r="IT6" s="8" t="e">
        <f>AND(COD!#REF!,"AAAAAHuL//0=")</f>
        <v>#REF!</v>
      </c>
      <c r="IU6" s="8" t="e">
        <f>IF(COD!#REF!,"AAAAAHuL//4=",0)</f>
        <v>#REF!</v>
      </c>
      <c r="IV6" s="8" t="e">
        <f>AND(COD!#REF!,"AAAAAHuL//8=")</f>
        <v>#REF!</v>
      </c>
    </row>
    <row r="7" spans="1:256" x14ac:dyDescent="0.25">
      <c r="A7" s="8" t="e">
        <f>AND(COD!#REF!,"AAAAAD3/PQA=")</f>
        <v>#REF!</v>
      </c>
      <c r="B7" s="8" t="e">
        <f>AND(COD!#REF!,"AAAAAD3/PQE=")</f>
        <v>#REF!</v>
      </c>
      <c r="C7" s="8" t="e">
        <f>AND(COD!#REF!,"AAAAAD3/PQI=")</f>
        <v>#REF!</v>
      </c>
      <c r="D7" s="8" t="e">
        <f>AND(COD!#REF!,"AAAAAD3/PQM=")</f>
        <v>#REF!</v>
      </c>
      <c r="E7" s="8" t="e">
        <f>AND(COD!#REF!,"AAAAAD3/PQQ=")</f>
        <v>#REF!</v>
      </c>
      <c r="F7" s="8" t="e">
        <f>AND(COD!#REF!,"AAAAAD3/PQU=")</f>
        <v>#REF!</v>
      </c>
      <c r="G7" s="8" t="e">
        <f>AND(COD!#REF!,"AAAAAD3/PQY=")</f>
        <v>#REF!</v>
      </c>
      <c r="H7" s="8" t="e">
        <f>AND(COD!#REF!,"AAAAAD3/PQc=")</f>
        <v>#REF!</v>
      </c>
      <c r="I7" s="8" t="e">
        <f>AND(COD!#REF!,"AAAAAD3/PQg=")</f>
        <v>#REF!</v>
      </c>
      <c r="J7" s="8" t="e">
        <f>AND(COD!#REF!,"AAAAAD3/PQk=")</f>
        <v>#REF!</v>
      </c>
      <c r="K7" s="8" t="e">
        <f>AND(COD!#REF!,"AAAAAD3/PQo=")</f>
        <v>#REF!</v>
      </c>
      <c r="L7" s="8" t="e">
        <f>IF(COD!#REF!,"AAAAAD3/PQs=",0)</f>
        <v>#REF!</v>
      </c>
      <c r="M7" s="8" t="e">
        <f>AND(COD!#REF!,"AAAAAD3/PQw=")</f>
        <v>#REF!</v>
      </c>
      <c r="N7" s="8" t="e">
        <f>AND(COD!#REF!,"AAAAAD3/PQ0=")</f>
        <v>#REF!</v>
      </c>
      <c r="O7" s="8" t="e">
        <f>AND(COD!#REF!,"AAAAAD3/PQ4=")</f>
        <v>#REF!</v>
      </c>
      <c r="P7" s="8" t="e">
        <f>AND(COD!#REF!,"AAAAAD3/PQ8=")</f>
        <v>#REF!</v>
      </c>
      <c r="Q7" s="8" t="e">
        <f>AND(COD!#REF!,"AAAAAD3/PRA=")</f>
        <v>#REF!</v>
      </c>
      <c r="R7" s="8" t="e">
        <f>AND(COD!#REF!,"AAAAAD3/PRE=")</f>
        <v>#REF!</v>
      </c>
      <c r="S7" s="8" t="e">
        <f>AND(COD!#REF!,"AAAAAD3/PRI=")</f>
        <v>#REF!</v>
      </c>
      <c r="T7" s="8" t="e">
        <f>AND(COD!#REF!,"AAAAAD3/PRM=")</f>
        <v>#REF!</v>
      </c>
      <c r="U7" s="8" t="e">
        <f>AND(COD!#REF!,"AAAAAD3/PRQ=")</f>
        <v>#REF!</v>
      </c>
      <c r="V7" s="8" t="e">
        <f>AND(COD!#REF!,"AAAAAD3/PRU=")</f>
        <v>#REF!</v>
      </c>
      <c r="W7" s="8" t="e">
        <f>AND(COD!#REF!,"AAAAAD3/PRY=")</f>
        <v>#REF!</v>
      </c>
      <c r="X7" s="8" t="e">
        <f>AND(COD!#REF!,"AAAAAD3/PRc=")</f>
        <v>#REF!</v>
      </c>
      <c r="Y7" s="8" t="e">
        <f>IF(COD!#REF!,"AAAAAD3/PRg=",0)</f>
        <v>#REF!</v>
      </c>
      <c r="Z7" s="8" t="e">
        <f>AND(COD!#REF!,"AAAAAD3/PRk=")</f>
        <v>#REF!</v>
      </c>
      <c r="AA7" s="8" t="e">
        <f>AND(COD!#REF!,"AAAAAD3/PRo=")</f>
        <v>#REF!</v>
      </c>
      <c r="AB7" s="8" t="e">
        <f>AND(COD!#REF!,"AAAAAD3/PRs=")</f>
        <v>#REF!</v>
      </c>
      <c r="AC7" s="8" t="e">
        <f>AND(COD!#REF!,"AAAAAD3/PRw=")</f>
        <v>#REF!</v>
      </c>
      <c r="AD7" s="8" t="e">
        <f>AND(COD!#REF!,"AAAAAD3/PR0=")</f>
        <v>#REF!</v>
      </c>
      <c r="AE7" s="8" t="e">
        <f>AND(COD!#REF!,"AAAAAD3/PR4=")</f>
        <v>#REF!</v>
      </c>
      <c r="AF7" s="8" t="e">
        <f>AND(COD!#REF!,"AAAAAD3/PR8=")</f>
        <v>#REF!</v>
      </c>
      <c r="AG7" s="8" t="e">
        <f>AND(COD!#REF!,"AAAAAD3/PSA=")</f>
        <v>#REF!</v>
      </c>
      <c r="AH7" s="8" t="e">
        <f>AND(COD!#REF!,"AAAAAD3/PSE=")</f>
        <v>#REF!</v>
      </c>
      <c r="AI7" s="8" t="e">
        <f>AND(COD!#REF!,"AAAAAD3/PSI=")</f>
        <v>#REF!</v>
      </c>
      <c r="AJ7" s="8" t="e">
        <f>AND(COD!#REF!,"AAAAAD3/PSM=")</f>
        <v>#REF!</v>
      </c>
      <c r="AK7" s="8" t="e">
        <f>AND(COD!#REF!,"AAAAAD3/PSQ=")</f>
        <v>#REF!</v>
      </c>
      <c r="AL7" s="8" t="e">
        <f>IF(COD!#REF!,"AAAAAD3/PSU=",0)</f>
        <v>#REF!</v>
      </c>
      <c r="AM7" s="8" t="e">
        <f>AND(COD!#REF!,"AAAAAD3/PSY=")</f>
        <v>#REF!</v>
      </c>
      <c r="AN7" s="8" t="e">
        <f>AND(COD!#REF!,"AAAAAD3/PSc=")</f>
        <v>#REF!</v>
      </c>
      <c r="AO7" s="8" t="e">
        <f>AND(COD!#REF!,"AAAAAD3/PSg=")</f>
        <v>#REF!</v>
      </c>
      <c r="AP7" s="8" t="e">
        <f>AND(COD!#REF!,"AAAAAD3/PSk=")</f>
        <v>#REF!</v>
      </c>
      <c r="AQ7" s="8" t="e">
        <f>AND(COD!#REF!,"AAAAAD3/PSo=")</f>
        <v>#REF!</v>
      </c>
      <c r="AR7" s="8" t="e">
        <f>AND(COD!#REF!,"AAAAAD3/PSs=")</f>
        <v>#REF!</v>
      </c>
      <c r="AS7" s="8" t="e">
        <f>AND(COD!#REF!,"AAAAAD3/PSw=")</f>
        <v>#REF!</v>
      </c>
      <c r="AT7" s="8" t="e">
        <f>AND(COD!#REF!,"AAAAAD3/PS0=")</f>
        <v>#REF!</v>
      </c>
      <c r="AU7" s="8" t="e">
        <f>AND(COD!#REF!,"AAAAAD3/PS4=")</f>
        <v>#REF!</v>
      </c>
      <c r="AV7" s="8" t="e">
        <f>AND(COD!#REF!,"AAAAAD3/PS8=")</f>
        <v>#REF!</v>
      </c>
      <c r="AW7" s="8" t="e">
        <f>AND(COD!#REF!,"AAAAAD3/PTA=")</f>
        <v>#REF!</v>
      </c>
      <c r="AX7" s="8" t="e">
        <f>AND(COD!#REF!,"AAAAAD3/PTE=")</f>
        <v>#REF!</v>
      </c>
      <c r="AY7" s="8" t="e">
        <f>IF(COD!#REF!,"AAAAAD3/PTI=",0)</f>
        <v>#REF!</v>
      </c>
      <c r="AZ7" s="8" t="e">
        <f>AND(COD!#REF!,"AAAAAD3/PTM=")</f>
        <v>#REF!</v>
      </c>
      <c r="BA7" s="8" t="e">
        <f>AND(COD!#REF!,"AAAAAD3/PTQ=")</f>
        <v>#REF!</v>
      </c>
      <c r="BB7" s="8" t="e">
        <f>AND(COD!#REF!,"AAAAAD3/PTU=")</f>
        <v>#REF!</v>
      </c>
      <c r="BC7" s="8" t="e">
        <f>AND(COD!#REF!,"AAAAAD3/PTY=")</f>
        <v>#REF!</v>
      </c>
      <c r="BD7" s="8" t="e">
        <f>AND(COD!#REF!,"AAAAAD3/PTc=")</f>
        <v>#REF!</v>
      </c>
      <c r="BE7" s="8" t="e">
        <f>AND(COD!#REF!,"AAAAAD3/PTg=")</f>
        <v>#REF!</v>
      </c>
      <c r="BF7" s="8" t="e">
        <f>AND(COD!#REF!,"AAAAAD3/PTk=")</f>
        <v>#REF!</v>
      </c>
      <c r="BG7" s="8" t="e">
        <f>AND(COD!#REF!,"AAAAAD3/PTo=")</f>
        <v>#REF!</v>
      </c>
      <c r="BH7" s="8" t="e">
        <f>AND(COD!#REF!,"AAAAAD3/PTs=")</f>
        <v>#REF!</v>
      </c>
      <c r="BI7" s="8" t="e">
        <f>AND(COD!#REF!,"AAAAAD3/PTw=")</f>
        <v>#REF!</v>
      </c>
      <c r="BJ7" s="8" t="e">
        <f>AND(COD!#REF!,"AAAAAD3/PT0=")</f>
        <v>#REF!</v>
      </c>
      <c r="BK7" s="8" t="e">
        <f>AND(COD!#REF!,"AAAAAD3/PT4=")</f>
        <v>#REF!</v>
      </c>
      <c r="BL7" s="8" t="e">
        <f>IF(COD!#REF!,"AAAAAD3/PT8=",0)</f>
        <v>#REF!</v>
      </c>
      <c r="BM7" s="8" t="e">
        <f>AND(COD!#REF!,"AAAAAD3/PUA=")</f>
        <v>#REF!</v>
      </c>
      <c r="BN7" s="8" t="e">
        <f>AND(COD!#REF!,"AAAAAD3/PUE=")</f>
        <v>#REF!</v>
      </c>
      <c r="BO7" s="8" t="e">
        <f>AND(COD!#REF!,"AAAAAD3/PUI=")</f>
        <v>#REF!</v>
      </c>
      <c r="BP7" s="8" t="e">
        <f>AND(COD!#REF!,"AAAAAD3/PUM=")</f>
        <v>#REF!</v>
      </c>
      <c r="BQ7" s="8" t="e">
        <f>AND(COD!#REF!,"AAAAAD3/PUQ=")</f>
        <v>#REF!</v>
      </c>
      <c r="BR7" s="8" t="e">
        <f>AND(COD!#REF!,"AAAAAD3/PUU=")</f>
        <v>#REF!</v>
      </c>
      <c r="BS7" s="8" t="e">
        <f>AND(COD!#REF!,"AAAAAD3/PUY=")</f>
        <v>#REF!</v>
      </c>
      <c r="BT7" s="8" t="e">
        <f>AND(COD!#REF!,"AAAAAD3/PUc=")</f>
        <v>#REF!</v>
      </c>
      <c r="BU7" s="8" t="e">
        <f>AND(COD!#REF!,"AAAAAD3/PUg=")</f>
        <v>#REF!</v>
      </c>
      <c r="BV7" s="8" t="e">
        <f>AND(COD!#REF!,"AAAAAD3/PUk=")</f>
        <v>#REF!</v>
      </c>
      <c r="BW7" s="8" t="e">
        <f>AND(COD!#REF!,"AAAAAD3/PUo=")</f>
        <v>#REF!</v>
      </c>
      <c r="BX7" s="8" t="e">
        <f>AND(COD!#REF!,"AAAAAD3/PUs=")</f>
        <v>#REF!</v>
      </c>
      <c r="BY7" s="8" t="e">
        <f>IF(COD!#REF!,"AAAAAD3/PUw=",0)</f>
        <v>#REF!</v>
      </c>
      <c r="BZ7" s="8" t="e">
        <f>AND(COD!#REF!,"AAAAAD3/PU0=")</f>
        <v>#REF!</v>
      </c>
      <c r="CA7" s="8" t="e">
        <f>AND(COD!#REF!,"AAAAAD3/PU4=")</f>
        <v>#REF!</v>
      </c>
      <c r="CB7" s="8" t="e">
        <f>AND(COD!#REF!,"AAAAAD3/PU8=")</f>
        <v>#REF!</v>
      </c>
      <c r="CC7" s="8" t="e">
        <f>AND(COD!#REF!,"AAAAAD3/PVA=")</f>
        <v>#REF!</v>
      </c>
      <c r="CD7" s="8" t="e">
        <f>AND(COD!#REF!,"AAAAAD3/PVE=")</f>
        <v>#REF!</v>
      </c>
      <c r="CE7" s="8" t="e">
        <f>AND(COD!#REF!,"AAAAAD3/PVI=")</f>
        <v>#REF!</v>
      </c>
      <c r="CF7" s="8" t="e">
        <f>AND(COD!#REF!,"AAAAAD3/PVM=")</f>
        <v>#REF!</v>
      </c>
      <c r="CG7" s="8" t="e">
        <f>AND(COD!#REF!,"AAAAAD3/PVQ=")</f>
        <v>#REF!</v>
      </c>
      <c r="CH7" s="8" t="e">
        <f>AND(COD!#REF!,"AAAAAD3/PVU=")</f>
        <v>#REF!</v>
      </c>
      <c r="CI7" s="8" t="e">
        <f>AND(COD!#REF!,"AAAAAD3/PVY=")</f>
        <v>#REF!</v>
      </c>
      <c r="CJ7" s="8" t="e">
        <f>AND(COD!#REF!,"AAAAAD3/PVc=")</f>
        <v>#REF!</v>
      </c>
      <c r="CK7" s="8" t="e">
        <f>AND(COD!#REF!,"AAAAAD3/PVg=")</f>
        <v>#REF!</v>
      </c>
      <c r="CL7" s="8" t="e">
        <f>IF(COD!#REF!,"AAAAAD3/PVk=",0)</f>
        <v>#REF!</v>
      </c>
      <c r="CM7" s="8" t="e">
        <f>AND(COD!#REF!,"AAAAAD3/PVo=")</f>
        <v>#REF!</v>
      </c>
      <c r="CN7" s="8" t="e">
        <f>AND(COD!#REF!,"AAAAAD3/PVs=")</f>
        <v>#REF!</v>
      </c>
      <c r="CO7" s="8" t="e">
        <f>AND(COD!#REF!,"AAAAAD3/PVw=")</f>
        <v>#REF!</v>
      </c>
      <c r="CP7" s="8" t="e">
        <f>AND(COD!#REF!,"AAAAAD3/PV0=")</f>
        <v>#REF!</v>
      </c>
      <c r="CQ7" s="8" t="e">
        <f>AND(COD!#REF!,"AAAAAD3/PV4=")</f>
        <v>#REF!</v>
      </c>
      <c r="CR7" s="8" t="e">
        <f>AND(COD!#REF!,"AAAAAD3/PV8=")</f>
        <v>#REF!</v>
      </c>
      <c r="CS7" s="8" t="e">
        <f>AND(COD!#REF!,"AAAAAD3/PWA=")</f>
        <v>#REF!</v>
      </c>
      <c r="CT7" s="8" t="e">
        <f>AND(COD!#REF!,"AAAAAD3/PWE=")</f>
        <v>#REF!</v>
      </c>
      <c r="CU7" s="8" t="e">
        <f>AND(COD!#REF!,"AAAAAD3/PWI=")</f>
        <v>#REF!</v>
      </c>
      <c r="CV7" s="8" t="e">
        <f>AND(COD!#REF!,"AAAAAD3/PWM=")</f>
        <v>#REF!</v>
      </c>
      <c r="CW7" s="8" t="e">
        <f>AND(COD!#REF!,"AAAAAD3/PWQ=")</f>
        <v>#REF!</v>
      </c>
      <c r="CX7" s="8" t="e">
        <f>AND(COD!#REF!,"AAAAAD3/PWU=")</f>
        <v>#REF!</v>
      </c>
      <c r="CY7" s="8" t="e">
        <f>IF(COD!#REF!,"AAAAAD3/PWY=",0)</f>
        <v>#REF!</v>
      </c>
      <c r="CZ7" s="8" t="e">
        <f>AND(COD!#REF!,"AAAAAD3/PWc=")</f>
        <v>#REF!</v>
      </c>
      <c r="DA7" s="8" t="e">
        <f>AND(COD!#REF!,"AAAAAD3/PWg=")</f>
        <v>#REF!</v>
      </c>
      <c r="DB7" s="8" t="e">
        <f>AND(COD!#REF!,"AAAAAD3/PWk=")</f>
        <v>#REF!</v>
      </c>
      <c r="DC7" s="8" t="e">
        <f>AND(COD!#REF!,"AAAAAD3/PWo=")</f>
        <v>#REF!</v>
      </c>
      <c r="DD7" s="8" t="e">
        <f>AND(COD!#REF!,"AAAAAD3/PWs=")</f>
        <v>#REF!</v>
      </c>
      <c r="DE7" s="8" t="e">
        <f>AND(COD!#REF!,"AAAAAD3/PWw=")</f>
        <v>#REF!</v>
      </c>
      <c r="DF7" s="8" t="e">
        <f>AND(COD!#REF!,"AAAAAD3/PW0=")</f>
        <v>#REF!</v>
      </c>
      <c r="DG7" s="8" t="e">
        <f>AND(COD!#REF!,"AAAAAD3/PW4=")</f>
        <v>#REF!</v>
      </c>
      <c r="DH7" s="8" t="e">
        <f>AND(COD!#REF!,"AAAAAD3/PW8=")</f>
        <v>#REF!</v>
      </c>
      <c r="DI7" s="8" t="e">
        <f>AND(COD!#REF!,"AAAAAD3/PXA=")</f>
        <v>#REF!</v>
      </c>
      <c r="DJ7" s="8" t="e">
        <f>AND(COD!#REF!,"AAAAAD3/PXE=")</f>
        <v>#REF!</v>
      </c>
      <c r="DK7" s="8" t="e">
        <f>AND(COD!#REF!,"AAAAAD3/PXI=")</f>
        <v>#REF!</v>
      </c>
      <c r="DL7" s="8" t="e">
        <f>IF(COD!#REF!,"AAAAAD3/PXM=",0)</f>
        <v>#REF!</v>
      </c>
      <c r="DM7" s="8" t="e">
        <f>AND(COD!#REF!,"AAAAAD3/PXQ=")</f>
        <v>#REF!</v>
      </c>
      <c r="DN7" s="8" t="e">
        <f>AND(COD!#REF!,"AAAAAD3/PXU=")</f>
        <v>#REF!</v>
      </c>
      <c r="DO7" s="8" t="e">
        <f>AND(COD!#REF!,"AAAAAD3/PXY=")</f>
        <v>#REF!</v>
      </c>
      <c r="DP7" s="8" t="e">
        <f>AND(COD!#REF!,"AAAAAD3/PXc=")</f>
        <v>#REF!</v>
      </c>
      <c r="DQ7" s="8" t="e">
        <f>AND(COD!#REF!,"AAAAAD3/PXg=")</f>
        <v>#REF!</v>
      </c>
      <c r="DR7" s="8" t="e">
        <f>AND(COD!#REF!,"AAAAAD3/PXk=")</f>
        <v>#REF!</v>
      </c>
      <c r="DS7" s="8" t="e">
        <f>AND(COD!#REF!,"AAAAAD3/PXo=")</f>
        <v>#REF!</v>
      </c>
      <c r="DT7" s="8" t="e">
        <f>AND(COD!#REF!,"AAAAAD3/PXs=")</f>
        <v>#REF!</v>
      </c>
      <c r="DU7" s="8" t="e">
        <f>AND(COD!#REF!,"AAAAAD3/PXw=")</f>
        <v>#REF!</v>
      </c>
      <c r="DV7" s="8" t="e">
        <f>AND(COD!#REF!,"AAAAAD3/PX0=")</f>
        <v>#REF!</v>
      </c>
      <c r="DW7" s="8" t="e">
        <f>AND(COD!#REF!,"AAAAAD3/PX4=")</f>
        <v>#REF!</v>
      </c>
      <c r="DX7" s="8" t="e">
        <f>AND(COD!#REF!,"AAAAAD3/PX8=")</f>
        <v>#REF!</v>
      </c>
      <c r="DY7" s="8" t="e">
        <f>IF(COD!#REF!,"AAAAAD3/PYA=",0)</f>
        <v>#REF!</v>
      </c>
      <c r="DZ7" s="8" t="e">
        <f>AND(COD!#REF!,"AAAAAD3/PYE=")</f>
        <v>#REF!</v>
      </c>
      <c r="EA7" s="8" t="e">
        <f>AND(COD!#REF!,"AAAAAD3/PYI=")</f>
        <v>#REF!</v>
      </c>
      <c r="EB7" s="8" t="e">
        <f>AND(COD!#REF!,"AAAAAD3/PYM=")</f>
        <v>#REF!</v>
      </c>
      <c r="EC7" s="8" t="e">
        <f>AND(COD!#REF!,"AAAAAD3/PYQ=")</f>
        <v>#REF!</v>
      </c>
      <c r="ED7" s="8" t="e">
        <f>AND(COD!#REF!,"AAAAAD3/PYU=")</f>
        <v>#REF!</v>
      </c>
      <c r="EE7" s="8" t="e">
        <f>AND(COD!#REF!,"AAAAAD3/PYY=")</f>
        <v>#REF!</v>
      </c>
      <c r="EF7" s="8" t="e">
        <f>AND(COD!#REF!,"AAAAAD3/PYc=")</f>
        <v>#REF!</v>
      </c>
      <c r="EG7" s="8" t="e">
        <f>AND(COD!#REF!,"AAAAAD3/PYg=")</f>
        <v>#REF!</v>
      </c>
      <c r="EH7" s="8" t="e">
        <f>AND(COD!#REF!,"AAAAAD3/PYk=")</f>
        <v>#REF!</v>
      </c>
      <c r="EI7" s="8" t="e">
        <f>AND(COD!#REF!,"AAAAAD3/PYo=")</f>
        <v>#REF!</v>
      </c>
      <c r="EJ7" s="8" t="e">
        <f>AND(COD!#REF!,"AAAAAD3/PYs=")</f>
        <v>#REF!</v>
      </c>
      <c r="EK7" s="8" t="e">
        <f>AND(COD!#REF!,"AAAAAD3/PYw=")</f>
        <v>#REF!</v>
      </c>
      <c r="EL7" s="8" t="e">
        <f>IF(COD!#REF!,"AAAAAD3/PY0=",0)</f>
        <v>#REF!</v>
      </c>
      <c r="EM7" s="8" t="e">
        <f>AND(COD!#REF!,"AAAAAD3/PY4=")</f>
        <v>#REF!</v>
      </c>
      <c r="EN7" s="8" t="e">
        <f>AND(COD!#REF!,"AAAAAD3/PY8=")</f>
        <v>#REF!</v>
      </c>
      <c r="EO7" s="8" t="e">
        <f>AND(COD!#REF!,"AAAAAD3/PZA=")</f>
        <v>#REF!</v>
      </c>
      <c r="EP7" s="8" t="e">
        <f>AND(COD!#REF!,"AAAAAD3/PZE=")</f>
        <v>#REF!</v>
      </c>
      <c r="EQ7" s="8" t="e">
        <f>AND(COD!#REF!,"AAAAAD3/PZI=")</f>
        <v>#REF!</v>
      </c>
      <c r="ER7" s="8" t="e">
        <f>AND(COD!#REF!,"AAAAAD3/PZM=")</f>
        <v>#REF!</v>
      </c>
      <c r="ES7" s="8" t="e">
        <f>AND(COD!#REF!,"AAAAAD3/PZQ=")</f>
        <v>#REF!</v>
      </c>
      <c r="ET7" s="8" t="e">
        <f>AND(COD!#REF!,"AAAAAD3/PZU=")</f>
        <v>#REF!</v>
      </c>
      <c r="EU7" s="8" t="e">
        <f>AND(COD!#REF!,"AAAAAD3/PZY=")</f>
        <v>#REF!</v>
      </c>
      <c r="EV7" s="8" t="e">
        <f>AND(COD!#REF!,"AAAAAD3/PZc=")</f>
        <v>#REF!</v>
      </c>
      <c r="EW7" s="8" t="e">
        <f>AND(COD!#REF!,"AAAAAD3/PZg=")</f>
        <v>#REF!</v>
      </c>
      <c r="EX7" s="8" t="e">
        <f>AND(COD!#REF!,"AAAAAD3/PZk=")</f>
        <v>#REF!</v>
      </c>
      <c r="EY7" s="8" t="e">
        <f>IF(COD!#REF!,"AAAAAD3/PZo=",0)</f>
        <v>#REF!</v>
      </c>
      <c r="EZ7" s="8" t="e">
        <f>AND(COD!#REF!,"AAAAAD3/PZs=")</f>
        <v>#REF!</v>
      </c>
      <c r="FA7" s="8" t="e">
        <f>AND(COD!#REF!,"AAAAAD3/PZw=")</f>
        <v>#REF!</v>
      </c>
      <c r="FB7" s="8" t="e">
        <f>AND(COD!#REF!,"AAAAAD3/PZ0=")</f>
        <v>#REF!</v>
      </c>
      <c r="FC7" s="8" t="e">
        <f>AND(COD!#REF!,"AAAAAD3/PZ4=")</f>
        <v>#REF!</v>
      </c>
      <c r="FD7" s="8" t="e">
        <f>AND(COD!#REF!,"AAAAAD3/PZ8=")</f>
        <v>#REF!</v>
      </c>
      <c r="FE7" s="8" t="e">
        <f>AND(COD!#REF!,"AAAAAD3/PaA=")</f>
        <v>#REF!</v>
      </c>
      <c r="FF7" s="8" t="e">
        <f>AND(COD!#REF!,"AAAAAD3/PaE=")</f>
        <v>#REF!</v>
      </c>
      <c r="FG7" s="8" t="e">
        <f>AND(COD!#REF!,"AAAAAD3/PaI=")</f>
        <v>#REF!</v>
      </c>
      <c r="FH7" s="8" t="e">
        <f>AND(COD!#REF!,"AAAAAD3/PaM=")</f>
        <v>#REF!</v>
      </c>
      <c r="FI7" s="8" t="e">
        <f>AND(COD!#REF!,"AAAAAD3/PaQ=")</f>
        <v>#REF!</v>
      </c>
      <c r="FJ7" s="8" t="e">
        <f>AND(COD!#REF!,"AAAAAD3/PaU=")</f>
        <v>#REF!</v>
      </c>
      <c r="FK7" s="8" t="e">
        <f>AND(COD!#REF!,"AAAAAD3/PaY=")</f>
        <v>#REF!</v>
      </c>
      <c r="FL7" s="8" t="e">
        <f>IF(COD!#REF!,"AAAAAD3/Pac=",0)</f>
        <v>#REF!</v>
      </c>
      <c r="FM7" s="8" t="e">
        <f>AND(COD!#REF!,"AAAAAD3/Pag=")</f>
        <v>#REF!</v>
      </c>
      <c r="FN7" s="8" t="e">
        <f>AND(COD!#REF!,"AAAAAD3/Pak=")</f>
        <v>#REF!</v>
      </c>
      <c r="FO7" s="8" t="e">
        <f>AND(COD!#REF!,"AAAAAD3/Pao=")</f>
        <v>#REF!</v>
      </c>
      <c r="FP7" s="8" t="e">
        <f>AND(COD!#REF!,"AAAAAD3/Pas=")</f>
        <v>#REF!</v>
      </c>
      <c r="FQ7" s="8" t="e">
        <f>AND(COD!#REF!,"AAAAAD3/Paw=")</f>
        <v>#REF!</v>
      </c>
      <c r="FR7" s="8" t="e">
        <f>AND(COD!#REF!,"AAAAAD3/Pa0=")</f>
        <v>#REF!</v>
      </c>
      <c r="FS7" s="8" t="e">
        <f>AND(COD!#REF!,"AAAAAD3/Pa4=")</f>
        <v>#REF!</v>
      </c>
      <c r="FT7" s="8" t="e">
        <f>AND(COD!#REF!,"AAAAAD3/Pa8=")</f>
        <v>#REF!</v>
      </c>
      <c r="FU7" s="8" t="e">
        <f>AND(COD!#REF!,"AAAAAD3/PbA=")</f>
        <v>#REF!</v>
      </c>
      <c r="FV7" s="8" t="e">
        <f>AND(COD!#REF!,"AAAAAD3/PbE=")</f>
        <v>#REF!</v>
      </c>
      <c r="FW7" s="8" t="e">
        <f>AND(COD!#REF!,"AAAAAD3/PbI=")</f>
        <v>#REF!</v>
      </c>
      <c r="FX7" s="8" t="e">
        <f>AND(COD!#REF!,"AAAAAD3/PbM=")</f>
        <v>#REF!</v>
      </c>
      <c r="FY7" s="8" t="e">
        <f>IF(COD!#REF!,"AAAAAD3/PbQ=",0)</f>
        <v>#REF!</v>
      </c>
      <c r="FZ7" s="8" t="e">
        <f>AND(COD!#REF!,"AAAAAD3/PbU=")</f>
        <v>#REF!</v>
      </c>
      <c r="GA7" s="8" t="e">
        <f>AND(COD!#REF!,"AAAAAD3/PbY=")</f>
        <v>#REF!</v>
      </c>
      <c r="GB7" s="8" t="e">
        <f>AND(COD!#REF!,"AAAAAD3/Pbc=")</f>
        <v>#REF!</v>
      </c>
      <c r="GC7" s="8" t="e">
        <f>AND(COD!#REF!,"AAAAAD3/Pbg=")</f>
        <v>#REF!</v>
      </c>
      <c r="GD7" s="8" t="e">
        <f>AND(COD!#REF!,"AAAAAD3/Pbk=")</f>
        <v>#REF!</v>
      </c>
      <c r="GE7" s="8" t="e">
        <f>AND(COD!#REF!,"AAAAAD3/Pbo=")</f>
        <v>#REF!</v>
      </c>
      <c r="GF7" s="8" t="e">
        <f>AND(COD!#REF!,"AAAAAD3/Pbs=")</f>
        <v>#REF!</v>
      </c>
      <c r="GG7" s="8" t="e">
        <f>AND(COD!#REF!,"AAAAAD3/Pbw=")</f>
        <v>#REF!</v>
      </c>
      <c r="GH7" s="8" t="e">
        <f>AND(COD!#REF!,"AAAAAD3/Pb0=")</f>
        <v>#REF!</v>
      </c>
      <c r="GI7" s="8" t="e">
        <f>AND(COD!#REF!,"AAAAAD3/Pb4=")</f>
        <v>#REF!</v>
      </c>
      <c r="GJ7" s="8" t="e">
        <f>AND(COD!#REF!,"AAAAAD3/Pb8=")</f>
        <v>#REF!</v>
      </c>
      <c r="GK7" s="8" t="e">
        <f>AND(COD!#REF!,"AAAAAD3/PcA=")</f>
        <v>#REF!</v>
      </c>
      <c r="GL7" s="8" t="e">
        <f>IF(COD!#REF!,"AAAAAD3/PcE=",0)</f>
        <v>#REF!</v>
      </c>
      <c r="GM7" s="8" t="e">
        <f>AND(COD!#REF!,"AAAAAD3/PcI=")</f>
        <v>#REF!</v>
      </c>
      <c r="GN7" s="8" t="e">
        <f>AND(COD!#REF!,"AAAAAD3/PcM=")</f>
        <v>#REF!</v>
      </c>
      <c r="GO7" s="8" t="e">
        <f>AND(COD!#REF!,"AAAAAD3/PcQ=")</f>
        <v>#REF!</v>
      </c>
      <c r="GP7" s="8" t="e">
        <f>AND(COD!#REF!,"AAAAAD3/PcU=")</f>
        <v>#REF!</v>
      </c>
      <c r="GQ7" s="8" t="e">
        <f>AND(COD!#REF!,"AAAAAD3/PcY=")</f>
        <v>#REF!</v>
      </c>
      <c r="GR7" s="8" t="e">
        <f>AND(COD!#REF!,"AAAAAD3/Pcc=")</f>
        <v>#REF!</v>
      </c>
      <c r="GS7" s="8" t="e">
        <f>AND(COD!#REF!,"AAAAAD3/Pcg=")</f>
        <v>#REF!</v>
      </c>
      <c r="GT7" s="8" t="e">
        <f>AND(COD!#REF!,"AAAAAD3/Pck=")</f>
        <v>#REF!</v>
      </c>
      <c r="GU7" s="8" t="e">
        <f>AND(COD!#REF!,"AAAAAD3/Pco=")</f>
        <v>#REF!</v>
      </c>
      <c r="GV7" s="8" t="e">
        <f>AND(COD!#REF!,"AAAAAD3/Pcs=")</f>
        <v>#REF!</v>
      </c>
      <c r="GW7" s="8" t="e">
        <f>AND(COD!#REF!,"AAAAAD3/Pcw=")</f>
        <v>#REF!</v>
      </c>
      <c r="GX7" s="8" t="e">
        <f>AND(COD!#REF!,"AAAAAD3/Pc0=")</f>
        <v>#REF!</v>
      </c>
      <c r="GY7" s="8" t="e">
        <f>IF(COD!#REF!,"AAAAAD3/Pc4=",0)</f>
        <v>#REF!</v>
      </c>
      <c r="GZ7" s="8" t="e">
        <f>AND(COD!#REF!,"AAAAAD3/Pc8=")</f>
        <v>#REF!</v>
      </c>
      <c r="HA7" s="8" t="e">
        <f>AND(COD!#REF!,"AAAAAD3/PdA=")</f>
        <v>#REF!</v>
      </c>
      <c r="HB7" s="8" t="e">
        <f>AND(COD!#REF!,"AAAAAD3/PdE=")</f>
        <v>#REF!</v>
      </c>
      <c r="HC7" s="8" t="e">
        <f>AND(COD!#REF!,"AAAAAD3/PdI=")</f>
        <v>#REF!</v>
      </c>
      <c r="HD7" s="8" t="e">
        <f>AND(COD!#REF!,"AAAAAD3/PdM=")</f>
        <v>#REF!</v>
      </c>
      <c r="HE7" s="8" t="e">
        <f>AND(COD!#REF!,"AAAAAD3/PdQ=")</f>
        <v>#REF!</v>
      </c>
      <c r="HF7" s="8" t="e">
        <f>AND(COD!#REF!,"AAAAAD3/PdU=")</f>
        <v>#REF!</v>
      </c>
      <c r="HG7" s="8" t="e">
        <f>AND(COD!#REF!,"AAAAAD3/PdY=")</f>
        <v>#REF!</v>
      </c>
      <c r="HH7" s="8" t="e">
        <f>AND(COD!#REF!,"AAAAAD3/Pdc=")</f>
        <v>#REF!</v>
      </c>
      <c r="HI7" s="8" t="e">
        <f>AND(COD!#REF!,"AAAAAD3/Pdg=")</f>
        <v>#REF!</v>
      </c>
      <c r="HJ7" s="8" t="e">
        <f>AND(COD!#REF!,"AAAAAD3/Pdk=")</f>
        <v>#REF!</v>
      </c>
      <c r="HK7" s="8" t="e">
        <f>AND(COD!#REF!,"AAAAAD3/Pdo=")</f>
        <v>#REF!</v>
      </c>
      <c r="HL7" s="8" t="e">
        <f>IF(COD!#REF!,"AAAAAD3/Pds=",0)</f>
        <v>#REF!</v>
      </c>
      <c r="HM7" s="8" t="e">
        <f>AND(COD!#REF!,"AAAAAD3/Pdw=")</f>
        <v>#REF!</v>
      </c>
      <c r="HN7" s="8" t="e">
        <f>AND(COD!#REF!,"AAAAAD3/Pd0=")</f>
        <v>#REF!</v>
      </c>
      <c r="HO7" s="8" t="e">
        <f>AND(COD!#REF!,"AAAAAD3/Pd4=")</f>
        <v>#REF!</v>
      </c>
      <c r="HP7" s="8" t="e">
        <f>AND(COD!#REF!,"AAAAAD3/Pd8=")</f>
        <v>#REF!</v>
      </c>
      <c r="HQ7" s="8" t="e">
        <f>AND(COD!#REF!,"AAAAAD3/PeA=")</f>
        <v>#REF!</v>
      </c>
      <c r="HR7" s="8" t="e">
        <f>AND(COD!#REF!,"AAAAAD3/PeE=")</f>
        <v>#REF!</v>
      </c>
      <c r="HS7" s="8" t="e">
        <f>AND(COD!#REF!,"AAAAAD3/PeI=")</f>
        <v>#REF!</v>
      </c>
      <c r="HT7" s="8" t="e">
        <f>AND(COD!#REF!,"AAAAAD3/PeM=")</f>
        <v>#REF!</v>
      </c>
      <c r="HU7" s="8" t="e">
        <f>AND(COD!#REF!,"AAAAAD3/PeQ=")</f>
        <v>#REF!</v>
      </c>
      <c r="HV7" s="8" t="e">
        <f>AND(COD!#REF!,"AAAAAD3/PeU=")</f>
        <v>#REF!</v>
      </c>
      <c r="HW7" s="8" t="e">
        <f>AND(COD!#REF!,"AAAAAD3/PeY=")</f>
        <v>#REF!</v>
      </c>
      <c r="HX7" s="8" t="e">
        <f>AND(COD!#REF!,"AAAAAD3/Pec=")</f>
        <v>#REF!</v>
      </c>
      <c r="HY7" s="8" t="e">
        <f>IF(COD!#REF!,"AAAAAD3/Peg=",0)</f>
        <v>#REF!</v>
      </c>
      <c r="HZ7" s="8" t="e">
        <f>AND(COD!#REF!,"AAAAAD3/Pek=")</f>
        <v>#REF!</v>
      </c>
      <c r="IA7" s="8" t="e">
        <f>AND(COD!#REF!,"AAAAAD3/Peo=")</f>
        <v>#REF!</v>
      </c>
      <c r="IB7" s="8" t="e">
        <f>AND(COD!#REF!,"AAAAAD3/Pes=")</f>
        <v>#REF!</v>
      </c>
      <c r="IC7" s="8" t="e">
        <f>AND(COD!#REF!,"AAAAAD3/Pew=")</f>
        <v>#REF!</v>
      </c>
      <c r="ID7" s="8" t="e">
        <f>AND(COD!#REF!,"AAAAAD3/Pe0=")</f>
        <v>#REF!</v>
      </c>
      <c r="IE7" s="8" t="e">
        <f>AND(COD!#REF!,"AAAAAD3/Pe4=")</f>
        <v>#REF!</v>
      </c>
      <c r="IF7" s="8" t="e">
        <f>AND(COD!#REF!,"AAAAAD3/Pe8=")</f>
        <v>#REF!</v>
      </c>
      <c r="IG7" s="8" t="e">
        <f>AND(COD!#REF!,"AAAAAD3/PfA=")</f>
        <v>#REF!</v>
      </c>
      <c r="IH7" s="8" t="e">
        <f>AND(COD!#REF!,"AAAAAD3/PfE=")</f>
        <v>#REF!</v>
      </c>
      <c r="II7" s="8" t="e">
        <f>AND(COD!#REF!,"AAAAAD3/PfI=")</f>
        <v>#REF!</v>
      </c>
      <c r="IJ7" s="8" t="e">
        <f>AND(COD!#REF!,"AAAAAD3/PfM=")</f>
        <v>#REF!</v>
      </c>
      <c r="IK7" s="8" t="e">
        <f>AND(COD!#REF!,"AAAAAD3/PfQ=")</f>
        <v>#REF!</v>
      </c>
      <c r="IL7" s="8" t="e">
        <f>IF(COD!#REF!,"AAAAAD3/PfU=",0)</f>
        <v>#REF!</v>
      </c>
      <c r="IM7" s="8" t="e">
        <f>AND(COD!#REF!,"AAAAAD3/PfY=")</f>
        <v>#REF!</v>
      </c>
      <c r="IN7" s="8" t="e">
        <f>AND(COD!#REF!,"AAAAAD3/Pfc=")</f>
        <v>#REF!</v>
      </c>
      <c r="IO7" s="8" t="e">
        <f>AND(COD!#REF!,"AAAAAD3/Pfg=")</f>
        <v>#REF!</v>
      </c>
      <c r="IP7" s="8" t="e">
        <f>AND(COD!#REF!,"AAAAAD3/Pfk=")</f>
        <v>#REF!</v>
      </c>
      <c r="IQ7" s="8" t="e">
        <f>AND(COD!#REF!,"AAAAAD3/Pfo=")</f>
        <v>#REF!</v>
      </c>
      <c r="IR7" s="8" t="e">
        <f>AND(COD!#REF!,"AAAAAD3/Pfs=")</f>
        <v>#REF!</v>
      </c>
      <c r="IS7" s="8" t="e">
        <f>AND(COD!#REF!,"AAAAAD3/Pfw=")</f>
        <v>#REF!</v>
      </c>
      <c r="IT7" s="8" t="e">
        <f>AND(COD!#REF!,"AAAAAD3/Pf0=")</f>
        <v>#REF!</v>
      </c>
      <c r="IU7" s="8" t="e">
        <f>AND(COD!#REF!,"AAAAAD3/Pf4=")</f>
        <v>#REF!</v>
      </c>
      <c r="IV7" s="8" t="e">
        <f>AND(COD!#REF!,"AAAAAD3/Pf8=")</f>
        <v>#REF!</v>
      </c>
    </row>
    <row r="8" spans="1:256" x14ac:dyDescent="0.25">
      <c r="A8" s="8" t="e">
        <f>AND(COD!#REF!,"AAAAAD/7eAA=")</f>
        <v>#REF!</v>
      </c>
      <c r="B8" s="8" t="e">
        <f>AND(COD!#REF!,"AAAAAD/7eAE=")</f>
        <v>#REF!</v>
      </c>
      <c r="C8" s="8" t="e">
        <f>IF(COD!#REF!,"AAAAAD/7eAI=",0)</f>
        <v>#REF!</v>
      </c>
      <c r="D8" s="8" t="e">
        <f>AND(COD!#REF!,"AAAAAD/7eAM=")</f>
        <v>#REF!</v>
      </c>
      <c r="E8" s="8" t="e">
        <f>AND(COD!#REF!,"AAAAAD/7eAQ=")</f>
        <v>#REF!</v>
      </c>
      <c r="F8" s="8" t="e">
        <f>AND(COD!#REF!,"AAAAAD/7eAU=")</f>
        <v>#REF!</v>
      </c>
      <c r="G8" s="8" t="e">
        <f>AND(COD!#REF!,"AAAAAD/7eAY=")</f>
        <v>#REF!</v>
      </c>
      <c r="H8" s="8" t="e">
        <f>AND(COD!#REF!,"AAAAAD/7eAc=")</f>
        <v>#REF!</v>
      </c>
      <c r="I8" s="8" t="e">
        <f>AND(COD!#REF!,"AAAAAD/7eAg=")</f>
        <v>#REF!</v>
      </c>
      <c r="J8" s="8" t="e">
        <f>AND(COD!#REF!,"AAAAAD/7eAk=")</f>
        <v>#REF!</v>
      </c>
      <c r="K8" s="8" t="e">
        <f>AND(COD!#REF!,"AAAAAD/7eAo=")</f>
        <v>#REF!</v>
      </c>
      <c r="L8" s="8" t="e">
        <f>AND(COD!#REF!,"AAAAAD/7eAs=")</f>
        <v>#REF!</v>
      </c>
      <c r="M8" s="8" t="e">
        <f>AND(COD!#REF!,"AAAAAD/7eAw=")</f>
        <v>#REF!</v>
      </c>
      <c r="N8" s="8" t="e">
        <f>AND(COD!#REF!,"AAAAAD/7eA0=")</f>
        <v>#REF!</v>
      </c>
      <c r="O8" s="8" t="e">
        <f>AND(COD!#REF!,"AAAAAD/7eA4=")</f>
        <v>#REF!</v>
      </c>
      <c r="P8" s="8" t="e">
        <f>IF(COD!#REF!,"AAAAAD/7eA8=",0)</f>
        <v>#REF!</v>
      </c>
      <c r="Q8" s="8" t="e">
        <f>AND(COD!#REF!,"AAAAAD/7eBA=")</f>
        <v>#REF!</v>
      </c>
      <c r="R8" s="8" t="e">
        <f>AND(COD!#REF!,"AAAAAD/7eBE=")</f>
        <v>#REF!</v>
      </c>
      <c r="S8" s="8" t="e">
        <f>AND(COD!#REF!,"AAAAAD/7eBI=")</f>
        <v>#REF!</v>
      </c>
      <c r="T8" s="8" t="e">
        <f>AND(COD!#REF!,"AAAAAD/7eBM=")</f>
        <v>#REF!</v>
      </c>
      <c r="U8" s="8" t="e">
        <f>AND(COD!#REF!,"AAAAAD/7eBQ=")</f>
        <v>#REF!</v>
      </c>
      <c r="V8" s="8" t="e">
        <f>AND(COD!#REF!,"AAAAAD/7eBU=")</f>
        <v>#REF!</v>
      </c>
      <c r="W8" s="8" t="e">
        <f>AND(COD!#REF!,"AAAAAD/7eBY=")</f>
        <v>#REF!</v>
      </c>
      <c r="X8" s="8" t="e">
        <f>AND(COD!#REF!,"AAAAAD/7eBc=")</f>
        <v>#REF!</v>
      </c>
      <c r="Y8" s="8" t="e">
        <f>AND(COD!#REF!,"AAAAAD/7eBg=")</f>
        <v>#REF!</v>
      </c>
      <c r="Z8" s="8" t="e">
        <f>AND(COD!#REF!,"AAAAAD/7eBk=")</f>
        <v>#REF!</v>
      </c>
      <c r="AA8" s="8" t="e">
        <f>AND(COD!#REF!,"AAAAAD/7eBo=")</f>
        <v>#REF!</v>
      </c>
      <c r="AB8" s="8" t="e">
        <f>AND(COD!#REF!,"AAAAAD/7eBs=")</f>
        <v>#REF!</v>
      </c>
      <c r="AC8" s="8" t="e">
        <f>IF(COD!#REF!,"AAAAAD/7eBw=",0)</f>
        <v>#REF!</v>
      </c>
      <c r="AD8" s="8" t="e">
        <f>AND(COD!#REF!,"AAAAAD/7eB0=")</f>
        <v>#REF!</v>
      </c>
      <c r="AE8" s="8" t="e">
        <f>AND(COD!#REF!,"AAAAAD/7eB4=")</f>
        <v>#REF!</v>
      </c>
      <c r="AF8" s="8" t="e">
        <f>AND(COD!#REF!,"AAAAAD/7eB8=")</f>
        <v>#REF!</v>
      </c>
      <c r="AG8" s="8" t="e">
        <f>AND(COD!#REF!,"AAAAAD/7eCA=")</f>
        <v>#REF!</v>
      </c>
      <c r="AH8" s="8" t="e">
        <f>AND(COD!#REF!,"AAAAAD/7eCE=")</f>
        <v>#REF!</v>
      </c>
      <c r="AI8" s="8" t="e">
        <f>AND(COD!#REF!,"AAAAAD/7eCI=")</f>
        <v>#REF!</v>
      </c>
      <c r="AJ8" s="8" t="e">
        <f>AND(COD!#REF!,"AAAAAD/7eCM=")</f>
        <v>#REF!</v>
      </c>
      <c r="AK8" s="8" t="e">
        <f>AND(COD!#REF!,"AAAAAD/7eCQ=")</f>
        <v>#REF!</v>
      </c>
      <c r="AL8" s="8" t="e">
        <f>AND(COD!#REF!,"AAAAAD/7eCU=")</f>
        <v>#REF!</v>
      </c>
      <c r="AM8" s="8" t="e">
        <f>AND(COD!#REF!,"AAAAAD/7eCY=")</f>
        <v>#REF!</v>
      </c>
      <c r="AN8" s="8" t="e">
        <f>AND(COD!#REF!,"AAAAAD/7eCc=")</f>
        <v>#REF!</v>
      </c>
      <c r="AO8" s="8" t="e">
        <f>AND(COD!#REF!,"AAAAAD/7eCg=")</f>
        <v>#REF!</v>
      </c>
      <c r="AP8" s="8" t="e">
        <f>IF(COD!#REF!,"AAAAAD/7eCk=",0)</f>
        <v>#REF!</v>
      </c>
      <c r="AQ8" s="8" t="e">
        <f>AND(COD!#REF!,"AAAAAD/7eCo=")</f>
        <v>#REF!</v>
      </c>
      <c r="AR8" s="8" t="e">
        <f>AND(COD!#REF!,"AAAAAD/7eCs=")</f>
        <v>#REF!</v>
      </c>
      <c r="AS8" s="8" t="e">
        <f>AND(COD!#REF!,"AAAAAD/7eCw=")</f>
        <v>#REF!</v>
      </c>
      <c r="AT8" s="8" t="e">
        <f>AND(COD!#REF!,"AAAAAD/7eC0=")</f>
        <v>#REF!</v>
      </c>
      <c r="AU8" s="8" t="e">
        <f>AND(COD!#REF!,"AAAAAD/7eC4=")</f>
        <v>#REF!</v>
      </c>
      <c r="AV8" s="8" t="e">
        <f>AND(COD!#REF!,"AAAAAD/7eC8=")</f>
        <v>#REF!</v>
      </c>
      <c r="AW8" s="8" t="e">
        <f>AND(COD!#REF!,"AAAAAD/7eDA=")</f>
        <v>#REF!</v>
      </c>
      <c r="AX8" s="8" t="e">
        <f>AND(COD!#REF!,"AAAAAD/7eDE=")</f>
        <v>#REF!</v>
      </c>
      <c r="AY8" s="8" t="e">
        <f>AND(COD!#REF!,"AAAAAD/7eDI=")</f>
        <v>#REF!</v>
      </c>
      <c r="AZ8" s="8" t="e">
        <f>AND(COD!#REF!,"AAAAAD/7eDM=")</f>
        <v>#REF!</v>
      </c>
      <c r="BA8" s="8" t="e">
        <f>AND(COD!#REF!,"AAAAAD/7eDQ=")</f>
        <v>#REF!</v>
      </c>
      <c r="BB8" s="8" t="e">
        <f>AND(COD!#REF!,"AAAAAD/7eDU=")</f>
        <v>#REF!</v>
      </c>
      <c r="BC8" s="8" t="e">
        <f>IF(COD!#REF!,"AAAAAD/7eDY=",0)</f>
        <v>#REF!</v>
      </c>
      <c r="BD8" s="8" t="e">
        <f>AND(COD!#REF!,"AAAAAD/7eDc=")</f>
        <v>#REF!</v>
      </c>
      <c r="BE8" s="8" t="e">
        <f>AND(COD!#REF!,"AAAAAD/7eDg=")</f>
        <v>#REF!</v>
      </c>
      <c r="BF8" s="8" t="e">
        <f>AND(COD!#REF!,"AAAAAD/7eDk=")</f>
        <v>#REF!</v>
      </c>
      <c r="BG8" s="8" t="e">
        <f>AND(COD!#REF!,"AAAAAD/7eDo=")</f>
        <v>#REF!</v>
      </c>
      <c r="BH8" s="8" t="e">
        <f>AND(COD!#REF!,"AAAAAD/7eDs=")</f>
        <v>#REF!</v>
      </c>
      <c r="BI8" s="8" t="e">
        <f>AND(COD!#REF!,"AAAAAD/7eDw=")</f>
        <v>#REF!</v>
      </c>
      <c r="BJ8" s="8" t="e">
        <f>AND(COD!#REF!,"AAAAAD/7eD0=")</f>
        <v>#REF!</v>
      </c>
      <c r="BK8" s="8" t="e">
        <f>AND(COD!#REF!,"AAAAAD/7eD4=")</f>
        <v>#REF!</v>
      </c>
      <c r="BL8" s="8" t="e">
        <f>AND(COD!#REF!,"AAAAAD/7eD8=")</f>
        <v>#REF!</v>
      </c>
      <c r="BM8" s="8" t="e">
        <f>AND(COD!#REF!,"AAAAAD/7eEA=")</f>
        <v>#REF!</v>
      </c>
      <c r="BN8" s="8" t="e">
        <f>AND(COD!#REF!,"AAAAAD/7eEE=")</f>
        <v>#REF!</v>
      </c>
      <c r="BO8" s="8" t="e">
        <f>AND(COD!#REF!,"AAAAAD/7eEI=")</f>
        <v>#REF!</v>
      </c>
      <c r="BP8" s="8" t="e">
        <f>IF(COD!#REF!,"AAAAAD/7eEM=",0)</f>
        <v>#REF!</v>
      </c>
      <c r="BQ8" s="8" t="e">
        <f>AND(COD!#REF!,"AAAAAD/7eEQ=")</f>
        <v>#REF!</v>
      </c>
      <c r="BR8" s="8" t="e">
        <f>AND(COD!#REF!,"AAAAAD/7eEU=")</f>
        <v>#REF!</v>
      </c>
      <c r="BS8" s="8" t="e">
        <f>AND(COD!#REF!,"AAAAAD/7eEY=")</f>
        <v>#REF!</v>
      </c>
      <c r="BT8" s="8" t="e">
        <f>AND(COD!#REF!,"AAAAAD/7eEc=")</f>
        <v>#REF!</v>
      </c>
      <c r="BU8" s="8" t="e">
        <f>AND(COD!#REF!,"AAAAAD/7eEg=")</f>
        <v>#REF!</v>
      </c>
      <c r="BV8" s="8" t="e">
        <f>AND(COD!#REF!,"AAAAAD/7eEk=")</f>
        <v>#REF!</v>
      </c>
      <c r="BW8" s="8" t="e">
        <f>AND(COD!#REF!,"AAAAAD/7eEo=")</f>
        <v>#REF!</v>
      </c>
      <c r="BX8" s="8" t="e">
        <f>AND(COD!#REF!,"AAAAAD/7eEs=")</f>
        <v>#REF!</v>
      </c>
      <c r="BY8" s="8" t="e">
        <f>AND(COD!#REF!,"AAAAAD/7eEw=")</f>
        <v>#REF!</v>
      </c>
      <c r="BZ8" s="8" t="e">
        <f>AND(COD!#REF!,"AAAAAD/7eE0=")</f>
        <v>#REF!</v>
      </c>
      <c r="CA8" s="8" t="e">
        <f>AND(COD!#REF!,"AAAAAD/7eE4=")</f>
        <v>#REF!</v>
      </c>
      <c r="CB8" s="8" t="e">
        <f>AND(COD!#REF!,"AAAAAD/7eE8=")</f>
        <v>#REF!</v>
      </c>
      <c r="CC8" s="8" t="e">
        <f>IF(COD!#REF!,"AAAAAD/7eFA=",0)</f>
        <v>#REF!</v>
      </c>
      <c r="CD8" s="8" t="e">
        <f>AND(COD!#REF!,"AAAAAD/7eFE=")</f>
        <v>#REF!</v>
      </c>
      <c r="CE8" s="8" t="e">
        <f>AND(COD!#REF!,"AAAAAD/7eFI=")</f>
        <v>#REF!</v>
      </c>
      <c r="CF8" s="8" t="e">
        <f>AND(COD!#REF!,"AAAAAD/7eFM=")</f>
        <v>#REF!</v>
      </c>
      <c r="CG8" s="8" t="e">
        <f>AND(COD!#REF!,"AAAAAD/7eFQ=")</f>
        <v>#REF!</v>
      </c>
      <c r="CH8" s="8" t="e">
        <f>AND(COD!#REF!,"AAAAAD/7eFU=")</f>
        <v>#REF!</v>
      </c>
      <c r="CI8" s="8" t="e">
        <f>AND(COD!#REF!,"AAAAAD/7eFY=")</f>
        <v>#REF!</v>
      </c>
      <c r="CJ8" s="8" t="e">
        <f>AND(COD!#REF!,"AAAAAD/7eFc=")</f>
        <v>#REF!</v>
      </c>
      <c r="CK8" s="8" t="e">
        <f>AND(COD!#REF!,"AAAAAD/7eFg=")</f>
        <v>#REF!</v>
      </c>
      <c r="CL8" s="8" t="e">
        <f>AND(COD!#REF!,"AAAAAD/7eFk=")</f>
        <v>#REF!</v>
      </c>
      <c r="CM8" s="8" t="e">
        <f>AND(COD!#REF!,"AAAAAD/7eFo=")</f>
        <v>#REF!</v>
      </c>
      <c r="CN8" s="8" t="e">
        <f>AND(COD!#REF!,"AAAAAD/7eFs=")</f>
        <v>#REF!</v>
      </c>
      <c r="CO8" s="8" t="e">
        <f>AND(COD!#REF!,"AAAAAD/7eFw=")</f>
        <v>#REF!</v>
      </c>
      <c r="CP8" s="8" t="e">
        <f>IF(COD!#REF!,"AAAAAD/7eF0=",0)</f>
        <v>#REF!</v>
      </c>
      <c r="CQ8" s="8" t="e">
        <f>AND(COD!#REF!,"AAAAAD/7eF4=")</f>
        <v>#REF!</v>
      </c>
      <c r="CR8" s="8" t="e">
        <f>AND(COD!#REF!,"AAAAAD/7eF8=")</f>
        <v>#REF!</v>
      </c>
      <c r="CS8" s="8" t="e">
        <f>AND(COD!#REF!,"AAAAAD/7eGA=")</f>
        <v>#REF!</v>
      </c>
      <c r="CT8" s="8" t="e">
        <f>AND(COD!#REF!,"AAAAAD/7eGE=")</f>
        <v>#REF!</v>
      </c>
      <c r="CU8" s="8" t="e">
        <f>AND(COD!#REF!,"AAAAAD/7eGI=")</f>
        <v>#REF!</v>
      </c>
      <c r="CV8" s="8" t="e">
        <f>AND(COD!#REF!,"AAAAAD/7eGM=")</f>
        <v>#REF!</v>
      </c>
      <c r="CW8" s="8" t="e">
        <f>AND(COD!#REF!,"AAAAAD/7eGQ=")</f>
        <v>#REF!</v>
      </c>
      <c r="CX8" s="8" t="e">
        <f>AND(COD!#REF!,"AAAAAD/7eGU=")</f>
        <v>#REF!</v>
      </c>
      <c r="CY8" s="8" t="e">
        <f>AND(COD!#REF!,"AAAAAD/7eGY=")</f>
        <v>#REF!</v>
      </c>
      <c r="CZ8" s="8" t="e">
        <f>AND(COD!#REF!,"AAAAAD/7eGc=")</f>
        <v>#REF!</v>
      </c>
      <c r="DA8" s="8" t="e">
        <f>AND(COD!#REF!,"AAAAAD/7eGg=")</f>
        <v>#REF!</v>
      </c>
      <c r="DB8" s="8" t="e">
        <f>AND(COD!#REF!,"AAAAAD/7eGk=")</f>
        <v>#REF!</v>
      </c>
      <c r="DC8" s="8" t="e">
        <f>IF(COD!#REF!,"AAAAAD/7eGo=",0)</f>
        <v>#REF!</v>
      </c>
      <c r="DD8" s="8" t="e">
        <f>AND(COD!#REF!,"AAAAAD/7eGs=")</f>
        <v>#REF!</v>
      </c>
      <c r="DE8" s="8" t="e">
        <f>AND(COD!#REF!,"AAAAAD/7eGw=")</f>
        <v>#REF!</v>
      </c>
      <c r="DF8" s="8" t="e">
        <f>AND(COD!#REF!,"AAAAAD/7eG0=")</f>
        <v>#REF!</v>
      </c>
      <c r="DG8" s="8" t="e">
        <f>AND(COD!#REF!,"AAAAAD/7eG4=")</f>
        <v>#REF!</v>
      </c>
      <c r="DH8" s="8" t="e">
        <f>AND(COD!#REF!,"AAAAAD/7eG8=")</f>
        <v>#REF!</v>
      </c>
      <c r="DI8" s="8" t="e">
        <f>AND(COD!#REF!,"AAAAAD/7eHA=")</f>
        <v>#REF!</v>
      </c>
      <c r="DJ8" s="8" t="e">
        <f>AND(COD!#REF!,"AAAAAD/7eHE=")</f>
        <v>#REF!</v>
      </c>
      <c r="DK8" s="8" t="e">
        <f>AND(COD!#REF!,"AAAAAD/7eHI=")</f>
        <v>#REF!</v>
      </c>
      <c r="DL8" s="8" t="e">
        <f>AND(COD!#REF!,"AAAAAD/7eHM=")</f>
        <v>#REF!</v>
      </c>
      <c r="DM8" s="8" t="e">
        <f>AND(COD!#REF!,"AAAAAD/7eHQ=")</f>
        <v>#REF!</v>
      </c>
      <c r="DN8" s="8" t="e">
        <f>AND(COD!#REF!,"AAAAAD/7eHU=")</f>
        <v>#REF!</v>
      </c>
      <c r="DO8" s="8" t="e">
        <f>AND(COD!#REF!,"AAAAAD/7eHY=")</f>
        <v>#REF!</v>
      </c>
      <c r="DP8" s="8" t="e">
        <f>IF(COD!#REF!,"AAAAAD/7eHc=",0)</f>
        <v>#REF!</v>
      </c>
      <c r="DQ8" s="8" t="e">
        <f>AND(COD!#REF!,"AAAAAD/7eHg=")</f>
        <v>#REF!</v>
      </c>
      <c r="DR8" s="8" t="e">
        <f>AND(COD!#REF!,"AAAAAD/7eHk=")</f>
        <v>#REF!</v>
      </c>
      <c r="DS8" s="8" t="e">
        <f>AND(COD!#REF!,"AAAAAD/7eHo=")</f>
        <v>#REF!</v>
      </c>
      <c r="DT8" s="8" t="e">
        <f>AND(COD!#REF!,"AAAAAD/7eHs=")</f>
        <v>#REF!</v>
      </c>
      <c r="DU8" s="8" t="e">
        <f>AND(COD!#REF!,"AAAAAD/7eHw=")</f>
        <v>#REF!</v>
      </c>
      <c r="DV8" s="8" t="e">
        <f>AND(COD!#REF!,"AAAAAD/7eH0=")</f>
        <v>#REF!</v>
      </c>
      <c r="DW8" s="8" t="e">
        <f>AND(COD!#REF!,"AAAAAD/7eH4=")</f>
        <v>#REF!</v>
      </c>
      <c r="DX8" s="8" t="e">
        <f>AND(COD!#REF!,"AAAAAD/7eH8=")</f>
        <v>#REF!</v>
      </c>
      <c r="DY8" s="8" t="e">
        <f>AND(COD!#REF!,"AAAAAD/7eIA=")</f>
        <v>#REF!</v>
      </c>
      <c r="DZ8" s="8" t="e">
        <f>AND(COD!#REF!,"AAAAAD/7eIE=")</f>
        <v>#REF!</v>
      </c>
      <c r="EA8" s="8" t="e">
        <f>AND(COD!#REF!,"AAAAAD/7eII=")</f>
        <v>#REF!</v>
      </c>
      <c r="EB8" s="8" t="e">
        <f>AND(COD!#REF!,"AAAAAD/7eIM=")</f>
        <v>#REF!</v>
      </c>
      <c r="EC8" s="8" t="e">
        <f>IF(COD!#REF!,"AAAAAD/7eIQ=",0)</f>
        <v>#REF!</v>
      </c>
      <c r="ED8" s="8" t="e">
        <f>AND(COD!#REF!,"AAAAAD/7eIU=")</f>
        <v>#REF!</v>
      </c>
      <c r="EE8" s="8" t="e">
        <f>AND(COD!#REF!,"AAAAAD/7eIY=")</f>
        <v>#REF!</v>
      </c>
      <c r="EF8" s="8" t="e">
        <f>AND(COD!#REF!,"AAAAAD/7eIc=")</f>
        <v>#REF!</v>
      </c>
      <c r="EG8" s="8" t="e">
        <f>AND(COD!#REF!,"AAAAAD/7eIg=")</f>
        <v>#REF!</v>
      </c>
      <c r="EH8" s="8" t="e">
        <f>AND(COD!#REF!,"AAAAAD/7eIk=")</f>
        <v>#REF!</v>
      </c>
      <c r="EI8" s="8" t="e">
        <f>AND(COD!#REF!,"AAAAAD/7eIo=")</f>
        <v>#REF!</v>
      </c>
      <c r="EJ8" s="8" t="e">
        <f>AND(COD!#REF!,"AAAAAD/7eIs=")</f>
        <v>#REF!</v>
      </c>
      <c r="EK8" s="8" t="e">
        <f>AND(COD!#REF!,"AAAAAD/7eIw=")</f>
        <v>#REF!</v>
      </c>
      <c r="EL8" s="8" t="e">
        <f>AND(COD!#REF!,"AAAAAD/7eI0=")</f>
        <v>#REF!</v>
      </c>
      <c r="EM8" s="8" t="e">
        <f>AND(COD!#REF!,"AAAAAD/7eI4=")</f>
        <v>#REF!</v>
      </c>
      <c r="EN8" s="8" t="e">
        <f>AND(COD!#REF!,"AAAAAD/7eI8=")</f>
        <v>#REF!</v>
      </c>
      <c r="EO8" s="8" t="e">
        <f>AND(COD!#REF!,"AAAAAD/7eJA=")</f>
        <v>#REF!</v>
      </c>
      <c r="EP8" s="8" t="e">
        <f>IF(COD!#REF!,"AAAAAD/7eJE=",0)</f>
        <v>#REF!</v>
      </c>
      <c r="EQ8" s="8" t="e">
        <f>AND(COD!#REF!,"AAAAAD/7eJI=")</f>
        <v>#REF!</v>
      </c>
      <c r="ER8" s="8" t="e">
        <f>AND(COD!#REF!,"AAAAAD/7eJM=")</f>
        <v>#REF!</v>
      </c>
      <c r="ES8" s="8" t="e">
        <f>AND(COD!#REF!,"AAAAAD/7eJQ=")</f>
        <v>#REF!</v>
      </c>
      <c r="ET8" s="8" t="e">
        <f>AND(COD!#REF!,"AAAAAD/7eJU=")</f>
        <v>#REF!</v>
      </c>
      <c r="EU8" s="8" t="e">
        <f>AND(COD!#REF!,"AAAAAD/7eJY=")</f>
        <v>#REF!</v>
      </c>
      <c r="EV8" s="8" t="e">
        <f>AND(COD!#REF!,"AAAAAD/7eJc=")</f>
        <v>#REF!</v>
      </c>
      <c r="EW8" s="8" t="e">
        <f>AND(COD!#REF!,"AAAAAD/7eJg=")</f>
        <v>#REF!</v>
      </c>
      <c r="EX8" s="8" t="e">
        <f>AND(COD!#REF!,"AAAAAD/7eJk=")</f>
        <v>#REF!</v>
      </c>
      <c r="EY8" s="8" t="e">
        <f>AND(COD!#REF!,"AAAAAD/7eJo=")</f>
        <v>#REF!</v>
      </c>
      <c r="EZ8" s="8" t="e">
        <f>AND(COD!#REF!,"AAAAAD/7eJs=")</f>
        <v>#REF!</v>
      </c>
      <c r="FA8" s="8" t="e">
        <f>AND(COD!#REF!,"AAAAAD/7eJw=")</f>
        <v>#REF!</v>
      </c>
      <c r="FB8" s="8" t="e">
        <f>AND(COD!#REF!,"AAAAAD/7eJ0=")</f>
        <v>#REF!</v>
      </c>
      <c r="FC8" s="8" t="e">
        <f>IF(COD!#REF!,"AAAAAD/7eJ4=",0)</f>
        <v>#REF!</v>
      </c>
      <c r="FD8" s="8" t="e">
        <f>AND(COD!#REF!,"AAAAAD/7eJ8=")</f>
        <v>#REF!</v>
      </c>
      <c r="FE8" s="8" t="e">
        <f>AND(COD!#REF!,"AAAAAD/7eKA=")</f>
        <v>#REF!</v>
      </c>
      <c r="FF8" s="8" t="e">
        <f>AND(COD!#REF!,"AAAAAD/7eKE=")</f>
        <v>#REF!</v>
      </c>
      <c r="FG8" s="8" t="e">
        <f>AND(COD!#REF!,"AAAAAD/7eKI=")</f>
        <v>#REF!</v>
      </c>
      <c r="FH8" s="8" t="e">
        <f>AND(COD!#REF!,"AAAAAD/7eKM=")</f>
        <v>#REF!</v>
      </c>
      <c r="FI8" s="8" t="e">
        <f>AND(COD!#REF!,"AAAAAD/7eKQ=")</f>
        <v>#REF!</v>
      </c>
      <c r="FJ8" s="8" t="e">
        <f>AND(COD!#REF!,"AAAAAD/7eKU=")</f>
        <v>#REF!</v>
      </c>
      <c r="FK8" s="8" t="e">
        <f>AND(COD!#REF!,"AAAAAD/7eKY=")</f>
        <v>#REF!</v>
      </c>
      <c r="FL8" s="8" t="e">
        <f>AND(COD!#REF!,"AAAAAD/7eKc=")</f>
        <v>#REF!</v>
      </c>
      <c r="FM8" s="8" t="e">
        <f>AND(COD!#REF!,"AAAAAD/7eKg=")</f>
        <v>#REF!</v>
      </c>
      <c r="FN8" s="8" t="e">
        <f>AND(COD!#REF!,"AAAAAD/7eKk=")</f>
        <v>#REF!</v>
      </c>
      <c r="FO8" s="8" t="e">
        <f>AND(COD!#REF!,"AAAAAD/7eKo=")</f>
        <v>#REF!</v>
      </c>
      <c r="FP8" s="8" t="e">
        <f>IF(COD!#REF!,"AAAAAD/7eKs=",0)</f>
        <v>#REF!</v>
      </c>
      <c r="FQ8" s="8" t="e">
        <f>AND(COD!#REF!,"AAAAAD/7eKw=")</f>
        <v>#REF!</v>
      </c>
      <c r="FR8" s="8" t="e">
        <f>AND(COD!#REF!,"AAAAAD/7eK0=")</f>
        <v>#REF!</v>
      </c>
      <c r="FS8" s="8" t="e">
        <f>AND(COD!#REF!,"AAAAAD/7eK4=")</f>
        <v>#REF!</v>
      </c>
      <c r="FT8" s="8" t="e">
        <f>AND(COD!#REF!,"AAAAAD/7eK8=")</f>
        <v>#REF!</v>
      </c>
      <c r="FU8" s="8" t="e">
        <f>AND(COD!#REF!,"AAAAAD/7eLA=")</f>
        <v>#REF!</v>
      </c>
      <c r="FV8" s="8" t="e">
        <f>AND(COD!#REF!,"AAAAAD/7eLE=")</f>
        <v>#REF!</v>
      </c>
      <c r="FW8" s="8" t="e">
        <f>AND(COD!#REF!,"AAAAAD/7eLI=")</f>
        <v>#REF!</v>
      </c>
      <c r="FX8" s="8" t="e">
        <f>AND(COD!#REF!,"AAAAAD/7eLM=")</f>
        <v>#REF!</v>
      </c>
      <c r="FY8" s="8" t="e">
        <f>AND(COD!#REF!,"AAAAAD/7eLQ=")</f>
        <v>#REF!</v>
      </c>
      <c r="FZ8" s="8" t="e">
        <f>AND(COD!#REF!,"AAAAAD/7eLU=")</f>
        <v>#REF!</v>
      </c>
      <c r="GA8" s="8" t="e">
        <f>AND(COD!#REF!,"AAAAAD/7eLY=")</f>
        <v>#REF!</v>
      </c>
      <c r="GB8" s="8" t="e">
        <f>AND(COD!#REF!,"AAAAAD/7eLc=")</f>
        <v>#REF!</v>
      </c>
      <c r="GC8" s="8" t="e">
        <f>IF(COD!#REF!,"AAAAAD/7eLg=",0)</f>
        <v>#REF!</v>
      </c>
      <c r="GD8" s="8" t="e">
        <f>AND(COD!#REF!,"AAAAAD/7eLk=")</f>
        <v>#REF!</v>
      </c>
      <c r="GE8" s="8" t="e">
        <f>AND(COD!#REF!,"AAAAAD/7eLo=")</f>
        <v>#REF!</v>
      </c>
      <c r="GF8" s="8" t="e">
        <f>AND(COD!#REF!,"AAAAAD/7eLs=")</f>
        <v>#REF!</v>
      </c>
      <c r="GG8" s="8" t="e">
        <f>AND(COD!#REF!,"AAAAAD/7eLw=")</f>
        <v>#REF!</v>
      </c>
      <c r="GH8" s="8" t="e">
        <f>AND(COD!#REF!,"AAAAAD/7eL0=")</f>
        <v>#REF!</v>
      </c>
      <c r="GI8" s="8" t="e">
        <f>AND(COD!#REF!,"AAAAAD/7eL4=")</f>
        <v>#REF!</v>
      </c>
      <c r="GJ8" s="8" t="e">
        <f>AND(COD!#REF!,"AAAAAD/7eL8=")</f>
        <v>#REF!</v>
      </c>
      <c r="GK8" s="8" t="e">
        <f>AND(COD!#REF!,"AAAAAD/7eMA=")</f>
        <v>#REF!</v>
      </c>
      <c r="GL8" s="8" t="e">
        <f>AND(COD!#REF!,"AAAAAD/7eME=")</f>
        <v>#REF!</v>
      </c>
      <c r="GM8" s="8" t="e">
        <f>AND(COD!#REF!,"AAAAAD/7eMI=")</f>
        <v>#REF!</v>
      </c>
      <c r="GN8" s="8" t="e">
        <f>AND(COD!#REF!,"AAAAAD/7eMM=")</f>
        <v>#REF!</v>
      </c>
      <c r="GO8" s="8" t="e">
        <f>AND(COD!#REF!,"AAAAAD/7eMQ=")</f>
        <v>#REF!</v>
      </c>
      <c r="GP8" s="8" t="e">
        <f>IF(COD!#REF!,"AAAAAD/7eMU=",0)</f>
        <v>#REF!</v>
      </c>
      <c r="GQ8" s="8" t="e">
        <f>AND(COD!#REF!,"AAAAAD/7eMY=")</f>
        <v>#REF!</v>
      </c>
      <c r="GR8" s="8" t="e">
        <f>AND(COD!#REF!,"AAAAAD/7eMc=")</f>
        <v>#REF!</v>
      </c>
      <c r="GS8" s="8" t="e">
        <f>AND(COD!#REF!,"AAAAAD/7eMg=")</f>
        <v>#REF!</v>
      </c>
      <c r="GT8" s="8" t="e">
        <f>AND(COD!#REF!,"AAAAAD/7eMk=")</f>
        <v>#REF!</v>
      </c>
      <c r="GU8" s="8" t="e">
        <f>AND(COD!#REF!,"AAAAAD/7eMo=")</f>
        <v>#REF!</v>
      </c>
      <c r="GV8" s="8" t="e">
        <f>AND(COD!#REF!,"AAAAAD/7eMs=")</f>
        <v>#REF!</v>
      </c>
      <c r="GW8" s="8" t="e">
        <f>AND(COD!#REF!,"AAAAAD/7eMw=")</f>
        <v>#REF!</v>
      </c>
      <c r="GX8" s="8" t="e">
        <f>AND(COD!#REF!,"AAAAAD/7eM0=")</f>
        <v>#REF!</v>
      </c>
      <c r="GY8" s="8" t="e">
        <f>AND(COD!#REF!,"AAAAAD/7eM4=")</f>
        <v>#REF!</v>
      </c>
      <c r="GZ8" s="8" t="e">
        <f>AND(COD!#REF!,"AAAAAD/7eM8=")</f>
        <v>#REF!</v>
      </c>
      <c r="HA8" s="8" t="e">
        <f>AND(COD!#REF!,"AAAAAD/7eNA=")</f>
        <v>#REF!</v>
      </c>
      <c r="HB8" s="8" t="e">
        <f>AND(COD!#REF!,"AAAAAD/7eNE=")</f>
        <v>#REF!</v>
      </c>
      <c r="HC8" s="8" t="e">
        <f>IF(COD!#REF!,"AAAAAD/7eNI=",0)</f>
        <v>#REF!</v>
      </c>
      <c r="HD8" s="8" t="e">
        <f>AND(COD!#REF!,"AAAAAD/7eNM=")</f>
        <v>#REF!</v>
      </c>
      <c r="HE8" s="8" t="e">
        <f>AND(COD!#REF!,"AAAAAD/7eNQ=")</f>
        <v>#REF!</v>
      </c>
      <c r="HF8" s="8" t="e">
        <f>AND(COD!#REF!,"AAAAAD/7eNU=")</f>
        <v>#REF!</v>
      </c>
      <c r="HG8" s="8" t="e">
        <f>AND(COD!#REF!,"AAAAAD/7eNY=")</f>
        <v>#REF!</v>
      </c>
      <c r="HH8" s="8" t="e">
        <f>AND(COD!#REF!,"AAAAAD/7eNc=")</f>
        <v>#REF!</v>
      </c>
      <c r="HI8" s="8" t="e">
        <f>AND(COD!#REF!,"AAAAAD/7eNg=")</f>
        <v>#REF!</v>
      </c>
      <c r="HJ8" s="8" t="e">
        <f>AND(COD!#REF!,"AAAAAD/7eNk=")</f>
        <v>#REF!</v>
      </c>
      <c r="HK8" s="8" t="e">
        <f>AND(COD!#REF!,"AAAAAD/7eNo=")</f>
        <v>#REF!</v>
      </c>
      <c r="HL8" s="8" t="e">
        <f>AND(COD!#REF!,"AAAAAD/7eNs=")</f>
        <v>#REF!</v>
      </c>
      <c r="HM8" s="8" t="e">
        <f>AND(COD!#REF!,"AAAAAD/7eNw=")</f>
        <v>#REF!</v>
      </c>
      <c r="HN8" s="8" t="e">
        <f>AND(COD!#REF!,"AAAAAD/7eN0=")</f>
        <v>#REF!</v>
      </c>
      <c r="HO8" s="8" t="e">
        <f>AND(COD!#REF!,"AAAAAD/7eN4=")</f>
        <v>#REF!</v>
      </c>
      <c r="HP8" s="8" t="e">
        <f>IF(COD!#REF!,"AAAAAD/7eN8=",0)</f>
        <v>#REF!</v>
      </c>
      <c r="HQ8" s="8" t="e">
        <f>AND(COD!#REF!,"AAAAAD/7eOA=")</f>
        <v>#REF!</v>
      </c>
      <c r="HR8" s="8" t="e">
        <f>AND(COD!#REF!,"AAAAAD/7eOE=")</f>
        <v>#REF!</v>
      </c>
      <c r="HS8" s="8" t="e">
        <f>AND(COD!#REF!,"AAAAAD/7eOI=")</f>
        <v>#REF!</v>
      </c>
      <c r="HT8" s="8" t="e">
        <f>AND(COD!#REF!,"AAAAAD/7eOM=")</f>
        <v>#REF!</v>
      </c>
      <c r="HU8" s="8" t="e">
        <f>AND(COD!#REF!,"AAAAAD/7eOQ=")</f>
        <v>#REF!</v>
      </c>
      <c r="HV8" s="8" t="e">
        <f>AND(COD!#REF!,"AAAAAD/7eOU=")</f>
        <v>#REF!</v>
      </c>
      <c r="HW8" s="8" t="e">
        <f>AND(COD!#REF!,"AAAAAD/7eOY=")</f>
        <v>#REF!</v>
      </c>
      <c r="HX8" s="8" t="e">
        <f>AND(COD!#REF!,"AAAAAD/7eOc=")</f>
        <v>#REF!</v>
      </c>
      <c r="HY8" s="8" t="e">
        <f>AND(COD!#REF!,"AAAAAD/7eOg=")</f>
        <v>#REF!</v>
      </c>
      <c r="HZ8" s="8" t="e">
        <f>AND(COD!#REF!,"AAAAAD/7eOk=")</f>
        <v>#REF!</v>
      </c>
      <c r="IA8" s="8" t="e">
        <f>AND(COD!#REF!,"AAAAAD/7eOo=")</f>
        <v>#REF!</v>
      </c>
      <c r="IB8" s="8" t="e">
        <f>AND(COD!#REF!,"AAAAAD/7eOs=")</f>
        <v>#REF!</v>
      </c>
      <c r="IC8" s="8" t="e">
        <f>IF(COD!#REF!,"AAAAAD/7eOw=",0)</f>
        <v>#REF!</v>
      </c>
      <c r="ID8" s="8" t="e">
        <f>AND(COD!#REF!,"AAAAAD/7eO0=")</f>
        <v>#REF!</v>
      </c>
      <c r="IE8" s="8" t="e">
        <f>AND(COD!#REF!,"AAAAAD/7eO4=")</f>
        <v>#REF!</v>
      </c>
      <c r="IF8" s="8" t="e">
        <f>AND(COD!#REF!,"AAAAAD/7eO8=")</f>
        <v>#REF!</v>
      </c>
      <c r="IG8" s="8" t="e">
        <f>AND(COD!#REF!,"AAAAAD/7ePA=")</f>
        <v>#REF!</v>
      </c>
      <c r="IH8" s="8" t="e">
        <f>AND(COD!#REF!,"AAAAAD/7ePE=")</f>
        <v>#REF!</v>
      </c>
      <c r="II8" s="8" t="e">
        <f>AND(COD!#REF!,"AAAAAD/7ePI=")</f>
        <v>#REF!</v>
      </c>
      <c r="IJ8" s="8" t="e">
        <f>AND(COD!#REF!,"AAAAAD/7ePM=")</f>
        <v>#REF!</v>
      </c>
      <c r="IK8" s="8" t="e">
        <f>AND(COD!#REF!,"AAAAAD/7ePQ=")</f>
        <v>#REF!</v>
      </c>
      <c r="IL8" s="8" t="e">
        <f>AND(COD!#REF!,"AAAAAD/7ePU=")</f>
        <v>#REF!</v>
      </c>
      <c r="IM8" s="8" t="e">
        <f>AND(COD!#REF!,"AAAAAD/7ePY=")</f>
        <v>#REF!</v>
      </c>
      <c r="IN8" s="8" t="e">
        <f>AND(COD!#REF!,"AAAAAD/7ePc=")</f>
        <v>#REF!</v>
      </c>
      <c r="IO8" s="8" t="e">
        <f>AND(COD!#REF!,"AAAAAD/7ePg=")</f>
        <v>#REF!</v>
      </c>
      <c r="IP8" s="8" t="e">
        <f>IF(COD!#REF!,"AAAAAD/7ePk=",0)</f>
        <v>#REF!</v>
      </c>
      <c r="IQ8" s="8" t="e">
        <f>AND(COD!#REF!,"AAAAAD/7ePo=")</f>
        <v>#REF!</v>
      </c>
      <c r="IR8" s="8" t="e">
        <f>AND(COD!#REF!,"AAAAAD/7ePs=")</f>
        <v>#REF!</v>
      </c>
      <c r="IS8" s="8" t="e">
        <f>AND(COD!#REF!,"AAAAAD/7ePw=")</f>
        <v>#REF!</v>
      </c>
      <c r="IT8" s="8" t="e">
        <f>AND(COD!#REF!,"AAAAAD/7eP0=")</f>
        <v>#REF!</v>
      </c>
      <c r="IU8" s="8" t="e">
        <f>AND(COD!#REF!,"AAAAAD/7eP4=")</f>
        <v>#REF!</v>
      </c>
      <c r="IV8" s="8" t="e">
        <f>AND(COD!#REF!,"AAAAAD/7eP8=")</f>
        <v>#REF!</v>
      </c>
    </row>
    <row r="9" spans="1:256" x14ac:dyDescent="0.25">
      <c r="A9" s="8" t="e">
        <f>AND(COD!#REF!,"AAAAAF+qPwA=")</f>
        <v>#REF!</v>
      </c>
      <c r="B9" s="8" t="e">
        <f>AND(COD!#REF!,"AAAAAF+qPwE=")</f>
        <v>#REF!</v>
      </c>
      <c r="C9" s="8" t="e">
        <f>AND(COD!#REF!,"AAAAAF+qPwI=")</f>
        <v>#REF!</v>
      </c>
      <c r="D9" s="8" t="e">
        <f>AND(COD!#REF!,"AAAAAF+qPwM=")</f>
        <v>#REF!</v>
      </c>
      <c r="E9" s="8" t="e">
        <f>AND(COD!#REF!,"AAAAAF+qPwQ=")</f>
        <v>#REF!</v>
      </c>
      <c r="F9" s="8" t="e">
        <f>AND(COD!#REF!,"AAAAAF+qPwU=")</f>
        <v>#REF!</v>
      </c>
      <c r="G9" s="8" t="e">
        <f>IF(COD!#REF!,"AAAAAF+qPwY=",0)</f>
        <v>#REF!</v>
      </c>
      <c r="H9" s="8" t="e">
        <f>AND(COD!#REF!,"AAAAAF+qPwc=")</f>
        <v>#REF!</v>
      </c>
      <c r="I9" s="8" t="e">
        <f>AND(COD!#REF!,"AAAAAF+qPwg=")</f>
        <v>#REF!</v>
      </c>
      <c r="J9" s="8" t="e">
        <f>AND(COD!#REF!,"AAAAAF+qPwk=")</f>
        <v>#REF!</v>
      </c>
      <c r="K9" s="8" t="e">
        <f>AND(COD!#REF!,"AAAAAF+qPwo=")</f>
        <v>#REF!</v>
      </c>
      <c r="L9" s="8" t="e">
        <f>AND(COD!#REF!,"AAAAAF+qPws=")</f>
        <v>#REF!</v>
      </c>
      <c r="M9" s="8" t="e">
        <f>AND(COD!#REF!,"AAAAAF+qPww=")</f>
        <v>#REF!</v>
      </c>
      <c r="N9" s="8" t="e">
        <f>AND(COD!#REF!,"AAAAAF+qPw0=")</f>
        <v>#REF!</v>
      </c>
      <c r="O9" s="8" t="e">
        <f>AND(COD!#REF!,"AAAAAF+qPw4=")</f>
        <v>#REF!</v>
      </c>
      <c r="P9" s="8" t="e">
        <f>AND(COD!#REF!,"AAAAAF+qPw8=")</f>
        <v>#REF!</v>
      </c>
      <c r="Q9" s="8" t="e">
        <f>AND(COD!#REF!,"AAAAAF+qPxA=")</f>
        <v>#REF!</v>
      </c>
      <c r="R9" s="8" t="e">
        <f>AND(COD!#REF!,"AAAAAF+qPxE=")</f>
        <v>#REF!</v>
      </c>
      <c r="S9" s="8" t="e">
        <f>AND(COD!#REF!,"AAAAAF+qPxI=")</f>
        <v>#REF!</v>
      </c>
      <c r="T9" s="8" t="e">
        <f>IF(COD!#REF!,"AAAAAF+qPxM=",0)</f>
        <v>#REF!</v>
      </c>
      <c r="U9" s="8" t="e">
        <f>AND(COD!#REF!,"AAAAAF+qPxQ=")</f>
        <v>#REF!</v>
      </c>
      <c r="V9" s="8" t="e">
        <f>AND(COD!#REF!,"AAAAAF+qPxU=")</f>
        <v>#REF!</v>
      </c>
      <c r="W9" s="8" t="e">
        <f>AND(COD!#REF!,"AAAAAF+qPxY=")</f>
        <v>#REF!</v>
      </c>
      <c r="X9" s="8" t="e">
        <f>AND(COD!#REF!,"AAAAAF+qPxc=")</f>
        <v>#REF!</v>
      </c>
      <c r="Y9" s="8" t="e">
        <f>AND(COD!#REF!,"AAAAAF+qPxg=")</f>
        <v>#REF!</v>
      </c>
      <c r="Z9" s="8" t="e">
        <f>AND(COD!#REF!,"AAAAAF+qPxk=")</f>
        <v>#REF!</v>
      </c>
      <c r="AA9" s="8" t="e">
        <f>AND(COD!#REF!,"AAAAAF+qPxo=")</f>
        <v>#REF!</v>
      </c>
      <c r="AB9" s="8" t="e">
        <f>AND(COD!#REF!,"AAAAAF+qPxs=")</f>
        <v>#REF!</v>
      </c>
      <c r="AC9" s="8" t="e">
        <f>AND(COD!#REF!,"AAAAAF+qPxw=")</f>
        <v>#REF!</v>
      </c>
      <c r="AD9" s="8" t="e">
        <f>AND(COD!#REF!,"AAAAAF+qPx0=")</f>
        <v>#REF!</v>
      </c>
      <c r="AE9" s="8" t="e">
        <f>AND(COD!#REF!,"AAAAAF+qPx4=")</f>
        <v>#REF!</v>
      </c>
      <c r="AF9" s="8" t="e">
        <f>AND(COD!#REF!,"AAAAAF+qPx8=")</f>
        <v>#REF!</v>
      </c>
      <c r="AG9" s="8" t="e">
        <f>IF(COD!#REF!,"AAAAAF+qPyA=",0)</f>
        <v>#REF!</v>
      </c>
      <c r="AH9" s="8" t="e">
        <f>AND(COD!#REF!,"AAAAAF+qPyE=")</f>
        <v>#REF!</v>
      </c>
      <c r="AI9" s="8" t="e">
        <f>AND(COD!#REF!,"AAAAAF+qPyI=")</f>
        <v>#REF!</v>
      </c>
      <c r="AJ9" s="8" t="e">
        <f>AND(COD!#REF!,"AAAAAF+qPyM=")</f>
        <v>#REF!</v>
      </c>
      <c r="AK9" s="8" t="e">
        <f>AND(COD!#REF!,"AAAAAF+qPyQ=")</f>
        <v>#REF!</v>
      </c>
      <c r="AL9" s="8" t="e">
        <f>AND(COD!#REF!,"AAAAAF+qPyU=")</f>
        <v>#REF!</v>
      </c>
      <c r="AM9" s="8" t="e">
        <f>AND(COD!#REF!,"AAAAAF+qPyY=")</f>
        <v>#REF!</v>
      </c>
      <c r="AN9" s="8" t="e">
        <f>AND(COD!#REF!,"AAAAAF+qPyc=")</f>
        <v>#REF!</v>
      </c>
      <c r="AO9" s="8" t="e">
        <f>AND(COD!#REF!,"AAAAAF+qPyg=")</f>
        <v>#REF!</v>
      </c>
      <c r="AP9" s="8" t="e">
        <f>AND(COD!#REF!,"AAAAAF+qPyk=")</f>
        <v>#REF!</v>
      </c>
      <c r="AQ9" s="8" t="e">
        <f>AND(COD!#REF!,"AAAAAF+qPyo=")</f>
        <v>#REF!</v>
      </c>
      <c r="AR9" s="8" t="e">
        <f>AND(COD!#REF!,"AAAAAF+qPys=")</f>
        <v>#REF!</v>
      </c>
      <c r="AS9" s="8" t="e">
        <f>AND(COD!#REF!,"AAAAAF+qPyw=")</f>
        <v>#REF!</v>
      </c>
      <c r="AT9" s="8" t="e">
        <f>IF(COD!#REF!,"AAAAAF+qPy0=",0)</f>
        <v>#REF!</v>
      </c>
      <c r="AU9" s="8" t="e">
        <f>AND(COD!#REF!,"AAAAAF+qPy4=")</f>
        <v>#REF!</v>
      </c>
      <c r="AV9" s="8" t="e">
        <f>AND(COD!#REF!,"AAAAAF+qPy8=")</f>
        <v>#REF!</v>
      </c>
      <c r="AW9" s="8" t="e">
        <f>AND(COD!#REF!,"AAAAAF+qPzA=")</f>
        <v>#REF!</v>
      </c>
      <c r="AX9" s="8" t="e">
        <f>AND(COD!#REF!,"AAAAAF+qPzE=")</f>
        <v>#REF!</v>
      </c>
      <c r="AY9" s="8" t="e">
        <f>AND(COD!#REF!,"AAAAAF+qPzI=")</f>
        <v>#REF!</v>
      </c>
      <c r="AZ9" s="8" t="e">
        <f>AND(COD!#REF!,"AAAAAF+qPzM=")</f>
        <v>#REF!</v>
      </c>
      <c r="BA9" s="8" t="e">
        <f>AND(COD!#REF!,"AAAAAF+qPzQ=")</f>
        <v>#REF!</v>
      </c>
      <c r="BB9" s="8" t="e">
        <f>AND(COD!#REF!,"AAAAAF+qPzU=")</f>
        <v>#REF!</v>
      </c>
      <c r="BC9" s="8" t="e">
        <f>AND(COD!#REF!,"AAAAAF+qPzY=")</f>
        <v>#REF!</v>
      </c>
      <c r="BD9" s="8" t="e">
        <f>AND(COD!#REF!,"AAAAAF+qPzc=")</f>
        <v>#REF!</v>
      </c>
      <c r="BE9" s="8" t="e">
        <f>AND(COD!#REF!,"AAAAAF+qPzg=")</f>
        <v>#REF!</v>
      </c>
      <c r="BF9" s="8" t="e">
        <f>AND(COD!#REF!,"AAAAAF+qPzk=")</f>
        <v>#REF!</v>
      </c>
      <c r="BG9" s="8" t="e">
        <f>IF(COD!#REF!,"AAAAAF+qPzo=",0)</f>
        <v>#REF!</v>
      </c>
      <c r="BH9" s="8" t="e">
        <f>AND(COD!#REF!,"AAAAAF+qPzs=")</f>
        <v>#REF!</v>
      </c>
      <c r="BI9" s="8" t="e">
        <f>AND(COD!#REF!,"AAAAAF+qPzw=")</f>
        <v>#REF!</v>
      </c>
      <c r="BJ9" s="8" t="e">
        <f>AND(COD!#REF!,"AAAAAF+qPz0=")</f>
        <v>#REF!</v>
      </c>
      <c r="BK9" s="8" t="e">
        <f>AND(COD!#REF!,"AAAAAF+qPz4=")</f>
        <v>#REF!</v>
      </c>
      <c r="BL9" s="8" t="e">
        <f>AND(COD!#REF!,"AAAAAF+qPz8=")</f>
        <v>#REF!</v>
      </c>
      <c r="BM9" s="8" t="e">
        <f>AND(COD!#REF!,"AAAAAF+qP0A=")</f>
        <v>#REF!</v>
      </c>
      <c r="BN9" s="8" t="e">
        <f>AND(COD!#REF!,"AAAAAF+qP0E=")</f>
        <v>#REF!</v>
      </c>
      <c r="BO9" s="8" t="e">
        <f>AND(COD!#REF!,"AAAAAF+qP0I=")</f>
        <v>#REF!</v>
      </c>
      <c r="BP9" s="8" t="e">
        <f>AND(COD!#REF!,"AAAAAF+qP0M=")</f>
        <v>#REF!</v>
      </c>
      <c r="BQ9" s="8" t="e">
        <f>AND(COD!#REF!,"AAAAAF+qP0Q=")</f>
        <v>#REF!</v>
      </c>
      <c r="BR9" s="8" t="e">
        <f>AND(COD!#REF!,"AAAAAF+qP0U=")</f>
        <v>#REF!</v>
      </c>
      <c r="BS9" s="8" t="e">
        <f>AND(COD!#REF!,"AAAAAF+qP0Y=")</f>
        <v>#REF!</v>
      </c>
      <c r="BT9" s="8" t="e">
        <f>IF(COD!#REF!,"AAAAAF+qP0c=",0)</f>
        <v>#REF!</v>
      </c>
      <c r="BU9" s="8" t="e">
        <f>AND(COD!#REF!,"AAAAAF+qP0g=")</f>
        <v>#REF!</v>
      </c>
      <c r="BV9" s="8" t="e">
        <f>AND(COD!#REF!,"AAAAAF+qP0k=")</f>
        <v>#REF!</v>
      </c>
      <c r="BW9" s="8" t="e">
        <f>AND(COD!#REF!,"AAAAAF+qP0o=")</f>
        <v>#REF!</v>
      </c>
      <c r="BX9" s="8" t="e">
        <f>AND(COD!#REF!,"AAAAAF+qP0s=")</f>
        <v>#REF!</v>
      </c>
      <c r="BY9" s="8" t="e">
        <f>AND(COD!#REF!,"AAAAAF+qP0w=")</f>
        <v>#REF!</v>
      </c>
      <c r="BZ9" s="8" t="e">
        <f>AND(COD!#REF!,"AAAAAF+qP00=")</f>
        <v>#REF!</v>
      </c>
      <c r="CA9" s="8" t="e">
        <f>AND(COD!#REF!,"AAAAAF+qP04=")</f>
        <v>#REF!</v>
      </c>
      <c r="CB9" s="8" t="e">
        <f>AND(COD!#REF!,"AAAAAF+qP08=")</f>
        <v>#REF!</v>
      </c>
      <c r="CC9" s="8" t="e">
        <f>AND(COD!#REF!,"AAAAAF+qP1A=")</f>
        <v>#REF!</v>
      </c>
      <c r="CD9" s="8" t="e">
        <f>AND(COD!#REF!,"AAAAAF+qP1E=")</f>
        <v>#REF!</v>
      </c>
      <c r="CE9" s="8" t="e">
        <f>AND(COD!#REF!,"AAAAAF+qP1I=")</f>
        <v>#REF!</v>
      </c>
      <c r="CF9" s="8" t="e">
        <f>AND(COD!#REF!,"AAAAAF+qP1M=")</f>
        <v>#REF!</v>
      </c>
      <c r="CG9" s="8" t="e">
        <f>IF(COD!#REF!,"AAAAAF+qP1Q=",0)</f>
        <v>#REF!</v>
      </c>
      <c r="CH9" s="8" t="e">
        <f>AND(COD!#REF!,"AAAAAF+qP1U=")</f>
        <v>#REF!</v>
      </c>
      <c r="CI9" s="8" t="e">
        <f>AND(COD!#REF!,"AAAAAF+qP1Y=")</f>
        <v>#REF!</v>
      </c>
      <c r="CJ9" s="8" t="e">
        <f>AND(COD!#REF!,"AAAAAF+qP1c=")</f>
        <v>#REF!</v>
      </c>
      <c r="CK9" s="8" t="e">
        <f>AND(COD!#REF!,"AAAAAF+qP1g=")</f>
        <v>#REF!</v>
      </c>
      <c r="CL9" s="8" t="e">
        <f>AND(COD!#REF!,"AAAAAF+qP1k=")</f>
        <v>#REF!</v>
      </c>
      <c r="CM9" s="8" t="e">
        <f>AND(COD!#REF!,"AAAAAF+qP1o=")</f>
        <v>#REF!</v>
      </c>
      <c r="CN9" s="8" t="e">
        <f>AND(COD!#REF!,"AAAAAF+qP1s=")</f>
        <v>#REF!</v>
      </c>
      <c r="CO9" s="8" t="e">
        <f>AND(COD!#REF!,"AAAAAF+qP1w=")</f>
        <v>#REF!</v>
      </c>
      <c r="CP9" s="8" t="e">
        <f>AND(COD!#REF!,"AAAAAF+qP10=")</f>
        <v>#REF!</v>
      </c>
      <c r="CQ9" s="8" t="e">
        <f>AND(COD!#REF!,"AAAAAF+qP14=")</f>
        <v>#REF!</v>
      </c>
      <c r="CR9" s="8" t="e">
        <f>AND(COD!#REF!,"AAAAAF+qP18=")</f>
        <v>#REF!</v>
      </c>
      <c r="CS9" s="8" t="e">
        <f>AND(COD!#REF!,"AAAAAF+qP2A=")</f>
        <v>#REF!</v>
      </c>
      <c r="CT9" s="8" t="e">
        <f>IF(COD!#REF!,"AAAAAF+qP2E=",0)</f>
        <v>#REF!</v>
      </c>
      <c r="CU9" s="8" t="e">
        <f>AND(COD!#REF!,"AAAAAF+qP2I=")</f>
        <v>#REF!</v>
      </c>
      <c r="CV9" s="8" t="e">
        <f>AND(COD!#REF!,"AAAAAF+qP2M=")</f>
        <v>#REF!</v>
      </c>
      <c r="CW9" s="8" t="e">
        <f>AND(COD!#REF!,"AAAAAF+qP2Q=")</f>
        <v>#REF!</v>
      </c>
      <c r="CX9" s="8" t="e">
        <f>AND(COD!#REF!,"AAAAAF+qP2U=")</f>
        <v>#REF!</v>
      </c>
      <c r="CY9" s="8" t="e">
        <f>AND(COD!#REF!,"AAAAAF+qP2Y=")</f>
        <v>#REF!</v>
      </c>
      <c r="CZ9" s="8" t="e">
        <f>AND(COD!#REF!,"AAAAAF+qP2c=")</f>
        <v>#REF!</v>
      </c>
      <c r="DA9" s="8" t="e">
        <f>AND(COD!#REF!,"AAAAAF+qP2g=")</f>
        <v>#REF!</v>
      </c>
      <c r="DB9" s="8" t="e">
        <f>AND(COD!#REF!,"AAAAAF+qP2k=")</f>
        <v>#REF!</v>
      </c>
      <c r="DC9" s="8" t="e">
        <f>AND(COD!#REF!,"AAAAAF+qP2o=")</f>
        <v>#REF!</v>
      </c>
      <c r="DD9" s="8" t="e">
        <f>AND(COD!#REF!,"AAAAAF+qP2s=")</f>
        <v>#REF!</v>
      </c>
      <c r="DE9" s="8" t="e">
        <f>AND(COD!#REF!,"AAAAAF+qP2w=")</f>
        <v>#REF!</v>
      </c>
      <c r="DF9" s="8" t="e">
        <f>AND(COD!#REF!,"AAAAAF+qP20=")</f>
        <v>#REF!</v>
      </c>
      <c r="DG9" s="8" t="e">
        <f>IF(COD!#REF!,"AAAAAF+qP24=",0)</f>
        <v>#REF!</v>
      </c>
      <c r="DH9" s="8" t="e">
        <f>AND(COD!#REF!,"AAAAAF+qP28=")</f>
        <v>#REF!</v>
      </c>
      <c r="DI9" s="8" t="e">
        <f>AND(COD!#REF!,"AAAAAF+qP3A=")</f>
        <v>#REF!</v>
      </c>
      <c r="DJ9" s="8" t="e">
        <f>AND(COD!#REF!,"AAAAAF+qP3E=")</f>
        <v>#REF!</v>
      </c>
      <c r="DK9" s="8" t="e">
        <f>AND(COD!#REF!,"AAAAAF+qP3I=")</f>
        <v>#REF!</v>
      </c>
      <c r="DL9" s="8" t="e">
        <f>AND(COD!#REF!,"AAAAAF+qP3M=")</f>
        <v>#REF!</v>
      </c>
      <c r="DM9" s="8" t="e">
        <f>AND(COD!#REF!,"AAAAAF+qP3Q=")</f>
        <v>#REF!</v>
      </c>
      <c r="DN9" s="8" t="e">
        <f>AND(COD!#REF!,"AAAAAF+qP3U=")</f>
        <v>#REF!</v>
      </c>
      <c r="DO9" s="8" t="e">
        <f>AND(COD!#REF!,"AAAAAF+qP3Y=")</f>
        <v>#REF!</v>
      </c>
      <c r="DP9" s="8" t="e">
        <f>AND(COD!#REF!,"AAAAAF+qP3c=")</f>
        <v>#REF!</v>
      </c>
      <c r="DQ9" s="8" t="e">
        <f>AND(COD!#REF!,"AAAAAF+qP3g=")</f>
        <v>#REF!</v>
      </c>
      <c r="DR9" s="8" t="e">
        <f>AND(COD!#REF!,"AAAAAF+qP3k=")</f>
        <v>#REF!</v>
      </c>
      <c r="DS9" s="8" t="e">
        <f>AND(COD!#REF!,"AAAAAF+qP3o=")</f>
        <v>#REF!</v>
      </c>
      <c r="DT9" s="8" t="e">
        <f>IF(COD!#REF!,"AAAAAF+qP3s=",0)</f>
        <v>#REF!</v>
      </c>
      <c r="DU9" s="8" t="e">
        <f>AND(COD!#REF!,"AAAAAF+qP3w=")</f>
        <v>#REF!</v>
      </c>
      <c r="DV9" s="8" t="e">
        <f>AND(COD!#REF!,"AAAAAF+qP30=")</f>
        <v>#REF!</v>
      </c>
      <c r="DW9" s="8" t="e">
        <f>AND(COD!#REF!,"AAAAAF+qP34=")</f>
        <v>#REF!</v>
      </c>
      <c r="DX9" s="8" t="e">
        <f>AND(COD!#REF!,"AAAAAF+qP38=")</f>
        <v>#REF!</v>
      </c>
      <c r="DY9" s="8" t="e">
        <f>AND(COD!#REF!,"AAAAAF+qP4A=")</f>
        <v>#REF!</v>
      </c>
      <c r="DZ9" s="8" t="e">
        <f>AND(COD!#REF!,"AAAAAF+qP4E=")</f>
        <v>#REF!</v>
      </c>
      <c r="EA9" s="8" t="e">
        <f>AND(COD!#REF!,"AAAAAF+qP4I=")</f>
        <v>#REF!</v>
      </c>
      <c r="EB9" s="8" t="e">
        <f>AND(COD!#REF!,"AAAAAF+qP4M=")</f>
        <v>#REF!</v>
      </c>
      <c r="EC9" s="8" t="e">
        <f>AND(COD!#REF!,"AAAAAF+qP4Q=")</f>
        <v>#REF!</v>
      </c>
      <c r="ED9" s="8" t="e">
        <f>AND(COD!#REF!,"AAAAAF+qP4U=")</f>
        <v>#REF!</v>
      </c>
      <c r="EE9" s="8" t="e">
        <f>AND(COD!#REF!,"AAAAAF+qP4Y=")</f>
        <v>#REF!</v>
      </c>
      <c r="EF9" s="8" t="e">
        <f>AND(COD!#REF!,"AAAAAF+qP4c=")</f>
        <v>#REF!</v>
      </c>
      <c r="EG9" s="8" t="e">
        <f>IF(COD!#REF!,"AAAAAF+qP4g=",0)</f>
        <v>#REF!</v>
      </c>
      <c r="EH9" s="8" t="e">
        <f>AND(COD!#REF!,"AAAAAF+qP4k=")</f>
        <v>#REF!</v>
      </c>
      <c r="EI9" s="8" t="e">
        <f>AND(COD!#REF!,"AAAAAF+qP4o=")</f>
        <v>#REF!</v>
      </c>
      <c r="EJ9" s="8" t="e">
        <f>AND(COD!#REF!,"AAAAAF+qP4s=")</f>
        <v>#REF!</v>
      </c>
      <c r="EK9" s="8" t="e">
        <f>AND(COD!#REF!,"AAAAAF+qP4w=")</f>
        <v>#REF!</v>
      </c>
      <c r="EL9" s="8" t="e">
        <f>AND(COD!#REF!,"AAAAAF+qP40=")</f>
        <v>#REF!</v>
      </c>
      <c r="EM9" s="8" t="e">
        <f>AND(COD!#REF!,"AAAAAF+qP44=")</f>
        <v>#REF!</v>
      </c>
      <c r="EN9" s="8" t="e">
        <f>AND(COD!#REF!,"AAAAAF+qP48=")</f>
        <v>#REF!</v>
      </c>
      <c r="EO9" s="8" t="e">
        <f>AND(COD!#REF!,"AAAAAF+qP5A=")</f>
        <v>#REF!</v>
      </c>
      <c r="EP9" s="8" t="e">
        <f>AND(COD!#REF!,"AAAAAF+qP5E=")</f>
        <v>#REF!</v>
      </c>
      <c r="EQ9" s="8" t="e">
        <f>AND(COD!#REF!,"AAAAAF+qP5I=")</f>
        <v>#REF!</v>
      </c>
      <c r="ER9" s="8" t="e">
        <f>AND(COD!#REF!,"AAAAAF+qP5M=")</f>
        <v>#REF!</v>
      </c>
      <c r="ES9" s="8" t="e">
        <f>AND(COD!#REF!,"AAAAAF+qP5Q=")</f>
        <v>#REF!</v>
      </c>
      <c r="ET9" s="8" t="e">
        <f>IF(COD!#REF!,"AAAAAF+qP5U=",0)</f>
        <v>#REF!</v>
      </c>
      <c r="EU9" s="8" t="e">
        <f>AND(COD!#REF!,"AAAAAF+qP5Y=")</f>
        <v>#REF!</v>
      </c>
      <c r="EV9" s="8" t="e">
        <f>AND(COD!#REF!,"AAAAAF+qP5c=")</f>
        <v>#REF!</v>
      </c>
      <c r="EW9" s="8" t="e">
        <f>AND(COD!#REF!,"AAAAAF+qP5g=")</f>
        <v>#REF!</v>
      </c>
      <c r="EX9" s="8" t="e">
        <f>AND(COD!#REF!,"AAAAAF+qP5k=")</f>
        <v>#REF!</v>
      </c>
      <c r="EY9" s="8" t="e">
        <f>AND(COD!#REF!,"AAAAAF+qP5o=")</f>
        <v>#REF!</v>
      </c>
      <c r="EZ9" s="8" t="e">
        <f>AND(COD!#REF!,"AAAAAF+qP5s=")</f>
        <v>#REF!</v>
      </c>
      <c r="FA9" s="8" t="e">
        <f>AND(COD!#REF!,"AAAAAF+qP5w=")</f>
        <v>#REF!</v>
      </c>
      <c r="FB9" s="8" t="e">
        <f>AND(COD!#REF!,"AAAAAF+qP50=")</f>
        <v>#REF!</v>
      </c>
      <c r="FC9" s="8" t="e">
        <f>AND(COD!#REF!,"AAAAAF+qP54=")</f>
        <v>#REF!</v>
      </c>
      <c r="FD9" s="8" t="e">
        <f>AND(COD!#REF!,"AAAAAF+qP58=")</f>
        <v>#REF!</v>
      </c>
      <c r="FE9" s="8" t="e">
        <f>AND(COD!#REF!,"AAAAAF+qP6A=")</f>
        <v>#REF!</v>
      </c>
      <c r="FF9" s="8" t="e">
        <f>AND(COD!#REF!,"AAAAAF+qP6E=")</f>
        <v>#REF!</v>
      </c>
      <c r="FG9" s="8" t="e">
        <f>IF(COD!#REF!,"AAAAAF+qP6I=",0)</f>
        <v>#REF!</v>
      </c>
      <c r="FH9" s="8" t="e">
        <f>AND(COD!#REF!,"AAAAAF+qP6M=")</f>
        <v>#REF!</v>
      </c>
      <c r="FI9" s="8" t="e">
        <f>AND(COD!#REF!,"AAAAAF+qP6Q=")</f>
        <v>#REF!</v>
      </c>
      <c r="FJ9" s="8" t="e">
        <f>AND(COD!#REF!,"AAAAAF+qP6U=")</f>
        <v>#REF!</v>
      </c>
      <c r="FK9" s="8" t="e">
        <f>AND(COD!#REF!,"AAAAAF+qP6Y=")</f>
        <v>#REF!</v>
      </c>
      <c r="FL9" s="8" t="e">
        <f>AND(COD!#REF!,"AAAAAF+qP6c=")</f>
        <v>#REF!</v>
      </c>
      <c r="FM9" s="8" t="e">
        <f>AND(COD!#REF!,"AAAAAF+qP6g=")</f>
        <v>#REF!</v>
      </c>
      <c r="FN9" s="8" t="e">
        <f>AND(COD!#REF!,"AAAAAF+qP6k=")</f>
        <v>#REF!</v>
      </c>
      <c r="FO9" s="8" t="e">
        <f>AND(COD!#REF!,"AAAAAF+qP6o=")</f>
        <v>#REF!</v>
      </c>
      <c r="FP9" s="8" t="e">
        <f>AND(COD!#REF!,"AAAAAF+qP6s=")</f>
        <v>#REF!</v>
      </c>
      <c r="FQ9" s="8" t="e">
        <f>AND(COD!#REF!,"AAAAAF+qP6w=")</f>
        <v>#REF!</v>
      </c>
      <c r="FR9" s="8" t="e">
        <f>AND(COD!#REF!,"AAAAAF+qP60=")</f>
        <v>#REF!</v>
      </c>
      <c r="FS9" s="8" t="e">
        <f>AND(COD!#REF!,"AAAAAF+qP64=")</f>
        <v>#REF!</v>
      </c>
      <c r="FT9" s="8" t="e">
        <f>IF(COD!#REF!,"AAAAAF+qP68=",0)</f>
        <v>#REF!</v>
      </c>
      <c r="FU9" s="8" t="e">
        <f>AND(COD!#REF!,"AAAAAF+qP7A=")</f>
        <v>#REF!</v>
      </c>
      <c r="FV9" s="8" t="e">
        <f>AND(COD!#REF!,"AAAAAF+qP7E=")</f>
        <v>#REF!</v>
      </c>
      <c r="FW9" s="8" t="e">
        <f>AND(COD!#REF!,"AAAAAF+qP7I=")</f>
        <v>#REF!</v>
      </c>
      <c r="FX9" s="8" t="e">
        <f>AND(COD!#REF!,"AAAAAF+qP7M=")</f>
        <v>#REF!</v>
      </c>
      <c r="FY9" s="8" t="e">
        <f>AND(COD!#REF!,"AAAAAF+qP7Q=")</f>
        <v>#REF!</v>
      </c>
      <c r="FZ9" s="8" t="e">
        <f>AND(COD!#REF!,"AAAAAF+qP7U=")</f>
        <v>#REF!</v>
      </c>
      <c r="GA9" s="8" t="e">
        <f>AND(COD!#REF!,"AAAAAF+qP7Y=")</f>
        <v>#REF!</v>
      </c>
      <c r="GB9" s="8" t="e">
        <f>AND(COD!#REF!,"AAAAAF+qP7c=")</f>
        <v>#REF!</v>
      </c>
      <c r="GC9" s="8" t="e">
        <f>AND(COD!#REF!,"AAAAAF+qP7g=")</f>
        <v>#REF!</v>
      </c>
      <c r="GD9" s="8" t="e">
        <f>AND(COD!#REF!,"AAAAAF+qP7k=")</f>
        <v>#REF!</v>
      </c>
      <c r="GE9" s="8" t="e">
        <f>AND(COD!#REF!,"AAAAAF+qP7o=")</f>
        <v>#REF!</v>
      </c>
      <c r="GF9" s="8" t="e">
        <f>AND(COD!#REF!,"AAAAAF+qP7s=")</f>
        <v>#REF!</v>
      </c>
      <c r="GG9" s="8" t="e">
        <f>IF(COD!#REF!,"AAAAAF+qP7w=",0)</f>
        <v>#REF!</v>
      </c>
      <c r="GH9" s="8" t="e">
        <f>AND(COD!#REF!,"AAAAAF+qP70=")</f>
        <v>#REF!</v>
      </c>
      <c r="GI9" s="8" t="e">
        <f>AND(COD!#REF!,"AAAAAF+qP74=")</f>
        <v>#REF!</v>
      </c>
      <c r="GJ9" s="8" t="e">
        <f>AND(COD!#REF!,"AAAAAF+qP78=")</f>
        <v>#REF!</v>
      </c>
      <c r="GK9" s="8" t="e">
        <f>AND(COD!#REF!,"AAAAAF+qP8A=")</f>
        <v>#REF!</v>
      </c>
      <c r="GL9" s="8" t="e">
        <f>AND(COD!#REF!,"AAAAAF+qP8E=")</f>
        <v>#REF!</v>
      </c>
      <c r="GM9" s="8" t="e">
        <f>AND(COD!#REF!,"AAAAAF+qP8I=")</f>
        <v>#REF!</v>
      </c>
      <c r="GN9" s="8" t="e">
        <f>AND(COD!#REF!,"AAAAAF+qP8M=")</f>
        <v>#REF!</v>
      </c>
      <c r="GO9" s="8" t="e">
        <f>AND(COD!#REF!,"AAAAAF+qP8Q=")</f>
        <v>#REF!</v>
      </c>
      <c r="GP9" s="8" t="e">
        <f>AND(COD!#REF!,"AAAAAF+qP8U=")</f>
        <v>#REF!</v>
      </c>
      <c r="GQ9" s="8" t="e">
        <f>AND(COD!#REF!,"AAAAAF+qP8Y=")</f>
        <v>#REF!</v>
      </c>
      <c r="GR9" s="8" t="e">
        <f>AND(COD!#REF!,"AAAAAF+qP8c=")</f>
        <v>#REF!</v>
      </c>
      <c r="GS9" s="8" t="e">
        <f>AND(COD!#REF!,"AAAAAF+qP8g=")</f>
        <v>#REF!</v>
      </c>
      <c r="GT9" s="8" t="e">
        <f>IF(COD!#REF!,"AAAAAF+qP8k=",0)</f>
        <v>#REF!</v>
      </c>
      <c r="GU9" s="8" t="e">
        <f>AND(COD!#REF!,"AAAAAF+qP8o=")</f>
        <v>#REF!</v>
      </c>
      <c r="GV9" s="8" t="e">
        <f>AND(COD!#REF!,"AAAAAF+qP8s=")</f>
        <v>#REF!</v>
      </c>
      <c r="GW9" s="8" t="e">
        <f>AND(COD!#REF!,"AAAAAF+qP8w=")</f>
        <v>#REF!</v>
      </c>
      <c r="GX9" s="8" t="e">
        <f>AND(COD!#REF!,"AAAAAF+qP80=")</f>
        <v>#REF!</v>
      </c>
      <c r="GY9" s="8" t="e">
        <f>AND(COD!#REF!,"AAAAAF+qP84=")</f>
        <v>#REF!</v>
      </c>
      <c r="GZ9" s="8" t="e">
        <f>AND(COD!#REF!,"AAAAAF+qP88=")</f>
        <v>#REF!</v>
      </c>
      <c r="HA9" s="8" t="e">
        <f>AND(COD!#REF!,"AAAAAF+qP9A=")</f>
        <v>#REF!</v>
      </c>
      <c r="HB9" s="8" t="e">
        <f>AND(COD!#REF!,"AAAAAF+qP9E=")</f>
        <v>#REF!</v>
      </c>
      <c r="HC9" s="8" t="e">
        <f>AND(COD!#REF!,"AAAAAF+qP9I=")</f>
        <v>#REF!</v>
      </c>
      <c r="HD9" s="8" t="e">
        <f>AND(COD!#REF!,"AAAAAF+qP9M=")</f>
        <v>#REF!</v>
      </c>
      <c r="HE9" s="8" t="e">
        <f>AND(COD!#REF!,"AAAAAF+qP9Q=")</f>
        <v>#REF!</v>
      </c>
      <c r="HF9" s="8" t="e">
        <f>AND(COD!#REF!,"AAAAAF+qP9U=")</f>
        <v>#REF!</v>
      </c>
      <c r="HG9" s="8" t="e">
        <f>IF(COD!#REF!,"AAAAAF+qP9Y=",0)</f>
        <v>#REF!</v>
      </c>
      <c r="HH9" s="8" t="e">
        <f>AND(COD!#REF!,"AAAAAF+qP9c=")</f>
        <v>#REF!</v>
      </c>
      <c r="HI9" s="8" t="e">
        <f>AND(COD!#REF!,"AAAAAF+qP9g=")</f>
        <v>#REF!</v>
      </c>
      <c r="HJ9" s="8" t="e">
        <f>AND(COD!#REF!,"AAAAAF+qP9k=")</f>
        <v>#REF!</v>
      </c>
      <c r="HK9" s="8" t="e">
        <f>AND(COD!#REF!,"AAAAAF+qP9o=")</f>
        <v>#REF!</v>
      </c>
      <c r="HL9" s="8" t="e">
        <f>AND(COD!#REF!,"AAAAAF+qP9s=")</f>
        <v>#REF!</v>
      </c>
      <c r="HM9" s="8" t="e">
        <f>AND(COD!#REF!,"AAAAAF+qP9w=")</f>
        <v>#REF!</v>
      </c>
      <c r="HN9" s="8" t="e">
        <f>AND(COD!#REF!,"AAAAAF+qP90=")</f>
        <v>#REF!</v>
      </c>
      <c r="HO9" s="8" t="e">
        <f>AND(COD!#REF!,"AAAAAF+qP94=")</f>
        <v>#REF!</v>
      </c>
      <c r="HP9" s="8" t="e">
        <f>AND(COD!#REF!,"AAAAAF+qP98=")</f>
        <v>#REF!</v>
      </c>
      <c r="HQ9" s="8" t="e">
        <f>AND(COD!#REF!,"AAAAAF+qP+A=")</f>
        <v>#REF!</v>
      </c>
      <c r="HR9" s="8" t="e">
        <f>AND(COD!#REF!,"AAAAAF+qP+E=")</f>
        <v>#REF!</v>
      </c>
      <c r="HS9" s="8" t="e">
        <f>AND(COD!#REF!,"AAAAAF+qP+I=")</f>
        <v>#REF!</v>
      </c>
      <c r="HT9" s="8" t="e">
        <f>#REF!</f>
        <v>#REF!</v>
      </c>
      <c r="HU9" s="8" t="e">
        <f>AND(COD!#REF!,"AAAAAF+qP+Q=")</f>
        <v>#REF!</v>
      </c>
      <c r="HV9" s="8" t="e">
        <f>AND(COD!#REF!,"AAAAAF+qP+U=")</f>
        <v>#REF!</v>
      </c>
      <c r="HW9" s="8" t="e">
        <f>AND(COD!#REF!,"AAAAAF+qP+Y=")</f>
        <v>#REF!</v>
      </c>
      <c r="HX9" s="8" t="e">
        <f>AND(COD!#REF!,"AAAAAF+qP+c=")</f>
        <v>#REF!</v>
      </c>
      <c r="HY9" s="8" t="e">
        <f>AND(COD!#REF!,"AAAAAF+qP+g=")</f>
        <v>#REF!</v>
      </c>
      <c r="HZ9" s="8" t="e">
        <f>AND(COD!#REF!,"AAAAAF+qP+k=")</f>
        <v>#REF!</v>
      </c>
      <c r="IA9" s="8" t="e">
        <f>AND(COD!#REF!,"AAAAAF+qP+o=")</f>
        <v>#REF!</v>
      </c>
      <c r="IB9" s="8" t="e">
        <f>AND(COD!#REF!,"AAAAAF+qP+s=")</f>
        <v>#REF!</v>
      </c>
      <c r="IC9" s="8" t="e">
        <f>AND(COD!#REF!,"AAAAAF+qP+w=")</f>
        <v>#REF!</v>
      </c>
      <c r="ID9" s="8" t="e">
        <f>AND(COD!#REF!,"AAAAAF+qP+0=")</f>
        <v>#REF!</v>
      </c>
      <c r="IE9" s="8" t="e">
        <f>AND(COD!#REF!,"AAAAAF+qP+4=")</f>
        <v>#REF!</v>
      </c>
      <c r="IF9" s="8" t="e">
        <f>AND(COD!#REF!,"AAAAAF+qP+8=")</f>
        <v>#REF!</v>
      </c>
      <c r="IG9" s="8" t="e">
        <f>IF(COD!#REF!,"AAAAAF+qP/A=",0)</f>
        <v>#REF!</v>
      </c>
      <c r="IH9" s="8" t="e">
        <f>AND(COD!#REF!,"AAAAAF+qP/E=")</f>
        <v>#REF!</v>
      </c>
      <c r="II9" s="8" t="e">
        <f>AND(COD!#REF!,"AAAAAF+qP/I=")</f>
        <v>#REF!</v>
      </c>
      <c r="IJ9" s="8" t="e">
        <f>AND(COD!#REF!,"AAAAAF+qP/M=")</f>
        <v>#REF!</v>
      </c>
      <c r="IK9" s="8" t="e">
        <f>AND(COD!#REF!,"AAAAAF+qP/Q=")</f>
        <v>#REF!</v>
      </c>
      <c r="IL9" s="8" t="e">
        <f>AND(COD!#REF!,"AAAAAF+qP/U=")</f>
        <v>#REF!</v>
      </c>
      <c r="IM9" s="8" t="e">
        <f>AND(COD!#REF!,"AAAAAF+qP/Y=")</f>
        <v>#REF!</v>
      </c>
      <c r="IN9" s="8" t="e">
        <f>AND(COD!#REF!,"AAAAAF+qP/c=")</f>
        <v>#REF!</v>
      </c>
      <c r="IO9" s="8" t="e">
        <f>AND(COD!#REF!,"AAAAAF+qP/g=")</f>
        <v>#REF!</v>
      </c>
      <c r="IP9" s="8" t="e">
        <f>AND(COD!#REF!,"AAAAAF+qP/k=")</f>
        <v>#REF!</v>
      </c>
      <c r="IQ9" s="8" t="e">
        <f>AND(COD!#REF!,"AAAAAF+qP/o=")</f>
        <v>#REF!</v>
      </c>
      <c r="IR9" s="8" t="e">
        <f>AND(COD!#REF!,"AAAAAF+qP/s=")</f>
        <v>#REF!</v>
      </c>
      <c r="IS9" s="8" t="e">
        <f>AND(COD!#REF!,"AAAAAF+qP/w=")</f>
        <v>#REF!</v>
      </c>
      <c r="IT9" s="8" t="e">
        <f>IF(COD!#REF!,"AAAAAF+qP/0=",0)</f>
        <v>#REF!</v>
      </c>
      <c r="IU9" s="8" t="e">
        <f>AND(COD!#REF!,"AAAAAF+qP/4=")</f>
        <v>#REF!</v>
      </c>
      <c r="IV9" s="8" t="e">
        <f>AND(COD!#REF!,"AAAAAF+qP/8=")</f>
        <v>#REF!</v>
      </c>
    </row>
    <row r="10" spans="1:256" x14ac:dyDescent="0.25">
      <c r="A10" s="8" t="e">
        <f>AND(COD!#REF!,"AAAAAHRl/wA=")</f>
        <v>#REF!</v>
      </c>
      <c r="B10" s="8" t="e">
        <f>AND(COD!#REF!,"AAAAAHRl/wE=")</f>
        <v>#REF!</v>
      </c>
      <c r="C10" s="8" t="e">
        <f>AND(COD!#REF!,"AAAAAHRl/wI=")</f>
        <v>#REF!</v>
      </c>
      <c r="D10" s="8" t="e">
        <f>AND(COD!#REF!,"AAAAAHRl/wM=")</f>
        <v>#REF!</v>
      </c>
      <c r="E10" s="8" t="e">
        <f>AND(COD!#REF!,"AAAAAHRl/wQ=")</f>
        <v>#REF!</v>
      </c>
      <c r="F10" s="8" t="e">
        <f>AND(COD!#REF!,"AAAAAHRl/wU=")</f>
        <v>#REF!</v>
      </c>
      <c r="G10" s="8" t="e">
        <f>AND(COD!#REF!,"AAAAAHRl/wY=")</f>
        <v>#REF!</v>
      </c>
      <c r="H10" s="8" t="e">
        <f>AND(COD!#REF!,"AAAAAHRl/wc=")</f>
        <v>#REF!</v>
      </c>
      <c r="I10" s="8" t="e">
        <f>AND(COD!#REF!,"AAAAAHRl/wg=")</f>
        <v>#REF!</v>
      </c>
      <c r="J10" s="8" t="e">
        <f>AND(COD!#REF!,"AAAAAHRl/wk=")</f>
        <v>#REF!</v>
      </c>
      <c r="K10" s="8" t="e">
        <f>IF(COD!#REF!,"AAAAAHRl/wo=",0)</f>
        <v>#REF!</v>
      </c>
      <c r="L10" s="8" t="e">
        <f>AND(COD!#REF!,"AAAAAHRl/ws=")</f>
        <v>#REF!</v>
      </c>
      <c r="M10" s="8" t="e">
        <f>AND(COD!#REF!,"AAAAAHRl/ww=")</f>
        <v>#REF!</v>
      </c>
      <c r="N10" s="8" t="e">
        <f>AND(COD!#REF!,"AAAAAHRl/w0=")</f>
        <v>#REF!</v>
      </c>
      <c r="O10" s="8" t="e">
        <f>AND(COD!#REF!,"AAAAAHRl/w4=")</f>
        <v>#REF!</v>
      </c>
      <c r="P10" s="8" t="e">
        <f>AND(COD!#REF!,"AAAAAHRl/w8=")</f>
        <v>#REF!</v>
      </c>
      <c r="Q10" s="8" t="e">
        <f>AND(COD!#REF!,"AAAAAHRl/xA=")</f>
        <v>#REF!</v>
      </c>
      <c r="R10" s="8" t="e">
        <f>AND(COD!#REF!,"AAAAAHRl/xE=")</f>
        <v>#REF!</v>
      </c>
      <c r="S10" s="8" t="e">
        <f>AND(COD!#REF!,"AAAAAHRl/xI=")</f>
        <v>#REF!</v>
      </c>
      <c r="T10" s="8" t="e">
        <f>AND(COD!#REF!,"AAAAAHRl/xM=")</f>
        <v>#REF!</v>
      </c>
      <c r="U10" s="8" t="e">
        <f>AND(COD!#REF!,"AAAAAHRl/xQ=")</f>
        <v>#REF!</v>
      </c>
      <c r="V10" s="8" t="e">
        <f>AND(COD!#REF!,"AAAAAHRl/xU=")</f>
        <v>#REF!</v>
      </c>
      <c r="W10" s="8" t="e">
        <f>AND(COD!#REF!,"AAAAAHRl/xY=")</f>
        <v>#REF!</v>
      </c>
      <c r="X10" s="8" t="e">
        <f>IF(COD!#REF!,"AAAAAHRl/xc=",0)</f>
        <v>#REF!</v>
      </c>
      <c r="Y10" s="8" t="e">
        <f>AND(COD!#REF!,"AAAAAHRl/xg=")</f>
        <v>#REF!</v>
      </c>
      <c r="Z10" s="8" t="e">
        <f>AND(COD!#REF!,"AAAAAHRl/xk=")</f>
        <v>#REF!</v>
      </c>
      <c r="AA10" s="8" t="e">
        <f>AND(COD!#REF!,"AAAAAHRl/xo=")</f>
        <v>#REF!</v>
      </c>
      <c r="AB10" s="8" t="e">
        <f>AND(COD!#REF!,"AAAAAHRl/xs=")</f>
        <v>#REF!</v>
      </c>
      <c r="AC10" s="8" t="e">
        <f>AND(COD!#REF!,"AAAAAHRl/xw=")</f>
        <v>#REF!</v>
      </c>
      <c r="AD10" s="8" t="e">
        <f>AND(COD!#REF!,"AAAAAHRl/x0=")</f>
        <v>#REF!</v>
      </c>
      <c r="AE10" s="8" t="e">
        <f>AND(COD!#REF!,"AAAAAHRl/x4=")</f>
        <v>#REF!</v>
      </c>
      <c r="AF10" s="8" t="e">
        <f>AND(COD!#REF!,"AAAAAHRl/x8=")</f>
        <v>#REF!</v>
      </c>
      <c r="AG10" s="8" t="e">
        <f>AND(COD!#REF!,"AAAAAHRl/yA=")</f>
        <v>#REF!</v>
      </c>
      <c r="AH10" s="8" t="e">
        <f>AND(COD!#REF!,"AAAAAHRl/yE=")</f>
        <v>#REF!</v>
      </c>
      <c r="AI10" s="8" t="e">
        <f>AND(COD!#REF!,"AAAAAHRl/yI=")</f>
        <v>#REF!</v>
      </c>
      <c r="AJ10" s="8" t="e">
        <f>AND(COD!#REF!,"AAAAAHRl/yM=")</f>
        <v>#REF!</v>
      </c>
      <c r="AK10" s="8" t="e">
        <f>IF(COD!#REF!,"AAAAAHRl/yQ=",0)</f>
        <v>#REF!</v>
      </c>
      <c r="AL10" s="8" t="e">
        <f>AND(COD!#REF!,"AAAAAHRl/yU=")</f>
        <v>#REF!</v>
      </c>
      <c r="AM10" s="8" t="e">
        <f>AND(COD!#REF!,"AAAAAHRl/yY=")</f>
        <v>#REF!</v>
      </c>
      <c r="AN10" s="8" t="e">
        <f>AND(COD!#REF!,"AAAAAHRl/yc=")</f>
        <v>#REF!</v>
      </c>
      <c r="AO10" s="8" t="e">
        <f>AND(COD!#REF!,"AAAAAHRl/yg=")</f>
        <v>#REF!</v>
      </c>
      <c r="AP10" s="8" t="e">
        <f>AND(COD!#REF!,"AAAAAHRl/yk=")</f>
        <v>#REF!</v>
      </c>
      <c r="AQ10" s="8" t="e">
        <f>AND(COD!#REF!,"AAAAAHRl/yo=")</f>
        <v>#REF!</v>
      </c>
      <c r="AR10" s="8" t="e">
        <f>AND(COD!#REF!,"AAAAAHRl/ys=")</f>
        <v>#REF!</v>
      </c>
      <c r="AS10" s="8" t="e">
        <f>AND(COD!#REF!,"AAAAAHRl/yw=")</f>
        <v>#REF!</v>
      </c>
      <c r="AT10" s="8" t="e">
        <f>AND(COD!#REF!,"AAAAAHRl/y0=")</f>
        <v>#REF!</v>
      </c>
      <c r="AU10" s="8" t="e">
        <f>AND(COD!#REF!,"AAAAAHRl/y4=")</f>
        <v>#REF!</v>
      </c>
      <c r="AV10" s="8" t="e">
        <f>AND(COD!#REF!,"AAAAAHRl/y8=")</f>
        <v>#REF!</v>
      </c>
      <c r="AW10" s="8" t="e">
        <f>AND(COD!#REF!,"AAAAAHRl/zA=")</f>
        <v>#REF!</v>
      </c>
      <c r="AX10" s="8" t="e">
        <f>IF(COD!#REF!,"AAAAAHRl/zE=",0)</f>
        <v>#REF!</v>
      </c>
      <c r="AY10" s="8" t="e">
        <f>AND(COD!#REF!,"AAAAAHRl/zI=")</f>
        <v>#REF!</v>
      </c>
      <c r="AZ10" s="8" t="e">
        <f>AND(COD!#REF!,"AAAAAHRl/zM=")</f>
        <v>#REF!</v>
      </c>
      <c r="BA10" s="8" t="e">
        <f>AND(COD!#REF!,"AAAAAHRl/zQ=")</f>
        <v>#REF!</v>
      </c>
      <c r="BB10" s="8" t="e">
        <f>AND(COD!#REF!,"AAAAAHRl/zU=")</f>
        <v>#REF!</v>
      </c>
      <c r="BC10" s="8" t="e">
        <f>AND(COD!#REF!,"AAAAAHRl/zY=")</f>
        <v>#REF!</v>
      </c>
      <c r="BD10" s="8" t="e">
        <f>AND(COD!#REF!,"AAAAAHRl/zc=")</f>
        <v>#REF!</v>
      </c>
      <c r="BE10" s="8" t="e">
        <f>AND(COD!#REF!,"AAAAAHRl/zg=")</f>
        <v>#REF!</v>
      </c>
      <c r="BF10" s="8" t="e">
        <f>AND(COD!#REF!,"AAAAAHRl/zk=")</f>
        <v>#REF!</v>
      </c>
      <c r="BG10" s="8" t="e">
        <f>AND(COD!#REF!,"AAAAAHRl/zo=")</f>
        <v>#REF!</v>
      </c>
      <c r="BH10" s="8" t="e">
        <f>AND(COD!#REF!,"AAAAAHRl/zs=")</f>
        <v>#REF!</v>
      </c>
      <c r="BI10" s="8" t="e">
        <f>AND(COD!#REF!,"AAAAAHRl/zw=")</f>
        <v>#REF!</v>
      </c>
      <c r="BJ10" s="8" t="e">
        <f>AND(COD!#REF!,"AAAAAHRl/z0=")</f>
        <v>#REF!</v>
      </c>
      <c r="BK10" s="8" t="e">
        <f>IF(COD!#REF!,"AAAAAHRl/z4=",0)</f>
        <v>#REF!</v>
      </c>
      <c r="BL10" s="8" t="e">
        <f>AND(COD!#REF!,"AAAAAHRl/z8=")</f>
        <v>#REF!</v>
      </c>
      <c r="BM10" s="8" t="e">
        <f>AND(COD!#REF!,"AAAAAHRl/0A=")</f>
        <v>#REF!</v>
      </c>
      <c r="BN10" s="8" t="e">
        <f>AND(COD!#REF!,"AAAAAHRl/0E=")</f>
        <v>#REF!</v>
      </c>
      <c r="BO10" s="8" t="e">
        <f>AND(COD!#REF!,"AAAAAHRl/0I=")</f>
        <v>#REF!</v>
      </c>
      <c r="BP10" s="8" t="e">
        <f>AND(COD!#REF!,"AAAAAHRl/0M=")</f>
        <v>#REF!</v>
      </c>
      <c r="BQ10" s="8" t="e">
        <f>AND(COD!#REF!,"AAAAAHRl/0Q=")</f>
        <v>#REF!</v>
      </c>
      <c r="BR10" s="8" t="e">
        <f>AND(COD!#REF!,"AAAAAHRl/0U=")</f>
        <v>#REF!</v>
      </c>
      <c r="BS10" s="8" t="e">
        <f>AND(COD!#REF!,"AAAAAHRl/0Y=")</f>
        <v>#REF!</v>
      </c>
      <c r="BT10" s="8" t="e">
        <f>AND(COD!#REF!,"AAAAAHRl/0c=")</f>
        <v>#REF!</v>
      </c>
      <c r="BU10" s="8" t="e">
        <f>AND(COD!#REF!,"AAAAAHRl/0g=")</f>
        <v>#REF!</v>
      </c>
      <c r="BV10" s="8" t="e">
        <f>AND(COD!#REF!,"AAAAAHRl/0k=")</f>
        <v>#REF!</v>
      </c>
      <c r="BW10" s="8" t="e">
        <f>AND(COD!#REF!,"AAAAAHRl/0o=")</f>
        <v>#REF!</v>
      </c>
      <c r="BX10" s="8" t="e">
        <f>IF(COD!#REF!,"AAAAAHRl/0s=",0)</f>
        <v>#REF!</v>
      </c>
      <c r="BY10" s="8" t="e">
        <f>AND(COD!#REF!,"AAAAAHRl/0w=")</f>
        <v>#REF!</v>
      </c>
      <c r="BZ10" s="8" t="e">
        <f>AND(COD!#REF!,"AAAAAHRl/00=")</f>
        <v>#REF!</v>
      </c>
      <c r="CA10" s="8" t="e">
        <f>AND(COD!#REF!,"AAAAAHRl/04=")</f>
        <v>#REF!</v>
      </c>
      <c r="CB10" s="8" t="e">
        <f>AND(COD!#REF!,"AAAAAHRl/08=")</f>
        <v>#REF!</v>
      </c>
      <c r="CC10" s="8" t="e">
        <f>AND(COD!#REF!,"AAAAAHRl/1A=")</f>
        <v>#REF!</v>
      </c>
      <c r="CD10" s="8" t="e">
        <f>AND(COD!#REF!,"AAAAAHRl/1E=")</f>
        <v>#REF!</v>
      </c>
      <c r="CE10" s="8" t="e">
        <f>AND(COD!#REF!,"AAAAAHRl/1I=")</f>
        <v>#REF!</v>
      </c>
      <c r="CF10" s="8" t="e">
        <f>AND(COD!#REF!,"AAAAAHRl/1M=")</f>
        <v>#REF!</v>
      </c>
      <c r="CG10" s="8" t="e">
        <f>AND(COD!#REF!,"AAAAAHRl/1Q=")</f>
        <v>#REF!</v>
      </c>
      <c r="CH10" s="8" t="e">
        <f>AND(COD!#REF!,"AAAAAHRl/1U=")</f>
        <v>#REF!</v>
      </c>
      <c r="CI10" s="8" t="e">
        <f>AND(COD!#REF!,"AAAAAHRl/1Y=")</f>
        <v>#REF!</v>
      </c>
      <c r="CJ10" s="8" t="e">
        <f>AND(COD!#REF!,"AAAAAHRl/1c=")</f>
        <v>#REF!</v>
      </c>
      <c r="CK10" s="8" t="e">
        <f>#REF!</f>
        <v>#REF!</v>
      </c>
      <c r="CL10" s="8" t="e">
        <f>#REF!</f>
        <v>#REF!</v>
      </c>
      <c r="CM10" s="8" t="e">
        <f>#REF!</f>
        <v>#REF!</v>
      </c>
      <c r="CN10" s="8" t="e">
        <f>#REF!</f>
        <v>#REF!</v>
      </c>
      <c r="CO10" s="8" t="e">
        <f>#REF!</f>
        <v>#REF!</v>
      </c>
      <c r="CP10" s="8" t="e">
        <f>#REF!</f>
        <v>#REF!</v>
      </c>
      <c r="CQ10" s="8" t="e">
        <f>#REF!</f>
        <v>#REF!</v>
      </c>
      <c r="CR10" s="8" t="e">
        <f>#REF!</f>
        <v>#REF!</v>
      </c>
      <c r="CS10" s="8" t="e">
        <f>#REF!</f>
        <v>#REF!</v>
      </c>
      <c r="CT10" s="8" t="e">
        <f>#REF!</f>
        <v>#REF!</v>
      </c>
      <c r="CU10" s="8" t="e">
        <f>#REF!</f>
        <v>#REF!</v>
      </c>
      <c r="CV10" s="8" t="e">
        <f>#REF!</f>
        <v>#REF!</v>
      </c>
      <c r="CW10" s="8" t="e">
        <f>#REF!</f>
        <v>#REF!</v>
      </c>
      <c r="CX10" s="8" t="e">
        <f>#REF!</f>
        <v>#REF!</v>
      </c>
      <c r="CY10" s="8" t="e">
        <f>#REF!</f>
        <v>#REF!</v>
      </c>
      <c r="CZ10" s="8" t="e">
        <f>#REF!</f>
        <v>#REF!</v>
      </c>
      <c r="DA10" s="8" t="e">
        <f>#REF!</f>
        <v>#REF!</v>
      </c>
      <c r="DB10" s="8" t="e">
        <f>#REF!</f>
        <v>#REF!</v>
      </c>
      <c r="DC10" s="8" t="e">
        <f>#REF!</f>
        <v>#REF!</v>
      </c>
      <c r="DD10" s="8" t="e">
        <f>#REF!</f>
        <v>#REF!</v>
      </c>
      <c r="DE10" s="8" t="e">
        <f>#REF!</f>
        <v>#REF!</v>
      </c>
      <c r="DF10" s="8" t="e">
        <f>#REF!</f>
        <v>#REF!</v>
      </c>
      <c r="DG10" s="8" t="e">
        <f>#REF!</f>
        <v>#REF!</v>
      </c>
      <c r="DH10" s="8" t="e">
        <f>#REF!</f>
        <v>#REF!</v>
      </c>
      <c r="DI10" s="8" t="e">
        <f>#REF!</f>
        <v>#REF!</v>
      </c>
      <c r="DJ10" s="8" t="e">
        <f>#REF!</f>
        <v>#REF!</v>
      </c>
      <c r="DK10" s="8" t="e">
        <f>#REF!</f>
        <v>#REF!</v>
      </c>
      <c r="DL10" s="8" t="e">
        <f>#REF!</f>
        <v>#REF!</v>
      </c>
      <c r="DM10" s="8" t="e">
        <f>#REF!</f>
        <v>#REF!</v>
      </c>
      <c r="DN10" s="8" t="e">
        <f>#REF!</f>
        <v>#REF!</v>
      </c>
      <c r="DO10" s="8" t="e">
        <f>#REF!</f>
        <v>#REF!</v>
      </c>
      <c r="DP10" s="8" t="e">
        <f>#REF!</f>
        <v>#REF!</v>
      </c>
      <c r="DQ10" s="8" t="e">
        <f>#REF!</f>
        <v>#REF!</v>
      </c>
      <c r="DR10" s="8" t="e">
        <f>#REF!</f>
        <v>#REF!</v>
      </c>
      <c r="DS10" s="8" t="e">
        <f>#REF!</f>
        <v>#REF!</v>
      </c>
      <c r="DT10" s="8" t="e">
        <f>#REF!</f>
        <v>#REF!</v>
      </c>
      <c r="DU10" s="8" t="e">
        <f>#REF!</f>
        <v>#REF!</v>
      </c>
      <c r="DV10" s="8" t="e">
        <f>#REF!</f>
        <v>#REF!</v>
      </c>
      <c r="DW10" s="8" t="e">
        <f>#REF!</f>
        <v>#REF!</v>
      </c>
      <c r="DX10" s="8" t="e">
        <f>#REF!</f>
        <v>#REF!</v>
      </c>
      <c r="DY10" s="8" t="e">
        <f>#REF!</f>
        <v>#REF!</v>
      </c>
      <c r="DZ10" s="8" t="e">
        <f>#REF!</f>
        <v>#REF!</v>
      </c>
      <c r="EA10" s="8" t="e">
        <f>#REF!</f>
        <v>#REF!</v>
      </c>
      <c r="EB10" s="8" t="e">
        <f>#REF!</f>
        <v>#REF!</v>
      </c>
      <c r="EC10" s="8" t="e">
        <f>#REF!</f>
        <v>#REF!</v>
      </c>
      <c r="ED10" s="8" t="e">
        <f>#REF!</f>
        <v>#REF!</v>
      </c>
      <c r="EE10" s="8" t="e">
        <f>#REF!</f>
        <v>#REF!</v>
      </c>
      <c r="EF10" s="8" t="e">
        <f>#REF!</f>
        <v>#REF!</v>
      </c>
      <c r="EG10" s="8" t="e">
        <f>#REF!</f>
        <v>#REF!</v>
      </c>
      <c r="EH10" s="8" t="e">
        <f>#REF!</f>
        <v>#REF!</v>
      </c>
      <c r="EI10" s="8" t="e">
        <f>#REF!</f>
        <v>#REF!</v>
      </c>
      <c r="EJ10" s="8" t="e">
        <f>#REF!</f>
        <v>#REF!</v>
      </c>
      <c r="EK10" s="8" t="e">
        <f>#REF!</f>
        <v>#REF!</v>
      </c>
      <c r="EL10" s="8" t="e">
        <f>#REF!</f>
        <v>#REF!</v>
      </c>
      <c r="EM10" s="8" t="e">
        <f>#REF!</f>
        <v>#REF!</v>
      </c>
      <c r="EN10" s="8" t="e">
        <f>#REF!</f>
        <v>#REF!</v>
      </c>
      <c r="EO10" s="8" t="e">
        <f>#REF!</f>
        <v>#REF!</v>
      </c>
      <c r="EP10" s="8" t="e">
        <f>#REF!</f>
        <v>#REF!</v>
      </c>
      <c r="EQ10" s="8" t="e">
        <f>#REF!</f>
        <v>#REF!</v>
      </c>
      <c r="ER10" s="8" t="e">
        <f>#REF!</f>
        <v>#REF!</v>
      </c>
      <c r="ES10" s="8" t="e">
        <f>#REF!</f>
        <v>#REF!</v>
      </c>
      <c r="ET10" s="8" t="e">
        <f>#REF!</f>
        <v>#REF!</v>
      </c>
      <c r="EU10" s="8" t="e">
        <f>#REF!</f>
        <v>#REF!</v>
      </c>
      <c r="EV10" s="8" t="e">
        <f>#REF!</f>
        <v>#REF!</v>
      </c>
      <c r="EW10" s="8" t="e">
        <f>#REF!</f>
        <v>#REF!</v>
      </c>
      <c r="EX10" s="8" t="e">
        <f>#REF!</f>
        <v>#REF!</v>
      </c>
      <c r="EY10" s="8" t="e">
        <f>#REF!</f>
        <v>#REF!</v>
      </c>
      <c r="EZ10" s="8" t="e">
        <f>#REF!</f>
        <v>#REF!</v>
      </c>
      <c r="FA10" s="8" t="e">
        <f>#REF!</f>
        <v>#REF!</v>
      </c>
      <c r="FB10" s="8" t="e">
        <f>#REF!</f>
        <v>#REF!</v>
      </c>
      <c r="FC10" s="8" t="e">
        <f>#REF!</f>
        <v>#REF!</v>
      </c>
      <c r="FD10" s="8" t="e">
        <f>#REF!</f>
        <v>#REF!</v>
      </c>
      <c r="FE10" s="8" t="e">
        <f>#REF!</f>
        <v>#REF!</v>
      </c>
      <c r="FF10" s="8" t="e">
        <f>#REF!</f>
        <v>#REF!</v>
      </c>
      <c r="FG10" s="8" t="e">
        <f>#REF!</f>
        <v>#REF!</v>
      </c>
      <c r="FH10" s="8" t="e">
        <f>#REF!</f>
        <v>#REF!</v>
      </c>
      <c r="FI10" s="8" t="e">
        <f>#REF!</f>
        <v>#REF!</v>
      </c>
      <c r="FJ10" s="8" t="e">
        <f>#REF!</f>
        <v>#REF!</v>
      </c>
      <c r="FK10" s="8" t="e">
        <f>IF(COD!#REF!,"AAAAAHRl/6Y=",0)</f>
        <v>#REF!</v>
      </c>
      <c r="FL10" s="8" t="e">
        <f>AND(COD!#REF!,"AAAAAHRl/6c=")</f>
        <v>#REF!</v>
      </c>
      <c r="FM10" s="8" t="e">
        <f>AND(COD!#REF!,"AAAAAHRl/6g=")</f>
        <v>#REF!</v>
      </c>
      <c r="FN10" s="8" t="e">
        <f>AND(COD!#REF!,"AAAAAHRl/6k=")</f>
        <v>#REF!</v>
      </c>
      <c r="FO10" s="8" t="e">
        <f>AND(COD!#REF!,"AAAAAHRl/6o=")</f>
        <v>#REF!</v>
      </c>
      <c r="FP10" s="8" t="e">
        <f>AND(COD!#REF!,"AAAAAHRl/6s=")</f>
        <v>#REF!</v>
      </c>
      <c r="FQ10" s="8" t="e">
        <f>AND(COD!#REF!,"AAAAAHRl/6w=")</f>
        <v>#REF!</v>
      </c>
      <c r="FR10" s="8" t="e">
        <f>AND(COD!#REF!,"AAAAAHRl/60=")</f>
        <v>#REF!</v>
      </c>
      <c r="FS10" s="8" t="e">
        <f>AND(COD!#REF!,"AAAAAHRl/64=")</f>
        <v>#REF!</v>
      </c>
      <c r="FT10" s="8" t="e">
        <f>AND(COD!#REF!,"AAAAAHRl/68=")</f>
        <v>#REF!</v>
      </c>
      <c r="FU10" s="8" t="e">
        <f>AND(COD!#REF!,"AAAAAHRl/7A=")</f>
        <v>#REF!</v>
      </c>
      <c r="FV10" s="8" t="e">
        <f>AND(COD!#REF!,"AAAAAHRl/7E=")</f>
        <v>#REF!</v>
      </c>
      <c r="FW10" s="8" t="e">
        <f>AND(COD!#REF!,"AAAAAHRl/7I=")</f>
        <v>#REF!</v>
      </c>
      <c r="FX10" s="8" t="e">
        <f>IF(COD!#REF!,"AAAAAHRl/7M=",0)</f>
        <v>#REF!</v>
      </c>
      <c r="FY10" s="8" t="e">
        <f>AND(COD!#REF!,"AAAAAHRl/7Q=")</f>
        <v>#REF!</v>
      </c>
      <c r="FZ10" s="8" t="e">
        <f>AND(COD!#REF!,"AAAAAHRl/7U=")</f>
        <v>#REF!</v>
      </c>
      <c r="GA10" s="8" t="e">
        <f>AND(COD!#REF!,"AAAAAHRl/7Y=")</f>
        <v>#REF!</v>
      </c>
      <c r="GB10" s="8" t="e">
        <f>AND(COD!#REF!,"AAAAAHRl/7c=")</f>
        <v>#REF!</v>
      </c>
      <c r="GC10" s="8" t="e">
        <f>AND(COD!#REF!,"AAAAAHRl/7g=")</f>
        <v>#REF!</v>
      </c>
      <c r="GD10" s="8" t="e">
        <f>AND(COD!#REF!,"AAAAAHRl/7k=")</f>
        <v>#REF!</v>
      </c>
      <c r="GE10" s="8" t="e">
        <f>AND(COD!#REF!,"AAAAAHRl/7o=")</f>
        <v>#REF!</v>
      </c>
      <c r="GF10" s="8" t="e">
        <f>AND(COD!#REF!,"AAAAAHRl/7s=")</f>
        <v>#REF!</v>
      </c>
      <c r="GG10" s="8" t="e">
        <f>AND(COD!#REF!,"AAAAAHRl/7w=")</f>
        <v>#REF!</v>
      </c>
      <c r="GH10" s="8" t="e">
        <f>AND(COD!#REF!,"AAAAAHRl/70=")</f>
        <v>#REF!</v>
      </c>
      <c r="GI10" s="8" t="e">
        <f>AND(COD!#REF!,"AAAAAHRl/74=")</f>
        <v>#REF!</v>
      </c>
      <c r="GJ10" s="8" t="e">
        <f>AND(COD!#REF!,"AAAAAHRl/78=")</f>
        <v>#REF!</v>
      </c>
      <c r="GK10" s="8" t="e">
        <f>IF(COD!#REF!,"AAAAAHRl/8A=",0)</f>
        <v>#REF!</v>
      </c>
      <c r="GL10" s="8" t="e">
        <f>AND(COD!#REF!,"AAAAAHRl/8E=")</f>
        <v>#REF!</v>
      </c>
      <c r="GM10" s="8" t="e">
        <f>AND(COD!#REF!,"AAAAAHRl/8I=")</f>
        <v>#REF!</v>
      </c>
      <c r="GN10" s="8" t="e">
        <f>AND(COD!#REF!,"AAAAAHRl/8M=")</f>
        <v>#REF!</v>
      </c>
      <c r="GO10" s="8" t="e">
        <f>AND(COD!#REF!,"AAAAAHRl/8Q=")</f>
        <v>#REF!</v>
      </c>
      <c r="GP10" s="8" t="e">
        <f>AND(COD!#REF!,"AAAAAHRl/8U=")</f>
        <v>#REF!</v>
      </c>
      <c r="GQ10" s="8" t="e">
        <f>AND(COD!#REF!,"AAAAAHRl/8Y=")</f>
        <v>#REF!</v>
      </c>
      <c r="GR10" s="8" t="e">
        <f>AND(COD!#REF!,"AAAAAHRl/8c=")</f>
        <v>#REF!</v>
      </c>
      <c r="GS10" s="8" t="e">
        <f>AND(COD!#REF!,"AAAAAHRl/8g=")</f>
        <v>#REF!</v>
      </c>
      <c r="GT10" s="8" t="e">
        <f>AND(COD!#REF!,"AAAAAHRl/8k=")</f>
        <v>#REF!</v>
      </c>
      <c r="GU10" s="8" t="e">
        <f>AND(COD!#REF!,"AAAAAHRl/8o=")</f>
        <v>#REF!</v>
      </c>
      <c r="GV10" s="8" t="e">
        <f>AND(COD!#REF!,"AAAAAHRl/8s=")</f>
        <v>#REF!</v>
      </c>
      <c r="GW10" s="8" t="e">
        <f>AND(COD!#REF!,"AAAAAHRl/8w=")</f>
        <v>#REF!</v>
      </c>
      <c r="GX10" s="8" t="e">
        <f>IF(COD!#REF!,"AAAAAHRl/80=",0)</f>
        <v>#REF!</v>
      </c>
      <c r="GY10" s="8" t="e">
        <f>AND(COD!#REF!,"AAAAAHRl/84=")</f>
        <v>#REF!</v>
      </c>
      <c r="GZ10" s="8" t="e">
        <f>AND(COD!#REF!,"AAAAAHRl/88=")</f>
        <v>#REF!</v>
      </c>
      <c r="HA10" s="8" t="e">
        <f>AND(COD!#REF!,"AAAAAHRl/9A=")</f>
        <v>#REF!</v>
      </c>
      <c r="HB10" s="8" t="e">
        <f>AND(COD!#REF!,"AAAAAHRl/9E=")</f>
        <v>#REF!</v>
      </c>
      <c r="HC10" s="8" t="e">
        <f>AND(COD!#REF!,"AAAAAHRl/9I=")</f>
        <v>#REF!</v>
      </c>
      <c r="HD10" s="8" t="e">
        <f>AND(COD!#REF!,"AAAAAHRl/9M=")</f>
        <v>#REF!</v>
      </c>
      <c r="HE10" s="8" t="e">
        <f>AND(COD!#REF!,"AAAAAHRl/9Q=")</f>
        <v>#REF!</v>
      </c>
      <c r="HF10" s="8" t="e">
        <f>AND(COD!#REF!,"AAAAAHRl/9U=")</f>
        <v>#REF!</v>
      </c>
      <c r="HG10" s="8" t="e">
        <f>AND(COD!#REF!,"AAAAAHRl/9Y=")</f>
        <v>#REF!</v>
      </c>
      <c r="HH10" s="8" t="e">
        <f>AND(COD!#REF!,"AAAAAHRl/9c=")</f>
        <v>#REF!</v>
      </c>
      <c r="HI10" s="8" t="e">
        <f>AND(COD!#REF!,"AAAAAHRl/9g=")</f>
        <v>#REF!</v>
      </c>
      <c r="HJ10" s="8" t="e">
        <f>AND(COD!#REF!,"AAAAAHRl/9k=")</f>
        <v>#REF!</v>
      </c>
      <c r="HK10" s="8" t="e">
        <f>IF(COD!#REF!,"AAAAAHRl/9o=",0)</f>
        <v>#REF!</v>
      </c>
      <c r="HL10" s="8" t="e">
        <f>AND(COD!#REF!,"AAAAAHRl/9s=")</f>
        <v>#REF!</v>
      </c>
      <c r="HM10" s="8" t="e">
        <f>AND(COD!#REF!,"AAAAAHRl/9w=")</f>
        <v>#REF!</v>
      </c>
      <c r="HN10" s="8" t="e">
        <f>AND(COD!#REF!,"AAAAAHRl/90=")</f>
        <v>#REF!</v>
      </c>
      <c r="HO10" s="8" t="e">
        <f>AND(COD!#REF!,"AAAAAHRl/94=")</f>
        <v>#REF!</v>
      </c>
      <c r="HP10" s="8" t="e">
        <f>AND(COD!#REF!,"AAAAAHRl/98=")</f>
        <v>#REF!</v>
      </c>
      <c r="HQ10" s="8" t="e">
        <f>AND(COD!#REF!,"AAAAAHRl/+A=")</f>
        <v>#REF!</v>
      </c>
      <c r="HR10" s="8" t="e">
        <f>AND(COD!#REF!,"AAAAAHRl/+E=")</f>
        <v>#REF!</v>
      </c>
      <c r="HS10" s="8" t="e">
        <f>AND(COD!#REF!,"AAAAAHRl/+I=")</f>
        <v>#REF!</v>
      </c>
      <c r="HT10" s="8" t="e">
        <f>AND(COD!#REF!,"AAAAAHRl/+M=")</f>
        <v>#REF!</v>
      </c>
      <c r="HU10" s="8" t="e">
        <f>AND(COD!#REF!,"AAAAAHRl/+Q=")</f>
        <v>#REF!</v>
      </c>
      <c r="HV10" s="8" t="e">
        <f>AND(COD!#REF!,"AAAAAHRl/+U=")</f>
        <v>#REF!</v>
      </c>
      <c r="HW10" s="8" t="e">
        <f>AND(COD!#REF!,"AAAAAHRl/+Y=")</f>
        <v>#REF!</v>
      </c>
      <c r="HX10" s="8" t="e">
        <f>IF(COD!#REF!,"AAAAAHRl/+c=",0)</f>
        <v>#REF!</v>
      </c>
      <c r="HY10" s="8" t="e">
        <f>AND(COD!#REF!,"AAAAAHRl/+g=")</f>
        <v>#REF!</v>
      </c>
      <c r="HZ10" s="8" t="e">
        <f>AND(COD!#REF!,"AAAAAHRl/+k=")</f>
        <v>#REF!</v>
      </c>
      <c r="IA10" s="8" t="e">
        <f>AND(COD!#REF!,"AAAAAHRl/+o=")</f>
        <v>#REF!</v>
      </c>
      <c r="IB10" s="8" t="e">
        <f>AND(COD!#REF!,"AAAAAHRl/+s=")</f>
        <v>#REF!</v>
      </c>
      <c r="IC10" s="8" t="e">
        <f>AND(COD!#REF!,"AAAAAHRl/+w=")</f>
        <v>#REF!</v>
      </c>
      <c r="ID10" s="8" t="e">
        <f>AND(COD!#REF!,"AAAAAHRl/+0=")</f>
        <v>#REF!</v>
      </c>
      <c r="IE10" s="8" t="e">
        <f>AND(COD!#REF!,"AAAAAHRl/+4=")</f>
        <v>#REF!</v>
      </c>
      <c r="IF10" s="8" t="e">
        <f>AND(COD!#REF!,"AAAAAHRl/+8=")</f>
        <v>#REF!</v>
      </c>
      <c r="IG10" s="8" t="e">
        <f>AND(COD!#REF!,"AAAAAHRl//A=")</f>
        <v>#REF!</v>
      </c>
      <c r="IH10" s="8" t="e">
        <f>AND(COD!#REF!,"AAAAAHRl//E=")</f>
        <v>#REF!</v>
      </c>
      <c r="II10" s="8" t="e">
        <f>AND(COD!#REF!,"AAAAAHRl//I=")</f>
        <v>#REF!</v>
      </c>
      <c r="IJ10" s="8" t="e">
        <f>AND(COD!#REF!,"AAAAAHRl//M=")</f>
        <v>#REF!</v>
      </c>
      <c r="IK10" s="8" t="e">
        <f>IF([1]Sheet1!#REF!,"AAAAAHRl//Q=",0)</f>
        <v>#REF!</v>
      </c>
      <c r="IL10" s="8" t="e">
        <f>AND([1]Sheet1!#REF!,"AAAAAHRl//U=")</f>
        <v>#REF!</v>
      </c>
      <c r="IM10" s="8" t="e">
        <f>AND([1]Sheet1!#REF!,"AAAAAHRl//Y=")</f>
        <v>#REF!</v>
      </c>
      <c r="IN10" s="8" t="e">
        <f>AND([1]Sheet1!#REF!,"AAAAAHRl//c=")</f>
        <v>#REF!</v>
      </c>
      <c r="IO10" s="8" t="e">
        <f>AND([1]Sheet1!#REF!,"AAAAAHRl//g=")</f>
        <v>#REF!</v>
      </c>
      <c r="IP10" s="8" t="e">
        <f>AND([1]Sheet1!#REF!,"AAAAAHRl//k=")</f>
        <v>#REF!</v>
      </c>
      <c r="IQ10" s="8" t="e">
        <f>AND([1]Sheet1!#REF!,"AAAAAHRl//o=")</f>
        <v>#REF!</v>
      </c>
      <c r="IR10" s="8" t="e">
        <f>AND([1]Sheet1!#REF!,"AAAAAHRl//s=")</f>
        <v>#REF!</v>
      </c>
      <c r="IS10" s="8" t="e">
        <f>AND([1]Sheet1!#REF!,"AAAAAHRl//w=")</f>
        <v>#REF!</v>
      </c>
      <c r="IT10" s="8" t="e">
        <f>AND([1]Sheet1!#REF!,"AAAAAHRl//0=")</f>
        <v>#REF!</v>
      </c>
      <c r="IU10" s="8" t="e">
        <f>AND([1]Sheet1!#REF!,"AAAAAHRl//4=")</f>
        <v>#REF!</v>
      </c>
      <c r="IV10" s="8" t="e">
        <f>AND([1]Sheet1!#REF!,"AAAAAHRl//8=")</f>
        <v>#REF!</v>
      </c>
    </row>
    <row r="11" spans="1:256" x14ac:dyDescent="0.25">
      <c r="A11" s="8" t="e">
        <f>AND([1]Sheet1!#REF!,"AAAAAHlfeAA=")</f>
        <v>#REF!</v>
      </c>
      <c r="B11" s="8" t="e">
        <f>IF([1]Sheet1!#REF!,"AAAAAHlfeAE=",0)</f>
        <v>#REF!</v>
      </c>
      <c r="C11" s="8" t="e">
        <f>AND([1]Sheet1!#REF!,"AAAAAHlfeAI=")</f>
        <v>#REF!</v>
      </c>
      <c r="D11" s="8" t="e">
        <f>AND([1]Sheet1!#REF!,"AAAAAHlfeAM=")</f>
        <v>#REF!</v>
      </c>
      <c r="E11" s="8" t="e">
        <f>AND([1]Sheet1!#REF!,"AAAAAHlfeAQ=")</f>
        <v>#REF!</v>
      </c>
      <c r="F11" s="8" t="e">
        <f>AND([1]Sheet1!#REF!,"AAAAAHlfeAU=")</f>
        <v>#REF!</v>
      </c>
      <c r="G11" s="8" t="e">
        <f>AND([1]Sheet1!#REF!,"AAAAAHlfeAY=")</f>
        <v>#REF!</v>
      </c>
      <c r="H11" s="8" t="e">
        <f>AND([1]Sheet1!#REF!,"AAAAAHlfeAc=")</f>
        <v>#REF!</v>
      </c>
      <c r="I11" s="8" t="e">
        <f>AND([1]Sheet1!#REF!,"AAAAAHlfeAg=")</f>
        <v>#REF!</v>
      </c>
      <c r="J11" s="8" t="e">
        <f>AND([1]Sheet1!#REF!,"AAAAAHlfeAk=")</f>
        <v>#REF!</v>
      </c>
      <c r="K11" s="8" t="e">
        <f>AND([1]Sheet1!#REF!,"AAAAAHlfeAo=")</f>
        <v>#REF!</v>
      </c>
      <c r="L11" s="8" t="e">
        <f>AND([1]Sheet1!#REF!,"AAAAAHlfeAs=")</f>
        <v>#REF!</v>
      </c>
      <c r="M11" s="8" t="e">
        <f>AND([1]Sheet1!#REF!,"AAAAAHlfeAw=")</f>
        <v>#REF!</v>
      </c>
      <c r="N11" s="8" t="e">
        <f>AND([1]Sheet1!#REF!,"AAAAAHlfeA0=")</f>
        <v>#REF!</v>
      </c>
      <c r="O11" s="8" t="e">
        <f>IF([1]Sheet1!#REF!,"AAAAAHlfeA4=",0)</f>
        <v>#REF!</v>
      </c>
      <c r="P11" s="8" t="e">
        <f>AND([1]Sheet1!#REF!,"AAAAAHlfeA8=")</f>
        <v>#REF!</v>
      </c>
      <c r="Q11" s="8" t="e">
        <f>AND([1]Sheet1!#REF!,"AAAAAHlfeBA=")</f>
        <v>#REF!</v>
      </c>
      <c r="R11" s="8" t="e">
        <f>AND([1]Sheet1!#REF!,"AAAAAHlfeBE=")</f>
        <v>#REF!</v>
      </c>
      <c r="S11" s="8" t="e">
        <f>AND([1]Sheet1!#REF!,"AAAAAHlfeBI=")</f>
        <v>#REF!</v>
      </c>
      <c r="T11" s="8" t="e">
        <f>AND([1]Sheet1!#REF!,"AAAAAHlfeBM=")</f>
        <v>#REF!</v>
      </c>
      <c r="U11" s="8" t="e">
        <f>AND([1]Sheet1!#REF!,"AAAAAHlfeBQ=")</f>
        <v>#REF!</v>
      </c>
      <c r="V11" s="8" t="e">
        <f>AND([1]Sheet1!#REF!,"AAAAAHlfeBU=")</f>
        <v>#REF!</v>
      </c>
      <c r="W11" s="8" t="e">
        <f>AND([1]Sheet1!#REF!,"AAAAAHlfeBY=")</f>
        <v>#REF!</v>
      </c>
      <c r="X11" s="8" t="e">
        <f>AND([1]Sheet1!#REF!,"AAAAAHlfeBc=")</f>
        <v>#REF!</v>
      </c>
      <c r="Y11" s="8" t="e">
        <f>AND([1]Sheet1!#REF!,"AAAAAHlfeBg=")</f>
        <v>#REF!</v>
      </c>
      <c r="Z11" s="8" t="e">
        <f>AND([1]Sheet1!#REF!,"AAAAAHlfeBk=")</f>
        <v>#REF!</v>
      </c>
      <c r="AA11" s="8" t="e">
        <f>AND([1]Sheet1!#REF!,"AAAAAHlfeBo=")</f>
        <v>#REF!</v>
      </c>
      <c r="AB11" s="8" t="e">
        <f>IF([1]Sheet1!#REF!,"AAAAAHlfeBs=",0)</f>
        <v>#REF!</v>
      </c>
      <c r="AC11" s="8" t="e">
        <f>AND([1]Sheet1!#REF!,"AAAAAHlfeBw=")</f>
        <v>#REF!</v>
      </c>
      <c r="AD11" s="8" t="e">
        <f>AND([1]Sheet1!#REF!,"AAAAAHlfeB0=")</f>
        <v>#REF!</v>
      </c>
      <c r="AE11" s="8" t="e">
        <f>AND([1]Sheet1!#REF!,"AAAAAHlfeB4=")</f>
        <v>#REF!</v>
      </c>
      <c r="AF11" s="8" t="e">
        <f>AND([1]Sheet1!#REF!,"AAAAAHlfeB8=")</f>
        <v>#REF!</v>
      </c>
      <c r="AG11" s="8" t="e">
        <f>AND([1]Sheet1!#REF!,"AAAAAHlfeCA=")</f>
        <v>#REF!</v>
      </c>
      <c r="AH11" s="8" t="e">
        <f>AND([1]Sheet1!#REF!,"AAAAAHlfeCE=")</f>
        <v>#REF!</v>
      </c>
      <c r="AI11" s="8" t="e">
        <f>AND([1]Sheet1!#REF!,"AAAAAHlfeCI=")</f>
        <v>#REF!</v>
      </c>
      <c r="AJ11" s="8" t="e">
        <f>AND([1]Sheet1!#REF!,"AAAAAHlfeCM=")</f>
        <v>#REF!</v>
      </c>
      <c r="AK11" s="8" t="e">
        <f>AND([1]Sheet1!#REF!,"AAAAAHlfeCQ=")</f>
        <v>#REF!</v>
      </c>
      <c r="AL11" s="8" t="e">
        <f>AND([1]Sheet1!#REF!,"AAAAAHlfeCU=")</f>
        <v>#REF!</v>
      </c>
      <c r="AM11" s="8" t="e">
        <f>AND([1]Sheet1!#REF!,"AAAAAHlfeCY=")</f>
        <v>#REF!</v>
      </c>
      <c r="AN11" s="8" t="e">
        <f>AND([1]Sheet1!#REF!,"AAAAAHlfeCc=")</f>
        <v>#REF!</v>
      </c>
      <c r="AO11" s="8" t="e">
        <f>IF([1]Sheet1!#REF!,"AAAAAHlfeCg=",0)</f>
        <v>#REF!</v>
      </c>
      <c r="AP11" s="8" t="e">
        <f>AND([1]Sheet1!#REF!,"AAAAAHlfeCk=")</f>
        <v>#REF!</v>
      </c>
      <c r="AQ11" s="8" t="e">
        <f>AND([1]Sheet1!#REF!,"AAAAAHlfeCo=")</f>
        <v>#REF!</v>
      </c>
      <c r="AR11" s="8" t="e">
        <f>AND([1]Sheet1!#REF!,"AAAAAHlfeCs=")</f>
        <v>#REF!</v>
      </c>
      <c r="AS11" s="8" t="e">
        <f>AND([1]Sheet1!#REF!,"AAAAAHlfeCw=")</f>
        <v>#REF!</v>
      </c>
      <c r="AT11" s="8" t="e">
        <f>AND([1]Sheet1!#REF!,"AAAAAHlfeC0=")</f>
        <v>#REF!</v>
      </c>
      <c r="AU11" s="8" t="e">
        <f>AND([1]Sheet1!#REF!,"AAAAAHlfeC4=")</f>
        <v>#REF!</v>
      </c>
      <c r="AV11" s="8" t="e">
        <f>AND([1]Sheet1!#REF!,"AAAAAHlfeC8=")</f>
        <v>#REF!</v>
      </c>
      <c r="AW11" s="8" t="e">
        <f>AND([1]Sheet1!#REF!,"AAAAAHlfeDA=")</f>
        <v>#REF!</v>
      </c>
      <c r="AX11" s="8" t="e">
        <f>AND([1]Sheet1!#REF!,"AAAAAHlfeDE=")</f>
        <v>#REF!</v>
      </c>
      <c r="AY11" s="8" t="e">
        <f>AND([1]Sheet1!#REF!,"AAAAAHlfeDI=")</f>
        <v>#REF!</v>
      </c>
      <c r="AZ11" s="8" t="e">
        <f>AND([1]Sheet1!#REF!,"AAAAAHlfeDM=")</f>
        <v>#REF!</v>
      </c>
      <c r="BA11" s="8" t="e">
        <f>AND([1]Sheet1!#REF!,"AAAAAHlfeDQ=")</f>
        <v>#REF!</v>
      </c>
      <c r="BB11" s="8" t="e">
        <f>IF(COD!#REF!,"AAAAAHlfeDU=",0)</f>
        <v>#REF!</v>
      </c>
      <c r="BC11" s="8" t="e">
        <f>AND(COD!#REF!,"AAAAAHlfeDY=")</f>
        <v>#REF!</v>
      </c>
      <c r="BD11" s="8" t="e">
        <f>AND(COD!#REF!,"AAAAAHlfeDc=")</f>
        <v>#REF!</v>
      </c>
      <c r="BE11" s="8" t="e">
        <f>AND(COD!#REF!,"AAAAAHlfeDg=")</f>
        <v>#REF!</v>
      </c>
      <c r="BF11" s="8" t="e">
        <f>AND(COD!#REF!,"AAAAAHlfeDk=")</f>
        <v>#REF!</v>
      </c>
      <c r="BG11" s="8" t="e">
        <f>AND(COD!#REF!,"AAAAAHlfeDo=")</f>
        <v>#REF!</v>
      </c>
      <c r="BH11" s="8" t="e">
        <f>AND(COD!#REF!,"AAAAAHlfeDs=")</f>
        <v>#REF!</v>
      </c>
      <c r="BI11" s="8" t="e">
        <f>AND(COD!#REF!,"AAAAAHlfeDw=")</f>
        <v>#REF!</v>
      </c>
      <c r="BJ11" s="8" t="e">
        <f>AND(COD!#REF!,"AAAAAHlfeD0=")</f>
        <v>#REF!</v>
      </c>
      <c r="BK11" s="8" t="e">
        <f>AND(COD!#REF!,"AAAAAHlfeD4=")</f>
        <v>#REF!</v>
      </c>
      <c r="BL11" s="8" t="e">
        <f>AND(COD!#REF!,"AAAAAHlfeD8=")</f>
        <v>#REF!</v>
      </c>
      <c r="BM11" s="8" t="e">
        <f>AND(COD!#REF!,"AAAAAHlfeEA=")</f>
        <v>#REF!</v>
      </c>
      <c r="BN11" s="8" t="e">
        <f>AND(COD!#REF!,"AAAAAHlfeEE=")</f>
        <v>#REF!</v>
      </c>
      <c r="BO11" s="8" t="e">
        <f>IF(COD!#REF!,"AAAAAHlfeEI=",0)</f>
        <v>#REF!</v>
      </c>
      <c r="BP11" s="8" t="e">
        <f>AND(COD!#REF!,"AAAAAHlfeEM=")</f>
        <v>#REF!</v>
      </c>
      <c r="BQ11" s="8" t="e">
        <f>AND(COD!#REF!,"AAAAAHlfeEQ=")</f>
        <v>#REF!</v>
      </c>
      <c r="BR11" s="8" t="e">
        <f>AND(COD!#REF!,"AAAAAHlfeEU=")</f>
        <v>#REF!</v>
      </c>
      <c r="BS11" s="8" t="e">
        <f>AND(COD!#REF!,"AAAAAHlfeEY=")</f>
        <v>#REF!</v>
      </c>
      <c r="BT11" s="8" t="e">
        <f>AND(COD!#REF!,"AAAAAHlfeEc=")</f>
        <v>#REF!</v>
      </c>
      <c r="BU11" s="8" t="e">
        <f>AND(COD!#REF!,"AAAAAHlfeEg=")</f>
        <v>#REF!</v>
      </c>
      <c r="BV11" s="8" t="e">
        <f>AND(COD!#REF!,"AAAAAHlfeEk=")</f>
        <v>#REF!</v>
      </c>
      <c r="BW11" s="8" t="e">
        <f>AND(COD!#REF!,"AAAAAHlfeEo=")</f>
        <v>#REF!</v>
      </c>
      <c r="BX11" s="8" t="e">
        <f>AND(COD!#REF!,"AAAAAHlfeEs=")</f>
        <v>#REF!</v>
      </c>
      <c r="BY11" s="8" t="e">
        <f>AND(COD!#REF!,"AAAAAHlfeEw=")</f>
        <v>#REF!</v>
      </c>
      <c r="BZ11" s="8" t="e">
        <f>AND(COD!#REF!,"AAAAAHlfeE0=")</f>
        <v>#REF!</v>
      </c>
      <c r="CA11" s="8" t="e">
        <f>AND(COD!#REF!,"AAAAAHlfeE4=")</f>
        <v>#REF!</v>
      </c>
      <c r="CB11" s="8" t="e">
        <f>IF([1]Sheet1!#REF!,"AAAAAHlfeE8=",0)</f>
        <v>#REF!</v>
      </c>
      <c r="CC11" s="8" t="e">
        <f>AND([1]Sheet1!#REF!,"AAAAAHlfeFA=")</f>
        <v>#REF!</v>
      </c>
      <c r="CD11" s="8" t="e">
        <f>AND([1]Sheet1!#REF!,"AAAAAHlfeFE=")</f>
        <v>#REF!</v>
      </c>
      <c r="CE11" s="8" t="e">
        <f>AND([1]Sheet1!#REF!,"AAAAAHlfeFI=")</f>
        <v>#REF!</v>
      </c>
      <c r="CF11" s="8" t="e">
        <f>AND([1]Sheet1!#REF!,"AAAAAHlfeFM=")</f>
        <v>#REF!</v>
      </c>
      <c r="CG11" s="8" t="e">
        <f>AND([1]Sheet1!#REF!,"AAAAAHlfeFQ=")</f>
        <v>#REF!</v>
      </c>
      <c r="CH11" s="8" t="e">
        <f>AND([1]Sheet1!#REF!,"AAAAAHlfeFU=")</f>
        <v>#REF!</v>
      </c>
      <c r="CI11" s="8" t="e">
        <f>AND([1]Sheet1!#REF!,"AAAAAHlfeFY=")</f>
        <v>#REF!</v>
      </c>
      <c r="CJ11" s="8" t="e">
        <f>AND([1]Sheet1!#REF!,"AAAAAHlfeFc=")</f>
        <v>#REF!</v>
      </c>
      <c r="CK11" s="8" t="e">
        <f>AND([1]Sheet1!#REF!,"AAAAAHlfeFg=")</f>
        <v>#REF!</v>
      </c>
      <c r="CL11" s="8" t="e">
        <f>AND([1]Sheet1!#REF!,"AAAAAHlfeFk=")</f>
        <v>#REF!</v>
      </c>
      <c r="CM11" s="8" t="e">
        <f>AND([1]Sheet1!#REF!,"AAAAAHlfeFo=")</f>
        <v>#REF!</v>
      </c>
      <c r="CN11" s="8" t="e">
        <f>AND([1]Sheet1!#REF!,"AAAAAHlfeFs=")</f>
        <v>#REF!</v>
      </c>
      <c r="CO11" s="8" t="e">
        <f>IF([1]Sheet1!#REF!,"AAAAAHlfeFw=",0)</f>
        <v>#REF!</v>
      </c>
      <c r="CP11" s="8" t="e">
        <f>AND([1]Sheet1!#REF!,"AAAAAHlfeF0=")</f>
        <v>#REF!</v>
      </c>
      <c r="CQ11" s="8" t="e">
        <f>AND([1]Sheet1!#REF!,"AAAAAHlfeF4=")</f>
        <v>#REF!</v>
      </c>
      <c r="CR11" s="8" t="e">
        <f>AND([1]Sheet1!#REF!,"AAAAAHlfeF8=")</f>
        <v>#REF!</v>
      </c>
      <c r="CS11" s="8" t="e">
        <f>AND([1]Sheet1!#REF!,"AAAAAHlfeGA=")</f>
        <v>#REF!</v>
      </c>
      <c r="CT11" s="8" t="e">
        <f>AND([1]Sheet1!#REF!,"AAAAAHlfeGE=")</f>
        <v>#REF!</v>
      </c>
      <c r="CU11" s="8" t="e">
        <f>AND([1]Sheet1!#REF!,"AAAAAHlfeGI=")</f>
        <v>#REF!</v>
      </c>
      <c r="CV11" s="8" t="e">
        <f>AND([1]Sheet1!#REF!,"AAAAAHlfeGM=")</f>
        <v>#REF!</v>
      </c>
      <c r="CW11" s="8" t="e">
        <f>AND([1]Sheet1!#REF!,"AAAAAHlfeGQ=")</f>
        <v>#REF!</v>
      </c>
      <c r="CX11" s="8" t="e">
        <f>AND([1]Sheet1!#REF!,"AAAAAHlfeGU=")</f>
        <v>#REF!</v>
      </c>
      <c r="CY11" s="8" t="e">
        <f>AND([1]Sheet1!#REF!,"AAAAAHlfeGY=")</f>
        <v>#REF!</v>
      </c>
      <c r="CZ11" s="8" t="e">
        <f>AND([1]Sheet1!#REF!,"AAAAAHlfeGc=")</f>
        <v>#REF!</v>
      </c>
      <c r="DA11" s="8" t="e">
        <f>AND([1]Sheet1!#REF!,"AAAAAHlfeGg=")</f>
        <v>#REF!</v>
      </c>
      <c r="DB11" s="8" t="e">
        <f>IF(COD!#REF!,"AAAAAHlfeGk=",0)</f>
        <v>#REF!</v>
      </c>
      <c r="DC11" s="8" t="e">
        <f>AND(COD!#REF!,"AAAAAHlfeGo=")</f>
        <v>#REF!</v>
      </c>
      <c r="DD11" s="8" t="e">
        <f>AND(COD!#REF!,"AAAAAHlfeGs=")</f>
        <v>#REF!</v>
      </c>
      <c r="DE11" s="8" t="e">
        <f>AND(COD!#REF!,"AAAAAHlfeGw=")</f>
        <v>#REF!</v>
      </c>
      <c r="DF11" s="8" t="e">
        <f>AND(COD!#REF!,"AAAAAHlfeG0=")</f>
        <v>#REF!</v>
      </c>
      <c r="DG11" s="8" t="e">
        <f>AND(COD!#REF!,"AAAAAHlfeG4=")</f>
        <v>#REF!</v>
      </c>
      <c r="DH11" s="8" t="e">
        <f>AND(COD!#REF!,"AAAAAHlfeG8=")</f>
        <v>#REF!</v>
      </c>
      <c r="DI11" s="8" t="e">
        <f>AND(COD!#REF!,"AAAAAHlfeHA=")</f>
        <v>#REF!</v>
      </c>
      <c r="DJ11" s="8" t="e">
        <f>AND(COD!#REF!,"AAAAAHlfeHE=")</f>
        <v>#REF!</v>
      </c>
      <c r="DK11" s="8" t="e">
        <f>AND(COD!#REF!,"AAAAAHlfeHI=")</f>
        <v>#REF!</v>
      </c>
      <c r="DL11" s="8" t="e">
        <f>AND(COD!#REF!,"AAAAAHlfeHM=")</f>
        <v>#REF!</v>
      </c>
      <c r="DM11" s="8" t="e">
        <f>AND(COD!#REF!,"AAAAAHlfeHQ=")</f>
        <v>#REF!</v>
      </c>
      <c r="DN11" s="8" t="e">
        <f>AND(COD!#REF!,"AAAAAHlfeHU=")</f>
        <v>#REF!</v>
      </c>
      <c r="DO11" s="8" t="e">
        <f>IF(COD!#REF!,"AAAAAHlfeHY=",0)</f>
        <v>#REF!</v>
      </c>
      <c r="DP11" s="8" t="e">
        <f>AND(COD!#REF!,"AAAAAHlfeHc=")</f>
        <v>#REF!</v>
      </c>
      <c r="DQ11" s="8" t="e">
        <f>AND(COD!#REF!,"AAAAAHlfeHg=")</f>
        <v>#REF!</v>
      </c>
      <c r="DR11" s="8" t="e">
        <f>AND(COD!#REF!,"AAAAAHlfeHk=")</f>
        <v>#REF!</v>
      </c>
      <c r="DS11" s="8" t="e">
        <f>AND(COD!#REF!,"AAAAAHlfeHo=")</f>
        <v>#REF!</v>
      </c>
      <c r="DT11" s="8" t="e">
        <f>AND(COD!#REF!,"AAAAAHlfeHs=")</f>
        <v>#REF!</v>
      </c>
      <c r="DU11" s="8" t="e">
        <f>AND(COD!#REF!,"AAAAAHlfeHw=")</f>
        <v>#REF!</v>
      </c>
      <c r="DV11" s="8" t="e">
        <f>AND(COD!#REF!,"AAAAAHlfeH0=")</f>
        <v>#REF!</v>
      </c>
      <c r="DW11" s="8" t="e">
        <f>AND(COD!#REF!,"AAAAAHlfeH4=")</f>
        <v>#REF!</v>
      </c>
      <c r="DX11" s="8" t="e">
        <f>AND(COD!#REF!,"AAAAAHlfeH8=")</f>
        <v>#REF!</v>
      </c>
      <c r="DY11" s="8" t="e">
        <f>AND(COD!#REF!,"AAAAAHlfeIA=")</f>
        <v>#REF!</v>
      </c>
      <c r="DZ11" s="8" t="e">
        <f>AND(COD!#REF!,"AAAAAHlfeIE=")</f>
        <v>#REF!</v>
      </c>
      <c r="EA11" s="8" t="e">
        <f>AND(COD!#REF!,"AAAAAHlfeII=")</f>
        <v>#REF!</v>
      </c>
      <c r="EB11" s="8" t="e">
        <f>IF(COD!#REF!,"AAAAAHlfeIM=",0)</f>
        <v>#REF!</v>
      </c>
      <c r="EC11" s="8" t="e">
        <f>AND(COD!#REF!,"AAAAAHlfeIQ=")</f>
        <v>#REF!</v>
      </c>
      <c r="ED11" s="8" t="e">
        <f>AND(COD!#REF!,"AAAAAHlfeIU=")</f>
        <v>#REF!</v>
      </c>
      <c r="EE11" s="8" t="e">
        <f>AND(COD!#REF!,"AAAAAHlfeIY=")</f>
        <v>#REF!</v>
      </c>
      <c r="EF11" s="8" t="e">
        <f>AND(COD!#REF!,"AAAAAHlfeIc=")</f>
        <v>#REF!</v>
      </c>
      <c r="EG11" s="8" t="e">
        <f>AND(COD!#REF!,"AAAAAHlfeIg=")</f>
        <v>#REF!</v>
      </c>
      <c r="EH11" s="8" t="e">
        <f>AND(COD!#REF!,"AAAAAHlfeIk=")</f>
        <v>#REF!</v>
      </c>
      <c r="EI11" s="8" t="e">
        <f>AND(COD!#REF!,"AAAAAHlfeIo=")</f>
        <v>#REF!</v>
      </c>
      <c r="EJ11" s="8" t="e">
        <f>AND(COD!#REF!,"AAAAAHlfeIs=")</f>
        <v>#REF!</v>
      </c>
      <c r="EK11" s="8" t="e">
        <f>AND(COD!#REF!,"AAAAAHlfeIw=")</f>
        <v>#REF!</v>
      </c>
      <c r="EL11" s="8" t="e">
        <f>AND(COD!#REF!,"AAAAAHlfeI0=")</f>
        <v>#REF!</v>
      </c>
      <c r="EM11" s="8" t="e">
        <f>AND(COD!#REF!,"AAAAAHlfeI4=")</f>
        <v>#REF!</v>
      </c>
      <c r="EN11" s="8" t="e">
        <f>AND(COD!#REF!,"AAAAAHlfeI8=")</f>
        <v>#REF!</v>
      </c>
      <c r="EO11" s="8" t="e">
        <f>IF(COD!#REF!,"AAAAAHlfeJA=",0)</f>
        <v>#REF!</v>
      </c>
      <c r="EP11" s="8" t="e">
        <f>AND(COD!#REF!,"AAAAAHlfeJE=")</f>
        <v>#REF!</v>
      </c>
      <c r="EQ11" s="8" t="e">
        <f>AND(COD!#REF!,"AAAAAHlfeJI=")</f>
        <v>#REF!</v>
      </c>
      <c r="ER11" s="8" t="e">
        <f>AND(COD!#REF!,"AAAAAHlfeJM=")</f>
        <v>#REF!</v>
      </c>
      <c r="ES11" s="8" t="e">
        <f>AND(COD!#REF!,"AAAAAHlfeJQ=")</f>
        <v>#REF!</v>
      </c>
      <c r="ET11" s="8" t="e">
        <f>AND(COD!#REF!,"AAAAAHlfeJU=")</f>
        <v>#REF!</v>
      </c>
      <c r="EU11" s="8" t="e">
        <f>AND(COD!#REF!,"AAAAAHlfeJY=")</f>
        <v>#REF!</v>
      </c>
      <c r="EV11" s="8" t="e">
        <f>AND(COD!#REF!,"AAAAAHlfeJc=")</f>
        <v>#REF!</v>
      </c>
      <c r="EW11" s="8" t="e">
        <f>AND(COD!#REF!,"AAAAAHlfeJg=")</f>
        <v>#REF!</v>
      </c>
      <c r="EX11" s="8" t="e">
        <f>AND(COD!#REF!,"AAAAAHlfeJk=")</f>
        <v>#REF!</v>
      </c>
      <c r="EY11" s="8" t="e">
        <f>AND(COD!#REF!,"AAAAAHlfeJo=")</f>
        <v>#REF!</v>
      </c>
      <c r="EZ11" s="8" t="e">
        <f>AND(COD!#REF!,"AAAAAHlfeJs=")</f>
        <v>#REF!</v>
      </c>
      <c r="FA11" s="8" t="e">
        <f>AND(COD!#REF!,"AAAAAHlfeJw=")</f>
        <v>#REF!</v>
      </c>
      <c r="FB11" s="8" t="e">
        <f>IF(COD!#REF!,"AAAAAHlfeJ0=",0)</f>
        <v>#REF!</v>
      </c>
      <c r="FC11" s="8" t="e">
        <f>AND(COD!#REF!,"AAAAAHlfeJ4=")</f>
        <v>#REF!</v>
      </c>
      <c r="FD11" s="8" t="e">
        <f>AND(COD!#REF!,"AAAAAHlfeJ8=")</f>
        <v>#REF!</v>
      </c>
      <c r="FE11" s="8" t="e">
        <f>AND(COD!#REF!,"AAAAAHlfeKA=")</f>
        <v>#REF!</v>
      </c>
      <c r="FF11" s="8" t="e">
        <f>AND(COD!#REF!,"AAAAAHlfeKE=")</f>
        <v>#REF!</v>
      </c>
      <c r="FG11" s="8" t="e">
        <f>AND(COD!#REF!,"AAAAAHlfeKI=")</f>
        <v>#REF!</v>
      </c>
      <c r="FH11" s="8" t="e">
        <f>AND(COD!#REF!,"AAAAAHlfeKM=")</f>
        <v>#REF!</v>
      </c>
      <c r="FI11" s="8" t="e">
        <f>AND(COD!#REF!,"AAAAAHlfeKQ=")</f>
        <v>#REF!</v>
      </c>
      <c r="FJ11" s="8" t="e">
        <f>AND(COD!#REF!,"AAAAAHlfeKU=")</f>
        <v>#REF!</v>
      </c>
      <c r="FK11" s="8" t="e">
        <f>AND(COD!#REF!,"AAAAAHlfeKY=")</f>
        <v>#REF!</v>
      </c>
      <c r="FL11" s="8" t="e">
        <f>AND(COD!#REF!,"AAAAAHlfeKc=")</f>
        <v>#REF!</v>
      </c>
      <c r="FM11" s="8" t="e">
        <f>AND(COD!#REF!,"AAAAAHlfeKg=")</f>
        <v>#REF!</v>
      </c>
      <c r="FN11" s="8" t="e">
        <f>AND(COD!#REF!,"AAAAAHlfeKk=")</f>
        <v>#REF!</v>
      </c>
      <c r="FO11" s="8" t="e">
        <f>IF(COD!#REF!,"AAAAAHlfeKo=",0)</f>
        <v>#REF!</v>
      </c>
      <c r="FP11" s="8" t="e">
        <f>AND(COD!#REF!,"AAAAAHlfeKs=")</f>
        <v>#REF!</v>
      </c>
      <c r="FQ11" s="8" t="e">
        <f>AND(COD!#REF!,"AAAAAHlfeKw=")</f>
        <v>#REF!</v>
      </c>
      <c r="FR11" s="8" t="e">
        <f>AND(COD!#REF!,"AAAAAHlfeK0=")</f>
        <v>#REF!</v>
      </c>
      <c r="FS11" s="8" t="e">
        <f>AND(COD!#REF!,"AAAAAHlfeK4=")</f>
        <v>#REF!</v>
      </c>
      <c r="FT11" s="8" t="e">
        <f>AND(COD!#REF!,"AAAAAHlfeK8=")</f>
        <v>#REF!</v>
      </c>
      <c r="FU11" s="8" t="e">
        <f>AND(COD!#REF!,"AAAAAHlfeLA=")</f>
        <v>#REF!</v>
      </c>
      <c r="FV11" s="8" t="e">
        <f>AND(COD!#REF!,"AAAAAHlfeLE=")</f>
        <v>#REF!</v>
      </c>
      <c r="FW11" s="8" t="e">
        <f>AND(COD!#REF!,"AAAAAHlfeLI=")</f>
        <v>#REF!</v>
      </c>
      <c r="FX11" s="8" t="e">
        <f>AND(COD!#REF!,"AAAAAHlfeLM=")</f>
        <v>#REF!</v>
      </c>
      <c r="FY11" s="8" t="e">
        <f>AND(COD!#REF!,"AAAAAHlfeLQ=")</f>
        <v>#REF!</v>
      </c>
      <c r="FZ11" s="8" t="e">
        <f>AND(COD!#REF!,"AAAAAHlfeLU=")</f>
        <v>#REF!</v>
      </c>
      <c r="GA11" s="8" t="e">
        <f>AND(COD!#REF!,"AAAAAHlfeLY=")</f>
        <v>#REF!</v>
      </c>
      <c r="GB11" s="8" t="e">
        <f>IF(COD!#REF!,"AAAAAHlfeLc=",0)</f>
        <v>#REF!</v>
      </c>
      <c r="GC11" s="8" t="e">
        <f>AND(COD!#REF!,"AAAAAHlfeLg=")</f>
        <v>#REF!</v>
      </c>
      <c r="GD11" s="8" t="e">
        <f>AND(COD!#REF!,"AAAAAHlfeLk=")</f>
        <v>#REF!</v>
      </c>
      <c r="GE11" s="8" t="e">
        <f>AND(COD!#REF!,"AAAAAHlfeLo=")</f>
        <v>#REF!</v>
      </c>
      <c r="GF11" s="8" t="e">
        <f>AND(COD!#REF!,"AAAAAHlfeLs=")</f>
        <v>#REF!</v>
      </c>
      <c r="GG11" s="8" t="e">
        <f>AND(COD!#REF!,"AAAAAHlfeLw=")</f>
        <v>#REF!</v>
      </c>
      <c r="GH11" s="8" t="e">
        <f>AND(COD!#REF!,"AAAAAHlfeL0=")</f>
        <v>#REF!</v>
      </c>
      <c r="GI11" s="8" t="e">
        <f>AND(COD!#REF!,"AAAAAHlfeL4=")</f>
        <v>#REF!</v>
      </c>
      <c r="GJ11" s="8" t="e">
        <f>AND(COD!#REF!,"AAAAAHlfeL8=")</f>
        <v>#REF!</v>
      </c>
      <c r="GK11" s="8" t="e">
        <f>AND(COD!#REF!,"AAAAAHlfeMA=")</f>
        <v>#REF!</v>
      </c>
      <c r="GL11" s="8" t="e">
        <f>AND(COD!#REF!,"AAAAAHlfeME=")</f>
        <v>#REF!</v>
      </c>
      <c r="GM11" s="8" t="e">
        <f>AND(COD!#REF!,"AAAAAHlfeMI=")</f>
        <v>#REF!</v>
      </c>
      <c r="GN11" s="8" t="e">
        <f>AND(COD!#REF!,"AAAAAHlfeMM=")</f>
        <v>#REF!</v>
      </c>
      <c r="GO11" s="8" t="e">
        <f>IF(COD!#REF!,"AAAAAHlfeMQ=",0)</f>
        <v>#REF!</v>
      </c>
      <c r="GP11" s="8" t="e">
        <f>AND(COD!#REF!,"AAAAAHlfeMU=")</f>
        <v>#REF!</v>
      </c>
      <c r="GQ11" s="8" t="e">
        <f>AND(COD!#REF!,"AAAAAHlfeMY=")</f>
        <v>#REF!</v>
      </c>
      <c r="GR11" s="8" t="e">
        <f>AND(COD!#REF!,"AAAAAHlfeMc=")</f>
        <v>#REF!</v>
      </c>
      <c r="GS11" s="8" t="e">
        <f>AND(COD!#REF!,"AAAAAHlfeMg=")</f>
        <v>#REF!</v>
      </c>
      <c r="GT11" s="8" t="e">
        <f>AND(COD!#REF!,"AAAAAHlfeMk=")</f>
        <v>#REF!</v>
      </c>
      <c r="GU11" s="8" t="e">
        <f>AND(COD!#REF!,"AAAAAHlfeMo=")</f>
        <v>#REF!</v>
      </c>
      <c r="GV11" s="8" t="e">
        <f>AND(COD!#REF!,"AAAAAHlfeMs=")</f>
        <v>#REF!</v>
      </c>
      <c r="GW11" s="8" t="e">
        <f>AND(COD!#REF!,"AAAAAHlfeMw=")</f>
        <v>#REF!</v>
      </c>
      <c r="GX11" s="8" t="e">
        <f>AND(COD!#REF!,"AAAAAHlfeM0=")</f>
        <v>#REF!</v>
      </c>
      <c r="GY11" s="8" t="e">
        <f>AND(COD!#REF!,"AAAAAHlfeM4=")</f>
        <v>#REF!</v>
      </c>
      <c r="GZ11" s="8" t="e">
        <f>AND(COD!#REF!,"AAAAAHlfeM8=")</f>
        <v>#REF!</v>
      </c>
      <c r="HA11" s="8" t="e">
        <f>AND(COD!#REF!,"AAAAAHlfeNA=")</f>
        <v>#REF!</v>
      </c>
      <c r="HB11" s="8" t="e">
        <f>IF(COD!#REF!,"AAAAAHlfeNE=",0)</f>
        <v>#REF!</v>
      </c>
      <c r="HC11" s="8" t="e">
        <f>AND(COD!#REF!,"AAAAAHlfeNI=")</f>
        <v>#REF!</v>
      </c>
      <c r="HD11" s="8" t="e">
        <f>AND(COD!#REF!,"AAAAAHlfeNM=")</f>
        <v>#REF!</v>
      </c>
      <c r="HE11" s="8" t="e">
        <f>AND(COD!#REF!,"AAAAAHlfeNQ=")</f>
        <v>#REF!</v>
      </c>
      <c r="HF11" s="8" t="e">
        <f>AND(COD!#REF!,"AAAAAHlfeNU=")</f>
        <v>#REF!</v>
      </c>
      <c r="HG11" s="8" t="e">
        <f>AND(COD!#REF!,"AAAAAHlfeNY=")</f>
        <v>#REF!</v>
      </c>
      <c r="HH11" s="8" t="e">
        <f>AND(COD!#REF!,"AAAAAHlfeNc=")</f>
        <v>#REF!</v>
      </c>
      <c r="HI11" s="8" t="e">
        <f>AND(COD!#REF!,"AAAAAHlfeNg=")</f>
        <v>#REF!</v>
      </c>
      <c r="HJ11" s="8" t="e">
        <f>AND(COD!#REF!,"AAAAAHlfeNk=")</f>
        <v>#REF!</v>
      </c>
      <c r="HK11" s="8" t="e">
        <f>AND(COD!#REF!,"AAAAAHlfeNo=")</f>
        <v>#REF!</v>
      </c>
      <c r="HL11" s="8" t="e">
        <f>AND(COD!#REF!,"AAAAAHlfeNs=")</f>
        <v>#REF!</v>
      </c>
      <c r="HM11" s="8" t="e">
        <f>AND(COD!#REF!,"AAAAAHlfeNw=")</f>
        <v>#REF!</v>
      </c>
      <c r="HN11" s="8" t="e">
        <f>AND(COD!#REF!,"AAAAAHlfeN0=")</f>
        <v>#REF!</v>
      </c>
      <c r="HO11" s="8" t="e">
        <f>IF(COD!#REF!,"AAAAAHlfeN4=",0)</f>
        <v>#REF!</v>
      </c>
      <c r="HP11" s="8" t="e">
        <f>AND(COD!#REF!,"AAAAAHlfeN8=")</f>
        <v>#REF!</v>
      </c>
      <c r="HQ11" s="8" t="e">
        <f>AND(COD!#REF!,"AAAAAHlfeOA=")</f>
        <v>#REF!</v>
      </c>
      <c r="HR11" s="8" t="e">
        <f>AND(COD!#REF!,"AAAAAHlfeOE=")</f>
        <v>#REF!</v>
      </c>
      <c r="HS11" s="8" t="e">
        <f>AND(COD!#REF!,"AAAAAHlfeOI=")</f>
        <v>#REF!</v>
      </c>
      <c r="HT11" s="8" t="e">
        <f>AND(COD!#REF!,"AAAAAHlfeOM=")</f>
        <v>#REF!</v>
      </c>
      <c r="HU11" s="8" t="e">
        <f>AND(COD!#REF!,"AAAAAHlfeOQ=")</f>
        <v>#REF!</v>
      </c>
      <c r="HV11" s="8" t="e">
        <f>AND(COD!#REF!,"AAAAAHlfeOU=")</f>
        <v>#REF!</v>
      </c>
      <c r="HW11" s="8" t="e">
        <f>AND(COD!#REF!,"AAAAAHlfeOY=")</f>
        <v>#REF!</v>
      </c>
      <c r="HX11" s="8" t="e">
        <f>AND(COD!#REF!,"AAAAAHlfeOc=")</f>
        <v>#REF!</v>
      </c>
      <c r="HY11" s="8" t="e">
        <f>AND(COD!#REF!,"AAAAAHlfeOg=")</f>
        <v>#REF!</v>
      </c>
      <c r="HZ11" s="8" t="e">
        <f>AND(COD!#REF!,"AAAAAHlfeOk=")</f>
        <v>#REF!</v>
      </c>
      <c r="IA11" s="8" t="e">
        <f>AND(COD!#REF!,"AAAAAHlfeOo=")</f>
        <v>#REF!</v>
      </c>
      <c r="IB11" s="8" t="e">
        <f>IF(COD!#REF!,"AAAAAHlfeOs=",0)</f>
        <v>#REF!</v>
      </c>
      <c r="IC11" s="8" t="e">
        <f>AND(COD!#REF!,"AAAAAHlfeOw=")</f>
        <v>#REF!</v>
      </c>
      <c r="ID11" s="8" t="e">
        <f>AND(COD!#REF!,"AAAAAHlfeO0=")</f>
        <v>#REF!</v>
      </c>
      <c r="IE11" s="8" t="e">
        <f>AND(COD!#REF!,"AAAAAHlfeO4=")</f>
        <v>#REF!</v>
      </c>
      <c r="IF11" s="8" t="e">
        <f>AND(COD!#REF!,"AAAAAHlfeO8=")</f>
        <v>#REF!</v>
      </c>
      <c r="IG11" s="8" t="e">
        <f>AND(COD!#REF!,"AAAAAHlfePA=")</f>
        <v>#REF!</v>
      </c>
      <c r="IH11" s="8" t="e">
        <f>AND(COD!#REF!,"AAAAAHlfePE=")</f>
        <v>#REF!</v>
      </c>
      <c r="II11" s="8" t="e">
        <f>AND(COD!#REF!,"AAAAAHlfePI=")</f>
        <v>#REF!</v>
      </c>
      <c r="IJ11" s="8" t="e">
        <f>AND(COD!#REF!,"AAAAAHlfePM=")</f>
        <v>#REF!</v>
      </c>
      <c r="IK11" s="8" t="e">
        <f>AND(COD!#REF!,"AAAAAHlfePQ=")</f>
        <v>#REF!</v>
      </c>
      <c r="IL11" s="8" t="e">
        <f>AND(COD!#REF!,"AAAAAHlfePU=")</f>
        <v>#REF!</v>
      </c>
      <c r="IM11" s="8" t="e">
        <f>AND(COD!#REF!,"AAAAAHlfePY=")</f>
        <v>#REF!</v>
      </c>
      <c r="IN11" s="8" t="e">
        <f>AND(COD!#REF!,"AAAAAHlfePc=")</f>
        <v>#REF!</v>
      </c>
      <c r="IO11" s="8" t="e">
        <f>IF(COD!#REF!,"AAAAAHlfePg=",0)</f>
        <v>#REF!</v>
      </c>
      <c r="IP11" s="8" t="e">
        <f>AND(COD!#REF!,"AAAAAHlfePk=")</f>
        <v>#REF!</v>
      </c>
      <c r="IQ11" s="8" t="e">
        <f>AND(COD!#REF!,"AAAAAHlfePo=")</f>
        <v>#REF!</v>
      </c>
      <c r="IR11" s="8" t="e">
        <f>AND(COD!#REF!,"AAAAAHlfePs=")</f>
        <v>#REF!</v>
      </c>
      <c r="IS11" s="8" t="e">
        <f>AND(COD!#REF!,"AAAAAHlfePw=")</f>
        <v>#REF!</v>
      </c>
      <c r="IT11" s="8" t="e">
        <f>AND(COD!#REF!,"AAAAAHlfeP0=")</f>
        <v>#REF!</v>
      </c>
      <c r="IU11" s="8" t="e">
        <f>AND(COD!#REF!,"AAAAAHlfeP4=")</f>
        <v>#REF!</v>
      </c>
      <c r="IV11" s="8" t="e">
        <f>AND(COD!#REF!,"AAAAAHlfeP8=")</f>
        <v>#REF!</v>
      </c>
    </row>
    <row r="12" spans="1:256" x14ac:dyDescent="0.25">
      <c r="A12" s="8" t="e">
        <f>AND(COD!#REF!,"AAAAAG+r+gA=")</f>
        <v>#REF!</v>
      </c>
      <c r="B12" s="8" t="e">
        <f>AND(COD!#REF!,"AAAAAG+r+gE=")</f>
        <v>#REF!</v>
      </c>
      <c r="C12" s="8" t="e">
        <f>AND(COD!#REF!,"AAAAAG+r+gI=")</f>
        <v>#REF!</v>
      </c>
      <c r="D12" s="8" t="e">
        <f>AND(COD!#REF!,"AAAAAG+r+gM=")</f>
        <v>#REF!</v>
      </c>
      <c r="E12" s="8" t="e">
        <f>AND(COD!#REF!,"AAAAAG+r+gQ=")</f>
        <v>#REF!</v>
      </c>
      <c r="F12" s="8" t="e">
        <f>IF(COD!#REF!,"AAAAAG+r+gU=",0)</f>
        <v>#REF!</v>
      </c>
      <c r="G12" s="8" t="e">
        <f>AND(COD!#REF!,"AAAAAG+r+gY=")</f>
        <v>#REF!</v>
      </c>
      <c r="H12" s="8" t="e">
        <f>AND(COD!#REF!,"AAAAAG+r+gc=")</f>
        <v>#REF!</v>
      </c>
      <c r="I12" s="8" t="e">
        <f>AND(COD!#REF!,"AAAAAG+r+gg=")</f>
        <v>#REF!</v>
      </c>
      <c r="J12" s="8" t="e">
        <f>AND(COD!#REF!,"AAAAAG+r+gk=")</f>
        <v>#REF!</v>
      </c>
      <c r="K12" s="8" t="e">
        <f>AND(COD!#REF!,"AAAAAG+r+go=")</f>
        <v>#REF!</v>
      </c>
      <c r="L12" s="8" t="e">
        <f>AND(COD!#REF!,"AAAAAG+r+gs=")</f>
        <v>#REF!</v>
      </c>
      <c r="M12" s="8" t="e">
        <f>AND(COD!#REF!,"AAAAAG+r+gw=")</f>
        <v>#REF!</v>
      </c>
      <c r="N12" s="8" t="e">
        <f>AND(COD!#REF!,"AAAAAG+r+g0=")</f>
        <v>#REF!</v>
      </c>
      <c r="O12" s="8" t="e">
        <f>AND(COD!#REF!,"AAAAAG+r+g4=")</f>
        <v>#REF!</v>
      </c>
      <c r="P12" s="8" t="e">
        <f>AND(COD!#REF!,"AAAAAG+r+g8=")</f>
        <v>#REF!</v>
      </c>
      <c r="Q12" s="8" t="e">
        <f>AND(COD!#REF!,"AAAAAG+r+hA=")</f>
        <v>#REF!</v>
      </c>
      <c r="R12" s="8" t="e">
        <f>AND(COD!#REF!,"AAAAAG+r+hE=")</f>
        <v>#REF!</v>
      </c>
      <c r="S12" s="8" t="e">
        <f>IF(COD!#REF!,"AAAAAG+r+hI=",0)</f>
        <v>#REF!</v>
      </c>
      <c r="T12" s="8" t="e">
        <f>AND(COD!#REF!,"AAAAAG+r+hM=")</f>
        <v>#REF!</v>
      </c>
      <c r="U12" s="8" t="e">
        <f>AND(COD!#REF!,"AAAAAG+r+hQ=")</f>
        <v>#REF!</v>
      </c>
      <c r="V12" s="8" t="e">
        <f>AND(COD!#REF!,"AAAAAG+r+hU=")</f>
        <v>#REF!</v>
      </c>
      <c r="W12" s="8" t="e">
        <f>AND(COD!#REF!,"AAAAAG+r+hY=")</f>
        <v>#REF!</v>
      </c>
      <c r="X12" s="8" t="e">
        <f>AND(COD!#REF!,"AAAAAG+r+hc=")</f>
        <v>#REF!</v>
      </c>
      <c r="Y12" s="8" t="e">
        <f>AND(COD!#REF!,"AAAAAG+r+hg=")</f>
        <v>#REF!</v>
      </c>
      <c r="Z12" s="8" t="e">
        <f>AND(COD!#REF!,"AAAAAG+r+hk=")</f>
        <v>#REF!</v>
      </c>
      <c r="AA12" s="8" t="e">
        <f>AND(COD!#REF!,"AAAAAG+r+ho=")</f>
        <v>#REF!</v>
      </c>
      <c r="AB12" s="8" t="e">
        <f>AND(COD!#REF!,"AAAAAG+r+hs=")</f>
        <v>#REF!</v>
      </c>
      <c r="AC12" s="8" t="e">
        <f>AND(COD!#REF!,"AAAAAG+r+hw=")</f>
        <v>#REF!</v>
      </c>
      <c r="AD12" s="8" t="e">
        <f>AND(COD!#REF!,"AAAAAG+r+h0=")</f>
        <v>#REF!</v>
      </c>
      <c r="AE12" s="8" t="e">
        <f>AND(COD!#REF!,"AAAAAG+r+h4=")</f>
        <v>#REF!</v>
      </c>
      <c r="AF12" s="8" t="e">
        <f>IF(COD!#REF!,"AAAAAG+r+h8=",0)</f>
        <v>#REF!</v>
      </c>
      <c r="AG12" s="8" t="e">
        <f>AND(COD!#REF!,"AAAAAG+r+iA=")</f>
        <v>#REF!</v>
      </c>
      <c r="AH12" s="8" t="e">
        <f>AND(COD!#REF!,"AAAAAG+r+iE=")</f>
        <v>#REF!</v>
      </c>
      <c r="AI12" s="8" t="e">
        <f>AND(COD!#REF!,"AAAAAG+r+iI=")</f>
        <v>#REF!</v>
      </c>
      <c r="AJ12" s="8" t="e">
        <f>AND(COD!#REF!,"AAAAAG+r+iM=")</f>
        <v>#REF!</v>
      </c>
      <c r="AK12" s="8" t="e">
        <f>AND(COD!#REF!,"AAAAAG+r+iQ=")</f>
        <v>#REF!</v>
      </c>
      <c r="AL12" s="8" t="e">
        <f>AND(COD!#REF!,"AAAAAG+r+iU=")</f>
        <v>#REF!</v>
      </c>
      <c r="AM12" s="8" t="e">
        <f>AND(COD!#REF!,"AAAAAG+r+iY=")</f>
        <v>#REF!</v>
      </c>
      <c r="AN12" s="8" t="e">
        <f>AND(COD!#REF!,"AAAAAG+r+ic=")</f>
        <v>#REF!</v>
      </c>
      <c r="AO12" s="8" t="e">
        <f>AND(COD!#REF!,"AAAAAG+r+ig=")</f>
        <v>#REF!</v>
      </c>
      <c r="AP12" s="8" t="e">
        <f>AND(COD!#REF!,"AAAAAG+r+ik=")</f>
        <v>#REF!</v>
      </c>
      <c r="AQ12" s="8" t="e">
        <f>AND(COD!#REF!,"AAAAAG+r+io=")</f>
        <v>#REF!</v>
      </c>
      <c r="AR12" s="8" t="e">
        <f>AND(COD!#REF!,"AAAAAG+r+is=")</f>
        <v>#REF!</v>
      </c>
      <c r="AS12" s="8" t="e">
        <f>IF(COD!#REF!,"AAAAAG+r+iw=",0)</f>
        <v>#REF!</v>
      </c>
      <c r="AT12" s="8" t="e">
        <f>AND(COD!#REF!,"AAAAAG+r+i0=")</f>
        <v>#REF!</v>
      </c>
      <c r="AU12" s="8" t="e">
        <f>AND(COD!#REF!,"AAAAAG+r+i4=")</f>
        <v>#REF!</v>
      </c>
      <c r="AV12" s="8" t="e">
        <f>AND(COD!#REF!,"AAAAAG+r+i8=")</f>
        <v>#REF!</v>
      </c>
      <c r="AW12" s="8" t="e">
        <f>AND(COD!#REF!,"AAAAAG+r+jA=")</f>
        <v>#REF!</v>
      </c>
      <c r="AX12" s="8" t="e">
        <f>AND(COD!#REF!,"AAAAAG+r+jE=")</f>
        <v>#REF!</v>
      </c>
      <c r="AY12" s="8" t="e">
        <f>AND(COD!#REF!,"AAAAAG+r+jI=")</f>
        <v>#REF!</v>
      </c>
      <c r="AZ12" s="8" t="e">
        <f>AND(COD!#REF!,"AAAAAG+r+jM=")</f>
        <v>#REF!</v>
      </c>
      <c r="BA12" s="8" t="e">
        <f>AND(COD!#REF!,"AAAAAG+r+jQ=")</f>
        <v>#REF!</v>
      </c>
      <c r="BB12" s="8" t="e">
        <f>AND(COD!#REF!,"AAAAAG+r+jU=")</f>
        <v>#REF!</v>
      </c>
      <c r="BC12" s="8" t="e">
        <f>AND(COD!#REF!,"AAAAAG+r+jY=")</f>
        <v>#REF!</v>
      </c>
      <c r="BD12" s="8" t="e">
        <f>AND(COD!#REF!,"AAAAAG+r+jc=")</f>
        <v>#REF!</v>
      </c>
      <c r="BE12" s="8" t="e">
        <f>AND(COD!#REF!,"AAAAAG+r+jg=")</f>
        <v>#REF!</v>
      </c>
      <c r="BF12" s="8" t="e">
        <f>IF(COD!#REF!,"AAAAAG+r+jk=",0)</f>
        <v>#REF!</v>
      </c>
      <c r="BG12" s="8" t="e">
        <f>AND(COD!#REF!,"AAAAAG+r+jo=")</f>
        <v>#REF!</v>
      </c>
      <c r="BH12" s="8" t="e">
        <f>AND(COD!#REF!,"AAAAAG+r+js=")</f>
        <v>#REF!</v>
      </c>
      <c r="BI12" s="8" t="e">
        <f>AND(COD!#REF!,"AAAAAG+r+jw=")</f>
        <v>#REF!</v>
      </c>
      <c r="BJ12" s="8" t="e">
        <f>AND(COD!#REF!,"AAAAAG+r+j0=")</f>
        <v>#REF!</v>
      </c>
      <c r="BK12" s="8" t="e">
        <f>AND(COD!#REF!,"AAAAAG+r+j4=")</f>
        <v>#REF!</v>
      </c>
      <c r="BL12" s="8" t="e">
        <f>AND(COD!#REF!,"AAAAAG+r+j8=")</f>
        <v>#REF!</v>
      </c>
      <c r="BM12" s="8" t="e">
        <f>AND(COD!#REF!,"AAAAAG+r+kA=")</f>
        <v>#REF!</v>
      </c>
      <c r="BN12" s="8" t="e">
        <f>AND(COD!#REF!,"AAAAAG+r+kE=")</f>
        <v>#REF!</v>
      </c>
      <c r="BO12" s="8" t="e">
        <f>AND(COD!#REF!,"AAAAAG+r+kI=")</f>
        <v>#REF!</v>
      </c>
      <c r="BP12" s="8" t="e">
        <f>AND(COD!#REF!,"AAAAAG+r+kM=")</f>
        <v>#REF!</v>
      </c>
      <c r="BQ12" s="8" t="e">
        <f>AND(COD!#REF!,"AAAAAG+r+kQ=")</f>
        <v>#REF!</v>
      </c>
      <c r="BR12" s="8" t="e">
        <f>AND(COD!#REF!,"AAAAAG+r+kU=")</f>
        <v>#REF!</v>
      </c>
      <c r="BS12" s="8" t="e">
        <f>IF(COD!#REF!,"AAAAAG+r+kY=",0)</f>
        <v>#REF!</v>
      </c>
      <c r="BT12" s="8" t="e">
        <f>AND(COD!#REF!,"AAAAAG+r+kc=")</f>
        <v>#REF!</v>
      </c>
      <c r="BU12" s="8" t="e">
        <f>AND(COD!#REF!,"AAAAAG+r+kg=")</f>
        <v>#REF!</v>
      </c>
      <c r="BV12" s="8" t="e">
        <f>AND(COD!#REF!,"AAAAAG+r+kk=")</f>
        <v>#REF!</v>
      </c>
      <c r="BW12" s="8" t="e">
        <f>AND(COD!#REF!,"AAAAAG+r+ko=")</f>
        <v>#REF!</v>
      </c>
      <c r="BX12" s="8" t="e">
        <f>AND(COD!#REF!,"AAAAAG+r+ks=")</f>
        <v>#REF!</v>
      </c>
      <c r="BY12" s="8" t="e">
        <f>AND(COD!#REF!,"AAAAAG+r+kw=")</f>
        <v>#REF!</v>
      </c>
      <c r="BZ12" s="8" t="e">
        <f>AND(COD!#REF!,"AAAAAG+r+k0=")</f>
        <v>#REF!</v>
      </c>
      <c r="CA12" s="8" t="e">
        <f>AND(COD!#REF!,"AAAAAG+r+k4=")</f>
        <v>#REF!</v>
      </c>
      <c r="CB12" s="8" t="e">
        <f>AND(COD!#REF!,"AAAAAG+r+k8=")</f>
        <v>#REF!</v>
      </c>
      <c r="CC12" s="8" t="e">
        <f>AND(COD!#REF!,"AAAAAG+r+lA=")</f>
        <v>#REF!</v>
      </c>
      <c r="CD12" s="8" t="e">
        <f>AND(COD!#REF!,"AAAAAG+r+lE=")</f>
        <v>#REF!</v>
      </c>
      <c r="CE12" s="8" t="e">
        <f>AND(COD!#REF!,"AAAAAG+r+lI=")</f>
        <v>#REF!</v>
      </c>
      <c r="CF12" s="8" t="e">
        <f>IF(COD!#REF!,"AAAAAG+r+lM=",0)</f>
        <v>#REF!</v>
      </c>
      <c r="CG12" s="8" t="e">
        <f>AND(COD!#REF!,"AAAAAG+r+lQ=")</f>
        <v>#REF!</v>
      </c>
      <c r="CH12" s="8" t="e">
        <f>AND(COD!#REF!,"AAAAAG+r+lU=")</f>
        <v>#REF!</v>
      </c>
      <c r="CI12" s="8" t="e">
        <f>AND(COD!#REF!,"AAAAAG+r+lY=")</f>
        <v>#REF!</v>
      </c>
      <c r="CJ12" s="8" t="e">
        <f>AND(COD!#REF!,"AAAAAG+r+lc=")</f>
        <v>#REF!</v>
      </c>
      <c r="CK12" s="8" t="e">
        <f>AND(COD!#REF!,"AAAAAG+r+lg=")</f>
        <v>#REF!</v>
      </c>
      <c r="CL12" s="8" t="e">
        <f>AND(COD!#REF!,"AAAAAG+r+lk=")</f>
        <v>#REF!</v>
      </c>
      <c r="CM12" s="8" t="e">
        <f>AND(COD!#REF!,"AAAAAG+r+lo=")</f>
        <v>#REF!</v>
      </c>
      <c r="CN12" s="8" t="e">
        <f>AND(COD!#REF!,"AAAAAG+r+ls=")</f>
        <v>#REF!</v>
      </c>
      <c r="CO12" s="8" t="e">
        <f>AND(COD!#REF!,"AAAAAG+r+lw=")</f>
        <v>#REF!</v>
      </c>
      <c r="CP12" s="8" t="e">
        <f>AND(COD!#REF!,"AAAAAG+r+l0=")</f>
        <v>#REF!</v>
      </c>
      <c r="CQ12" s="8" t="e">
        <f>AND(COD!#REF!,"AAAAAG+r+l4=")</f>
        <v>#REF!</v>
      </c>
      <c r="CR12" s="8" t="e">
        <f>AND(COD!#REF!,"AAAAAG+r+l8=")</f>
        <v>#REF!</v>
      </c>
      <c r="CS12" s="8" t="e">
        <f>IF(COD!#REF!,"AAAAAG+r+mA=",0)</f>
        <v>#REF!</v>
      </c>
      <c r="CT12" s="8" t="e">
        <f>AND(COD!#REF!,"AAAAAG+r+mE=")</f>
        <v>#REF!</v>
      </c>
      <c r="CU12" s="8" t="e">
        <f>AND(COD!#REF!,"AAAAAG+r+mI=")</f>
        <v>#REF!</v>
      </c>
      <c r="CV12" s="8" t="e">
        <f>AND(COD!#REF!,"AAAAAG+r+mM=")</f>
        <v>#REF!</v>
      </c>
      <c r="CW12" s="8" t="e">
        <f>AND(COD!#REF!,"AAAAAG+r+mQ=")</f>
        <v>#REF!</v>
      </c>
      <c r="CX12" s="8" t="e">
        <f>AND(COD!#REF!,"AAAAAG+r+mU=")</f>
        <v>#REF!</v>
      </c>
      <c r="CY12" s="8" t="e">
        <f>AND(COD!#REF!,"AAAAAG+r+mY=")</f>
        <v>#REF!</v>
      </c>
      <c r="CZ12" s="8" t="e">
        <f>AND(COD!#REF!,"AAAAAG+r+mc=")</f>
        <v>#REF!</v>
      </c>
      <c r="DA12" s="8" t="e">
        <f>AND(COD!#REF!,"AAAAAG+r+mg=")</f>
        <v>#REF!</v>
      </c>
      <c r="DB12" s="8" t="e">
        <f>AND(COD!#REF!,"AAAAAG+r+mk=")</f>
        <v>#REF!</v>
      </c>
      <c r="DC12" s="8" t="e">
        <f>AND(COD!#REF!,"AAAAAG+r+mo=")</f>
        <v>#REF!</v>
      </c>
      <c r="DD12" s="8" t="e">
        <f>AND(COD!#REF!,"AAAAAG+r+ms=")</f>
        <v>#REF!</v>
      </c>
      <c r="DE12" s="8" t="e">
        <f>AND(COD!#REF!,"AAAAAG+r+mw=")</f>
        <v>#REF!</v>
      </c>
      <c r="DF12" s="8" t="e">
        <f>IF(COD!#REF!,"AAAAAG+r+m0=",0)</f>
        <v>#REF!</v>
      </c>
      <c r="DG12" s="8" t="e">
        <f>AND(COD!#REF!,"AAAAAG+r+m4=")</f>
        <v>#REF!</v>
      </c>
      <c r="DH12" s="8" t="e">
        <f>AND(COD!#REF!,"AAAAAG+r+m8=")</f>
        <v>#REF!</v>
      </c>
      <c r="DI12" s="8" t="e">
        <f>AND(COD!#REF!,"AAAAAG+r+nA=")</f>
        <v>#REF!</v>
      </c>
      <c r="DJ12" s="8" t="e">
        <f>AND(COD!#REF!,"AAAAAG+r+nE=")</f>
        <v>#REF!</v>
      </c>
      <c r="DK12" s="8" t="e">
        <f>AND(COD!#REF!,"AAAAAG+r+nI=")</f>
        <v>#REF!</v>
      </c>
      <c r="DL12" s="8" t="e">
        <f>AND(COD!#REF!,"AAAAAG+r+nM=")</f>
        <v>#REF!</v>
      </c>
      <c r="DM12" s="8" t="e">
        <f>AND(COD!#REF!,"AAAAAG+r+nQ=")</f>
        <v>#REF!</v>
      </c>
      <c r="DN12" s="8" t="e">
        <f>AND(COD!#REF!,"AAAAAG+r+nU=")</f>
        <v>#REF!</v>
      </c>
      <c r="DO12" s="8" t="e">
        <f>AND(COD!#REF!,"AAAAAG+r+nY=")</f>
        <v>#REF!</v>
      </c>
      <c r="DP12" s="8" t="e">
        <f>AND(COD!#REF!,"AAAAAG+r+nc=")</f>
        <v>#REF!</v>
      </c>
      <c r="DQ12" s="8" t="e">
        <f>AND(COD!#REF!,"AAAAAG+r+ng=")</f>
        <v>#REF!</v>
      </c>
      <c r="DR12" s="8" t="e">
        <f>AND(COD!#REF!,"AAAAAG+r+nk=")</f>
        <v>#REF!</v>
      </c>
      <c r="DS12" s="8" t="e">
        <f>IF(COD!#REF!,"AAAAAG+r+no=",0)</f>
        <v>#REF!</v>
      </c>
      <c r="DT12" s="8" t="e">
        <f>AND(COD!#REF!,"AAAAAG+r+ns=")</f>
        <v>#REF!</v>
      </c>
      <c r="DU12" s="8" t="e">
        <f>AND(COD!#REF!,"AAAAAG+r+nw=")</f>
        <v>#REF!</v>
      </c>
      <c r="DV12" s="8" t="e">
        <f>AND(COD!#REF!,"AAAAAG+r+n0=")</f>
        <v>#REF!</v>
      </c>
      <c r="DW12" s="8" t="e">
        <f>AND(COD!#REF!,"AAAAAG+r+n4=")</f>
        <v>#REF!</v>
      </c>
      <c r="DX12" s="8" t="e">
        <f>AND(COD!#REF!,"AAAAAG+r+n8=")</f>
        <v>#REF!</v>
      </c>
      <c r="DY12" s="8" t="e">
        <f>AND(COD!#REF!,"AAAAAG+r+oA=")</f>
        <v>#REF!</v>
      </c>
      <c r="DZ12" s="8" t="e">
        <f>AND(COD!#REF!,"AAAAAG+r+oE=")</f>
        <v>#REF!</v>
      </c>
      <c r="EA12" s="8" t="e">
        <f>AND(COD!#REF!,"AAAAAG+r+oI=")</f>
        <v>#REF!</v>
      </c>
      <c r="EB12" s="8" t="e">
        <f>AND(COD!#REF!,"AAAAAG+r+oM=")</f>
        <v>#REF!</v>
      </c>
      <c r="EC12" s="8" t="e">
        <f>AND(COD!#REF!,"AAAAAG+r+oQ=")</f>
        <v>#REF!</v>
      </c>
      <c r="ED12" s="8" t="e">
        <f>AND(COD!#REF!,"AAAAAG+r+oU=")</f>
        <v>#REF!</v>
      </c>
      <c r="EE12" s="8" t="e">
        <f>AND(COD!#REF!,"AAAAAG+r+oY=")</f>
        <v>#REF!</v>
      </c>
      <c r="EF12" s="8" t="e">
        <f>IF(COD!#REF!,"AAAAAG+r+oc=",0)</f>
        <v>#REF!</v>
      </c>
      <c r="EG12" s="8" t="e">
        <f>AND(COD!#REF!,"AAAAAG+r+og=")</f>
        <v>#REF!</v>
      </c>
      <c r="EH12" s="8" t="e">
        <f>AND(COD!#REF!,"AAAAAG+r+ok=")</f>
        <v>#REF!</v>
      </c>
      <c r="EI12" s="8" t="e">
        <f>AND(COD!#REF!,"AAAAAG+r+oo=")</f>
        <v>#REF!</v>
      </c>
      <c r="EJ12" s="8" t="e">
        <f>AND(COD!#REF!,"AAAAAG+r+os=")</f>
        <v>#REF!</v>
      </c>
      <c r="EK12" s="8" t="e">
        <f>AND(COD!#REF!,"AAAAAG+r+ow=")</f>
        <v>#REF!</v>
      </c>
      <c r="EL12" s="8" t="e">
        <f>AND(COD!#REF!,"AAAAAG+r+o0=")</f>
        <v>#REF!</v>
      </c>
      <c r="EM12" s="8" t="e">
        <f>AND(COD!#REF!,"AAAAAG+r+o4=")</f>
        <v>#REF!</v>
      </c>
      <c r="EN12" s="8" t="e">
        <f>AND(COD!#REF!,"AAAAAG+r+o8=")</f>
        <v>#REF!</v>
      </c>
      <c r="EO12" s="8" t="e">
        <f>AND(COD!#REF!,"AAAAAG+r+pA=")</f>
        <v>#REF!</v>
      </c>
      <c r="EP12" s="8" t="e">
        <f>AND(COD!#REF!,"AAAAAG+r+pE=")</f>
        <v>#REF!</v>
      </c>
      <c r="EQ12" s="8" t="e">
        <f>AND(COD!#REF!,"AAAAAG+r+pI=")</f>
        <v>#REF!</v>
      </c>
      <c r="ER12" s="8" t="e">
        <f>AND(COD!#REF!,"AAAAAG+r+pM=")</f>
        <v>#REF!</v>
      </c>
      <c r="ES12" s="8" t="e">
        <f>IF(COD!#REF!,"AAAAAG+r+pQ=",0)</f>
        <v>#REF!</v>
      </c>
      <c r="ET12" s="8" t="e">
        <f>AND(COD!#REF!,"AAAAAG+r+pU=")</f>
        <v>#REF!</v>
      </c>
      <c r="EU12" s="8" t="e">
        <f>AND(COD!#REF!,"AAAAAG+r+pY=")</f>
        <v>#REF!</v>
      </c>
      <c r="EV12" s="8" t="e">
        <f>AND(COD!#REF!,"AAAAAG+r+pc=")</f>
        <v>#REF!</v>
      </c>
      <c r="EW12" s="8" t="e">
        <f>AND(COD!#REF!,"AAAAAG+r+pg=")</f>
        <v>#REF!</v>
      </c>
      <c r="EX12" s="8" t="e">
        <f>AND(COD!#REF!,"AAAAAG+r+pk=")</f>
        <v>#REF!</v>
      </c>
      <c r="EY12" s="8" t="e">
        <f>AND(COD!#REF!,"AAAAAG+r+po=")</f>
        <v>#REF!</v>
      </c>
      <c r="EZ12" s="8" t="e">
        <f>AND(COD!#REF!,"AAAAAG+r+ps=")</f>
        <v>#REF!</v>
      </c>
      <c r="FA12" s="8" t="e">
        <f>AND(COD!#REF!,"AAAAAG+r+pw=")</f>
        <v>#REF!</v>
      </c>
      <c r="FB12" s="8" t="e">
        <f>AND(COD!#REF!,"AAAAAG+r+p0=")</f>
        <v>#REF!</v>
      </c>
      <c r="FC12" s="8" t="e">
        <f>AND(COD!#REF!,"AAAAAG+r+p4=")</f>
        <v>#REF!</v>
      </c>
      <c r="FD12" s="8" t="e">
        <f>AND(COD!#REF!,"AAAAAG+r+p8=")</f>
        <v>#REF!</v>
      </c>
      <c r="FE12" s="8" t="e">
        <f>AND(COD!#REF!,"AAAAAG+r+qA=")</f>
        <v>#REF!</v>
      </c>
      <c r="FF12" s="8" t="e">
        <f>IF(COD!#REF!,"AAAAAG+r+qE=",0)</f>
        <v>#REF!</v>
      </c>
      <c r="FG12" s="8" t="e">
        <f>AND(COD!#REF!,"AAAAAG+r+qI=")</f>
        <v>#REF!</v>
      </c>
      <c r="FH12" s="8" t="e">
        <f>AND(COD!#REF!,"AAAAAG+r+qM=")</f>
        <v>#REF!</v>
      </c>
      <c r="FI12" s="8" t="e">
        <f>AND(COD!#REF!,"AAAAAG+r+qQ=")</f>
        <v>#REF!</v>
      </c>
      <c r="FJ12" s="8" t="e">
        <f>AND(COD!#REF!,"AAAAAG+r+qU=")</f>
        <v>#REF!</v>
      </c>
      <c r="FK12" s="8" t="e">
        <f>AND(COD!#REF!,"AAAAAG+r+qY=")</f>
        <v>#REF!</v>
      </c>
      <c r="FL12" s="8" t="e">
        <f>AND(COD!#REF!,"AAAAAG+r+qc=")</f>
        <v>#REF!</v>
      </c>
      <c r="FM12" s="8" t="e">
        <f>AND(COD!#REF!,"AAAAAG+r+qg=")</f>
        <v>#REF!</v>
      </c>
      <c r="FN12" s="8" t="e">
        <f>AND(COD!#REF!,"AAAAAG+r+qk=")</f>
        <v>#REF!</v>
      </c>
      <c r="FO12" s="8" t="e">
        <f>AND(COD!#REF!,"AAAAAG+r+qo=")</f>
        <v>#REF!</v>
      </c>
      <c r="FP12" s="8" t="e">
        <f>AND(COD!#REF!,"AAAAAG+r+qs=")</f>
        <v>#REF!</v>
      </c>
      <c r="FQ12" s="8" t="e">
        <f>AND(COD!#REF!,"AAAAAG+r+qw=")</f>
        <v>#REF!</v>
      </c>
      <c r="FR12" s="8" t="e">
        <f>AND(COD!#REF!,"AAAAAG+r+q0=")</f>
        <v>#REF!</v>
      </c>
      <c r="FS12" s="8" t="e">
        <f>IF(COD!#REF!,"AAAAAG+r+q4=",0)</f>
        <v>#REF!</v>
      </c>
      <c r="FT12" s="8" t="e">
        <f>AND(COD!#REF!,"AAAAAG+r+q8=")</f>
        <v>#REF!</v>
      </c>
      <c r="FU12" s="8" t="e">
        <f>AND(COD!#REF!,"AAAAAG+r+rA=")</f>
        <v>#REF!</v>
      </c>
      <c r="FV12" s="8" t="e">
        <f>AND(COD!#REF!,"AAAAAG+r+rE=")</f>
        <v>#REF!</v>
      </c>
      <c r="FW12" s="8" t="e">
        <f>AND(COD!#REF!,"AAAAAG+r+rI=")</f>
        <v>#REF!</v>
      </c>
      <c r="FX12" s="8" t="e">
        <f>AND(COD!#REF!,"AAAAAG+r+rM=")</f>
        <v>#REF!</v>
      </c>
      <c r="FY12" s="8" t="e">
        <f>AND(COD!#REF!,"AAAAAG+r+rQ=")</f>
        <v>#REF!</v>
      </c>
      <c r="FZ12" s="8" t="e">
        <f>AND(COD!#REF!,"AAAAAG+r+rU=")</f>
        <v>#REF!</v>
      </c>
      <c r="GA12" s="8" t="e">
        <f>AND(COD!#REF!,"AAAAAG+r+rY=")</f>
        <v>#REF!</v>
      </c>
      <c r="GB12" s="8" t="e">
        <f>AND(COD!#REF!,"AAAAAG+r+rc=")</f>
        <v>#REF!</v>
      </c>
      <c r="GC12" s="8" t="e">
        <f>AND(COD!#REF!,"AAAAAG+r+rg=")</f>
        <v>#REF!</v>
      </c>
      <c r="GD12" s="8" t="e">
        <f>AND(COD!#REF!,"AAAAAG+r+rk=")</f>
        <v>#REF!</v>
      </c>
      <c r="GE12" s="8" t="e">
        <f>AND(COD!#REF!,"AAAAAG+r+ro=")</f>
        <v>#REF!</v>
      </c>
      <c r="GF12" s="8" t="e">
        <f>IF(COD!#REF!,"AAAAAG+r+rs=",0)</f>
        <v>#REF!</v>
      </c>
      <c r="GG12" s="8" t="e">
        <f>AND(COD!#REF!,"AAAAAG+r+rw=")</f>
        <v>#REF!</v>
      </c>
      <c r="GH12" s="8" t="e">
        <f>AND(COD!#REF!,"AAAAAG+r+r0=")</f>
        <v>#REF!</v>
      </c>
      <c r="GI12" s="8" t="e">
        <f>AND(COD!#REF!,"AAAAAG+r+r4=")</f>
        <v>#REF!</v>
      </c>
      <c r="GJ12" s="8" t="e">
        <f>AND(COD!#REF!,"AAAAAG+r+r8=")</f>
        <v>#REF!</v>
      </c>
      <c r="GK12" s="8" t="e">
        <f>AND(COD!#REF!,"AAAAAG+r+sA=")</f>
        <v>#REF!</v>
      </c>
      <c r="GL12" s="8" t="e">
        <f>AND(COD!#REF!,"AAAAAG+r+sE=")</f>
        <v>#REF!</v>
      </c>
      <c r="GM12" s="8" t="e">
        <f>AND(COD!#REF!,"AAAAAG+r+sI=")</f>
        <v>#REF!</v>
      </c>
      <c r="GN12" s="8" t="e">
        <f>AND(COD!#REF!,"AAAAAG+r+sM=")</f>
        <v>#REF!</v>
      </c>
      <c r="GO12" s="8" t="e">
        <f>AND(COD!#REF!,"AAAAAG+r+sQ=")</f>
        <v>#REF!</v>
      </c>
      <c r="GP12" s="8" t="e">
        <f>AND(COD!#REF!,"AAAAAG+r+sU=")</f>
        <v>#REF!</v>
      </c>
      <c r="GQ12" s="8" t="e">
        <f>AND(COD!#REF!,"AAAAAG+r+sY=")</f>
        <v>#REF!</v>
      </c>
      <c r="GR12" s="8" t="e">
        <f>AND(COD!#REF!,"AAAAAG+r+sc=")</f>
        <v>#REF!</v>
      </c>
      <c r="GS12" s="8" t="e">
        <f>IF(COD!#REF!,"AAAAAG+r+sg=",0)</f>
        <v>#REF!</v>
      </c>
      <c r="GT12" s="8" t="e">
        <f>AND(COD!#REF!,"AAAAAG+r+sk=")</f>
        <v>#REF!</v>
      </c>
      <c r="GU12" s="8" t="e">
        <f>AND(COD!#REF!,"AAAAAG+r+so=")</f>
        <v>#REF!</v>
      </c>
      <c r="GV12" s="8" t="e">
        <f>AND(COD!#REF!,"AAAAAG+r+ss=")</f>
        <v>#REF!</v>
      </c>
      <c r="GW12" s="8" t="e">
        <f>AND(COD!#REF!,"AAAAAG+r+sw=")</f>
        <v>#REF!</v>
      </c>
      <c r="GX12" s="8" t="e">
        <f>AND(COD!#REF!,"AAAAAG+r+s0=")</f>
        <v>#REF!</v>
      </c>
      <c r="GY12" s="8" t="e">
        <f>AND(COD!#REF!,"AAAAAG+r+s4=")</f>
        <v>#REF!</v>
      </c>
      <c r="GZ12" s="8" t="e">
        <f>AND(COD!#REF!,"AAAAAG+r+s8=")</f>
        <v>#REF!</v>
      </c>
      <c r="HA12" s="8" t="e">
        <f>AND(COD!#REF!,"AAAAAG+r+tA=")</f>
        <v>#REF!</v>
      </c>
      <c r="HB12" s="8" t="e">
        <f>AND(COD!#REF!,"AAAAAG+r+tE=")</f>
        <v>#REF!</v>
      </c>
      <c r="HC12" s="8" t="e">
        <f>AND(COD!#REF!,"AAAAAG+r+tI=")</f>
        <v>#REF!</v>
      </c>
      <c r="HD12" s="8" t="e">
        <f>AND(COD!#REF!,"AAAAAG+r+tM=")</f>
        <v>#REF!</v>
      </c>
      <c r="HE12" s="8" t="e">
        <f>AND(COD!#REF!,"AAAAAG+r+tQ=")</f>
        <v>#REF!</v>
      </c>
      <c r="HF12" s="8" t="e">
        <f>IF(COD!#REF!,"AAAAAG+r+tU=",0)</f>
        <v>#REF!</v>
      </c>
      <c r="HG12" s="8" t="e">
        <f>AND(COD!#REF!,"AAAAAG+r+tY=")</f>
        <v>#REF!</v>
      </c>
      <c r="HH12" s="8" t="e">
        <f>AND(COD!#REF!,"AAAAAG+r+tc=")</f>
        <v>#REF!</v>
      </c>
      <c r="HI12" s="8" t="e">
        <f>AND(COD!#REF!,"AAAAAG+r+tg=")</f>
        <v>#REF!</v>
      </c>
      <c r="HJ12" s="8" t="e">
        <f>AND(COD!#REF!,"AAAAAG+r+tk=")</f>
        <v>#REF!</v>
      </c>
      <c r="HK12" s="8" t="e">
        <f>AND(COD!#REF!,"AAAAAG+r+to=")</f>
        <v>#REF!</v>
      </c>
      <c r="HL12" s="8" t="e">
        <f>AND(COD!#REF!,"AAAAAG+r+ts=")</f>
        <v>#REF!</v>
      </c>
      <c r="HM12" s="8" t="e">
        <f>AND(COD!#REF!,"AAAAAG+r+tw=")</f>
        <v>#REF!</v>
      </c>
      <c r="HN12" s="8" t="e">
        <f>AND(COD!#REF!,"AAAAAG+r+t0=")</f>
        <v>#REF!</v>
      </c>
      <c r="HO12" s="8" t="e">
        <f>AND(COD!#REF!,"AAAAAG+r+t4=")</f>
        <v>#REF!</v>
      </c>
      <c r="HP12" s="8" t="e">
        <f>AND(COD!#REF!,"AAAAAG+r+t8=")</f>
        <v>#REF!</v>
      </c>
      <c r="HQ12" s="8" t="e">
        <f>AND(COD!#REF!,"AAAAAG+r+uA=")</f>
        <v>#REF!</v>
      </c>
      <c r="HR12" s="8" t="e">
        <f>AND(COD!#REF!,"AAAAAG+r+uE=")</f>
        <v>#REF!</v>
      </c>
      <c r="HS12" s="8" t="e">
        <f>IF(COD!#REF!,"AAAAAG+r+uI=",0)</f>
        <v>#REF!</v>
      </c>
      <c r="HT12" s="8" t="e">
        <f>AND(COD!#REF!,"AAAAAG+r+uM=")</f>
        <v>#REF!</v>
      </c>
      <c r="HU12" s="8" t="e">
        <f>AND(COD!#REF!,"AAAAAG+r+uQ=")</f>
        <v>#REF!</v>
      </c>
      <c r="HV12" s="8" t="e">
        <f>AND(COD!#REF!,"AAAAAG+r+uU=")</f>
        <v>#REF!</v>
      </c>
      <c r="HW12" s="8" t="e">
        <f>AND(COD!#REF!,"AAAAAG+r+uY=")</f>
        <v>#REF!</v>
      </c>
      <c r="HX12" s="8" t="e">
        <f>AND(COD!#REF!,"AAAAAG+r+uc=")</f>
        <v>#REF!</v>
      </c>
      <c r="HY12" s="8" t="e">
        <f>AND(COD!#REF!,"AAAAAG+r+ug=")</f>
        <v>#REF!</v>
      </c>
      <c r="HZ12" s="8" t="e">
        <f>AND(COD!#REF!,"AAAAAG+r+uk=")</f>
        <v>#REF!</v>
      </c>
      <c r="IA12" s="8" t="e">
        <f>AND(COD!#REF!,"AAAAAG+r+uo=")</f>
        <v>#REF!</v>
      </c>
      <c r="IB12" s="8" t="e">
        <f>AND(COD!#REF!,"AAAAAG+r+us=")</f>
        <v>#REF!</v>
      </c>
      <c r="IC12" s="8" t="e">
        <f>AND(COD!#REF!,"AAAAAG+r+uw=")</f>
        <v>#REF!</v>
      </c>
      <c r="ID12" s="8" t="e">
        <f>AND(COD!#REF!,"AAAAAG+r+u0=")</f>
        <v>#REF!</v>
      </c>
      <c r="IE12" s="8" t="e">
        <f>AND(COD!#REF!,"AAAAAG+r+u4=")</f>
        <v>#REF!</v>
      </c>
      <c r="IF12" s="8" t="e">
        <f>IF(COD!#REF!,"AAAAAG+r+u8=",0)</f>
        <v>#REF!</v>
      </c>
      <c r="IG12" s="8" t="e">
        <f>AND(COD!#REF!,"AAAAAG+r+vA=")</f>
        <v>#REF!</v>
      </c>
      <c r="IH12" s="8" t="e">
        <f>AND(COD!#REF!,"AAAAAG+r+vE=")</f>
        <v>#REF!</v>
      </c>
      <c r="II12" s="8" t="e">
        <f>AND(COD!#REF!,"AAAAAG+r+vI=")</f>
        <v>#REF!</v>
      </c>
      <c r="IJ12" s="8" t="e">
        <f>AND(COD!#REF!,"AAAAAG+r+vM=")</f>
        <v>#REF!</v>
      </c>
      <c r="IK12" s="8" t="e">
        <f>AND(COD!#REF!,"AAAAAG+r+vQ=")</f>
        <v>#REF!</v>
      </c>
      <c r="IL12" s="8" t="e">
        <f>AND(COD!#REF!,"AAAAAG+r+vU=")</f>
        <v>#REF!</v>
      </c>
      <c r="IM12" s="8" t="e">
        <f>AND(COD!#REF!,"AAAAAG+r+vY=")</f>
        <v>#REF!</v>
      </c>
      <c r="IN12" s="8" t="e">
        <f>AND(COD!#REF!,"AAAAAG+r+vc=")</f>
        <v>#REF!</v>
      </c>
      <c r="IO12" s="8" t="e">
        <f>AND(COD!#REF!,"AAAAAG+r+vg=")</f>
        <v>#REF!</v>
      </c>
      <c r="IP12" s="8" t="e">
        <f>AND(COD!#REF!,"AAAAAG+r+vk=")</f>
        <v>#REF!</v>
      </c>
      <c r="IQ12" s="8" t="e">
        <f>AND(COD!#REF!,"AAAAAG+r+vo=")</f>
        <v>#REF!</v>
      </c>
      <c r="IR12" s="8" t="e">
        <f>AND(COD!#REF!,"AAAAAG+r+vs=")</f>
        <v>#REF!</v>
      </c>
      <c r="IS12" s="8" t="e">
        <f>#REF!</f>
        <v>#REF!</v>
      </c>
      <c r="IT12" s="8" t="e">
        <f>#REF!</f>
        <v>#REF!</v>
      </c>
      <c r="IU12" s="8" t="e">
        <f>#REF!</f>
        <v>#REF!</v>
      </c>
      <c r="IV12" s="8" t="e">
        <f>#REF!</f>
        <v>#REF!</v>
      </c>
    </row>
    <row r="13" spans="1:256" x14ac:dyDescent="0.25">
      <c r="A13" s="8" t="e">
        <f>#REF!</f>
        <v>#REF!</v>
      </c>
      <c r="B13" s="8" t="e">
        <f>#REF!</f>
        <v>#REF!</v>
      </c>
      <c r="C13" s="8" t="e">
        <f>#REF!</f>
        <v>#REF!</v>
      </c>
      <c r="D13" s="8" t="e">
        <f>#REF!</f>
        <v>#REF!</v>
      </c>
      <c r="E13" s="8" t="e">
        <f>#REF!</f>
        <v>#REF!</v>
      </c>
      <c r="F13" s="8" t="e">
        <f>#REF!</f>
        <v>#REF!</v>
      </c>
      <c r="G13" s="8" t="e">
        <f>#REF!</f>
        <v>#REF!</v>
      </c>
      <c r="H13" s="8" t="e">
        <f>#REF!</f>
        <v>#REF!</v>
      </c>
      <c r="I13" s="8" t="e">
        <f>#REF!</f>
        <v>#REF!</v>
      </c>
      <c r="J13" s="8" t="e">
        <f>#REF!</f>
        <v>#REF!</v>
      </c>
      <c r="K13" s="8" t="e">
        <f>#REF!</f>
        <v>#REF!</v>
      </c>
      <c r="L13" s="8" t="e">
        <f>#REF!</f>
        <v>#REF!</v>
      </c>
      <c r="M13" s="8" t="e">
        <f>#REF!</f>
        <v>#REF!</v>
      </c>
      <c r="N13" s="8" t="e">
        <f>#REF!</f>
        <v>#REF!</v>
      </c>
      <c r="O13" s="8" t="e">
        <f>#REF!</f>
        <v>#REF!</v>
      </c>
      <c r="P13" s="8" t="e">
        <f>#REF!</f>
        <v>#REF!</v>
      </c>
      <c r="Q13" s="8" t="e">
        <f>#REF!</f>
        <v>#REF!</v>
      </c>
      <c r="R13" s="8" t="e">
        <f>#REF!</f>
        <v>#REF!</v>
      </c>
      <c r="S13" s="8" t="e">
        <f>#REF!</f>
        <v>#REF!</v>
      </c>
      <c r="T13" s="8" t="e">
        <f>#REF!</f>
        <v>#REF!</v>
      </c>
      <c r="U13" s="8" t="e">
        <f>#REF!</f>
        <v>#REF!</v>
      </c>
      <c r="V13" s="8" t="e">
        <f>#REF!</f>
        <v>#REF!</v>
      </c>
      <c r="W13" s="8" t="e">
        <f>#REF!</f>
        <v>#REF!</v>
      </c>
      <c r="X13" s="8" t="e">
        <f>#REF!</f>
        <v>#REF!</v>
      </c>
      <c r="Y13" s="8" t="e">
        <f>#REF!</f>
        <v>#REF!</v>
      </c>
      <c r="Z13" s="8" t="e">
        <f>#REF!</f>
        <v>#REF!</v>
      </c>
      <c r="AA13" s="8" t="e">
        <f>#REF!</f>
        <v>#REF!</v>
      </c>
      <c r="AB13" s="8" t="e">
        <f>#REF!</f>
        <v>#REF!</v>
      </c>
      <c r="AC13" s="8" t="e">
        <f>#REF!</f>
        <v>#REF!</v>
      </c>
      <c r="AD13" s="8" t="e">
        <f>#REF!</f>
        <v>#REF!</v>
      </c>
      <c r="AE13" s="8" t="e">
        <f>#REF!</f>
        <v>#REF!</v>
      </c>
      <c r="AF13" s="8" t="e">
        <f>#REF!</f>
        <v>#REF!</v>
      </c>
      <c r="AG13" s="8" t="e">
        <f>#REF!</f>
        <v>#REF!</v>
      </c>
      <c r="AH13" s="8" t="e">
        <f>#REF!</f>
        <v>#REF!</v>
      </c>
      <c r="AI13" s="8" t="e">
        <f>#REF!</f>
        <v>#REF!</v>
      </c>
      <c r="AJ13" s="8" t="e">
        <f>#REF!</f>
        <v>#REF!</v>
      </c>
      <c r="AK13" s="8" t="e">
        <f>#REF!</f>
        <v>#REF!</v>
      </c>
      <c r="AL13" s="8" t="e">
        <f>#REF!</f>
        <v>#REF!</v>
      </c>
      <c r="AM13" s="8" t="e">
        <f>#REF!</f>
        <v>#REF!</v>
      </c>
      <c r="AN13" s="8" t="e">
        <f>#REF!</f>
        <v>#REF!</v>
      </c>
      <c r="AO13" s="8" t="e">
        <f>#REF!</f>
        <v>#REF!</v>
      </c>
      <c r="AP13" s="8" t="e">
        <f>#REF!</f>
        <v>#REF!</v>
      </c>
      <c r="AQ13" s="8" t="e">
        <f>#REF!</f>
        <v>#REF!</v>
      </c>
      <c r="AR13" s="8" t="e">
        <f>#REF!</f>
        <v>#REF!</v>
      </c>
      <c r="AS13" s="8" t="e">
        <f>#REF!</f>
        <v>#REF!</v>
      </c>
      <c r="AT13" s="8" t="e">
        <f>#REF!</f>
        <v>#REF!</v>
      </c>
      <c r="AU13" s="8" t="e">
        <f>#REF!</f>
        <v>#REF!</v>
      </c>
      <c r="AV13" s="8" t="e">
        <f>#REF!</f>
        <v>#REF!</v>
      </c>
      <c r="AW13" s="8" t="e">
        <f>#REF!</f>
        <v>#REF!</v>
      </c>
      <c r="AX13" s="8" t="e">
        <f>#REF!</f>
        <v>#REF!</v>
      </c>
      <c r="AY13" s="8" t="e">
        <f>#REF!</f>
        <v>#REF!</v>
      </c>
      <c r="AZ13" s="8" t="e">
        <f>#REF!</f>
        <v>#REF!</v>
      </c>
      <c r="BA13" s="8" t="e">
        <f>#REF!</f>
        <v>#REF!</v>
      </c>
      <c r="BB13" s="8" t="e">
        <f>#REF!</f>
        <v>#REF!</v>
      </c>
      <c r="BC13" s="8" t="e">
        <f>#REF!</f>
        <v>#REF!</v>
      </c>
      <c r="BD13" s="8" t="e">
        <f>#REF!</f>
        <v>#REF!</v>
      </c>
      <c r="BE13" s="8" t="e">
        <f>#REF!</f>
        <v>#REF!</v>
      </c>
      <c r="BF13" s="8" t="e">
        <f>#REF!</f>
        <v>#REF!</v>
      </c>
      <c r="BG13" s="8" t="e">
        <f>#REF!</f>
        <v>#REF!</v>
      </c>
      <c r="BH13" s="8" t="e">
        <f>#REF!</f>
        <v>#REF!</v>
      </c>
      <c r="BI13" s="8" t="e">
        <f>#REF!</f>
        <v>#REF!</v>
      </c>
      <c r="BJ13" s="8" t="e">
        <f>#REF!</f>
        <v>#REF!</v>
      </c>
      <c r="BK13" s="8" t="e">
        <f>#REF!</f>
        <v>#REF!</v>
      </c>
      <c r="BL13" s="8" t="e">
        <f>#REF!</f>
        <v>#REF!</v>
      </c>
      <c r="BM13" s="8" t="e">
        <f>#REF!</f>
        <v>#REF!</v>
      </c>
      <c r="BN13" s="8" t="e">
        <f>#REF!</f>
        <v>#REF!</v>
      </c>
      <c r="BO13" s="8" t="e">
        <f>#REF!</f>
        <v>#REF!</v>
      </c>
      <c r="BP13" s="8" t="e">
        <f>#REF!</f>
        <v>#REF!</v>
      </c>
      <c r="BQ13" s="8" t="e">
        <f>#REF!</f>
        <v>#REF!</v>
      </c>
      <c r="BR13" s="8" t="e">
        <f>#REF!</f>
        <v>#REF!</v>
      </c>
      <c r="BS13" s="8" t="e">
        <f>#REF!</f>
        <v>#REF!</v>
      </c>
      <c r="BT13" s="8" t="e">
        <f>#REF!</f>
        <v>#REF!</v>
      </c>
      <c r="BU13" s="8" t="e">
        <f>#REF!</f>
        <v>#REF!</v>
      </c>
      <c r="BV13" s="8" t="e">
        <f>#REF!</f>
        <v>#REF!</v>
      </c>
      <c r="BW13" s="8" t="e">
        <f>#REF!</f>
        <v>#REF!</v>
      </c>
      <c r="BX13" s="8" t="e">
        <f>#REF!</f>
        <v>#REF!</v>
      </c>
      <c r="BY13" s="8" t="e">
        <f>#REF!</f>
        <v>#REF!</v>
      </c>
      <c r="BZ13" s="8" t="e">
        <f>#REF!</f>
        <v>#REF!</v>
      </c>
      <c r="CA13" s="8" t="e">
        <f>#REF!</f>
        <v>#REF!</v>
      </c>
      <c r="CB13" s="8" t="e">
        <f>#REF!</f>
        <v>#REF!</v>
      </c>
      <c r="CC13" s="8" t="e">
        <f>#REF!</f>
        <v>#REF!</v>
      </c>
      <c r="CD13" s="8" t="e">
        <f>#REF!</f>
        <v>#REF!</v>
      </c>
      <c r="CE13" s="8" t="e">
        <f>#REF!</f>
        <v>#REF!</v>
      </c>
      <c r="CF13" s="8" t="e">
        <f>#REF!</f>
        <v>#REF!</v>
      </c>
      <c r="CG13" s="8" t="e">
        <f>#REF!</f>
        <v>#REF!</v>
      </c>
      <c r="CH13" s="8" t="e">
        <f>#REF!</f>
        <v>#REF!</v>
      </c>
      <c r="CI13" s="8" t="e">
        <f>#REF!</f>
        <v>#REF!</v>
      </c>
      <c r="CJ13" s="8" t="e">
        <f>#REF!</f>
        <v>#REF!</v>
      </c>
      <c r="CK13" s="8" t="e">
        <f>#REF!</f>
        <v>#REF!</v>
      </c>
      <c r="CL13" s="8" t="e">
        <f>#REF!</f>
        <v>#REF!</v>
      </c>
      <c r="CM13" s="8" t="e">
        <f>#REF!</f>
        <v>#REF!</v>
      </c>
      <c r="CN13" s="8" t="e">
        <f>#REF!</f>
        <v>#REF!</v>
      </c>
      <c r="CO13" s="8" t="e">
        <f>#REF!</f>
        <v>#REF!</v>
      </c>
      <c r="CP13" s="8" t="e">
        <f>#REF!</f>
        <v>#REF!</v>
      </c>
      <c r="CQ13" s="8" t="e">
        <f>#REF!</f>
        <v>#REF!</v>
      </c>
      <c r="CR13" s="8" t="e">
        <f>#REF!</f>
        <v>#REF!</v>
      </c>
      <c r="CS13" s="8" t="e">
        <f>#REF!</f>
        <v>#REF!</v>
      </c>
      <c r="CT13" s="8" t="e">
        <f>#REF!</f>
        <v>#REF!</v>
      </c>
      <c r="CU13" s="8" t="e">
        <f>#REF!</f>
        <v>#REF!</v>
      </c>
      <c r="CV13" s="8" t="e">
        <f>#REF!</f>
        <v>#REF!</v>
      </c>
      <c r="CW13" s="8" t="e">
        <f>#REF!</f>
        <v>#REF!</v>
      </c>
      <c r="CX13" s="8" t="e">
        <f>#REF!</f>
        <v>#REF!</v>
      </c>
      <c r="CY13" s="8" t="e">
        <f>#REF!</f>
        <v>#REF!</v>
      </c>
      <c r="CZ13" s="8" t="e">
        <f>#REF!</f>
        <v>#REF!</v>
      </c>
      <c r="DA13" s="8" t="e">
        <f>#REF!</f>
        <v>#REF!</v>
      </c>
      <c r="DB13" s="8" t="e">
        <f>#REF!</f>
        <v>#REF!</v>
      </c>
      <c r="DC13" s="8" t="e">
        <f>#REF!</f>
        <v>#REF!</v>
      </c>
      <c r="DD13" s="8" t="e">
        <f>#REF!</f>
        <v>#REF!</v>
      </c>
      <c r="DE13" s="8" t="e">
        <f>#REF!</f>
        <v>#REF!</v>
      </c>
      <c r="DF13" s="8" t="e">
        <f>#REF!</f>
        <v>#REF!</v>
      </c>
      <c r="DG13" s="8" t="e">
        <f>#REF!</f>
        <v>#REF!</v>
      </c>
      <c r="DH13" s="8" t="e">
        <f>#REF!</f>
        <v>#REF!</v>
      </c>
      <c r="DI13" s="8" t="e">
        <f>#REF!</f>
        <v>#REF!</v>
      </c>
      <c r="DJ13" s="8" t="e">
        <f>#REF!</f>
        <v>#REF!</v>
      </c>
      <c r="DK13" s="8" t="e">
        <f>#REF!</f>
        <v>#REF!</v>
      </c>
      <c r="DL13" s="8" t="e">
        <f>#REF!</f>
        <v>#REF!</v>
      </c>
      <c r="DM13" s="8" t="e">
        <f>#REF!</f>
        <v>#REF!</v>
      </c>
      <c r="DN13" s="8" t="e">
        <f>#REF!</f>
        <v>#REF!</v>
      </c>
      <c r="DO13" s="8" t="e">
        <f>#REF!</f>
        <v>#REF!</v>
      </c>
      <c r="DP13" s="8" t="e">
        <f>#REF!</f>
        <v>#REF!</v>
      </c>
      <c r="DQ13" s="8" t="e">
        <f>#REF!</f>
        <v>#REF!</v>
      </c>
      <c r="DR13" s="8" t="e">
        <f>#REF!</f>
        <v>#REF!</v>
      </c>
      <c r="DS13" s="8" t="e">
        <f>#REF!</f>
        <v>#REF!</v>
      </c>
      <c r="DT13" s="8" t="e">
        <f>#REF!</f>
        <v>#REF!</v>
      </c>
      <c r="DU13" s="8" t="e">
        <f>#REF!</f>
        <v>#REF!</v>
      </c>
      <c r="DV13" s="8" t="e">
        <f>#REF!</f>
        <v>#REF!</v>
      </c>
      <c r="DW13" s="8" t="e">
        <f>#REF!</f>
        <v>#REF!</v>
      </c>
      <c r="DX13" s="8" t="e">
        <f>#REF!</f>
        <v>#REF!</v>
      </c>
      <c r="DY13" s="8" t="e">
        <f>#REF!</f>
        <v>#REF!</v>
      </c>
      <c r="DZ13" s="8" t="e">
        <f>#REF!</f>
        <v>#REF!</v>
      </c>
      <c r="EA13" s="8" t="e">
        <f>#REF!</f>
        <v>#REF!</v>
      </c>
      <c r="EB13" s="8" t="e">
        <f>#REF!</f>
        <v>#REF!</v>
      </c>
      <c r="EC13" s="8" t="e">
        <f>#REF!</f>
        <v>#REF!</v>
      </c>
      <c r="ED13" s="8" t="e">
        <f>#REF!</f>
        <v>#REF!</v>
      </c>
      <c r="EE13" s="8" t="e">
        <f>#REF!</f>
        <v>#REF!</v>
      </c>
      <c r="EF13" s="8" t="e">
        <f>#REF!</f>
        <v>#REF!</v>
      </c>
      <c r="EG13" s="8" t="e">
        <f>#REF!</f>
        <v>#REF!</v>
      </c>
      <c r="EH13" s="8" t="e">
        <f>#REF!</f>
        <v>#REF!</v>
      </c>
      <c r="EI13" s="8" t="e">
        <f>#REF!</f>
        <v>#REF!</v>
      </c>
      <c r="EJ13" s="8" t="e">
        <f>#REF!</f>
        <v>#REF!</v>
      </c>
      <c r="EK13" s="8" t="e">
        <f>#REF!</f>
        <v>#REF!</v>
      </c>
      <c r="EL13" s="8" t="e">
        <f>#REF!</f>
        <v>#REF!</v>
      </c>
      <c r="EM13" s="8" t="e">
        <f>#REF!</f>
        <v>#REF!</v>
      </c>
      <c r="EN13" s="8" t="e">
        <f>#REF!</f>
        <v>#REF!</v>
      </c>
      <c r="EO13" s="8" t="e">
        <f>#REF!</f>
        <v>#REF!</v>
      </c>
      <c r="EP13" s="8" t="e">
        <f>#REF!</f>
        <v>#REF!</v>
      </c>
      <c r="EQ13" s="8" t="e">
        <f>#REF!</f>
        <v>#REF!</v>
      </c>
      <c r="ER13" s="8" t="e">
        <f>#REF!</f>
        <v>#REF!</v>
      </c>
      <c r="ES13" s="8" t="e">
        <f>#REF!</f>
        <v>#REF!</v>
      </c>
      <c r="ET13" s="8" t="e">
        <f>#REF!</f>
        <v>#REF!</v>
      </c>
      <c r="EU13" s="8" t="e">
        <f>#REF!</f>
        <v>#REF!</v>
      </c>
      <c r="EV13" s="8" t="e">
        <f>#REF!</f>
        <v>#REF!</v>
      </c>
      <c r="EW13" s="8" t="e">
        <f>#REF!</f>
        <v>#REF!</v>
      </c>
      <c r="EX13" s="8" t="e">
        <f>#REF!</f>
        <v>#REF!</v>
      </c>
      <c r="EY13" s="8" t="e">
        <f>#REF!</f>
        <v>#REF!</v>
      </c>
      <c r="EZ13" s="8" t="e">
        <f>#REF!</f>
        <v>#REF!</v>
      </c>
      <c r="FA13" s="8" t="e">
        <f>#REF!</f>
        <v>#REF!</v>
      </c>
      <c r="FB13" s="8" t="e">
        <f>#REF!</f>
        <v>#REF!</v>
      </c>
      <c r="FC13" s="8" t="e">
        <f>#REF!</f>
        <v>#REF!</v>
      </c>
      <c r="FD13" s="8" t="e">
        <f>#REF!</f>
        <v>#REF!</v>
      </c>
      <c r="FE13" s="8" t="e">
        <f>#REF!</f>
        <v>#REF!</v>
      </c>
      <c r="FF13" s="8" t="e">
        <f>#REF!</f>
        <v>#REF!</v>
      </c>
      <c r="FG13" s="8" t="e">
        <f>#REF!</f>
        <v>#REF!</v>
      </c>
      <c r="FH13" s="8" t="e">
        <f>#REF!</f>
        <v>#REF!</v>
      </c>
      <c r="FI13" s="8" t="e">
        <f>#REF!</f>
        <v>#REF!</v>
      </c>
      <c r="FJ13" s="8" t="e">
        <f>#REF!</f>
        <v>#REF!</v>
      </c>
      <c r="FK13" s="8" t="e">
        <f>#REF!</f>
        <v>#REF!</v>
      </c>
      <c r="FL13" s="8" t="e">
        <f>#REF!</f>
        <v>#REF!</v>
      </c>
      <c r="FM13" s="8" t="e">
        <f>#REF!</f>
        <v>#REF!</v>
      </c>
      <c r="FN13" s="8" t="e">
        <f>#REF!</f>
        <v>#REF!</v>
      </c>
      <c r="FO13" s="8" t="e">
        <f>#REF!</f>
        <v>#REF!</v>
      </c>
      <c r="FP13" s="8" t="e">
        <f>#REF!</f>
        <v>#REF!</v>
      </c>
      <c r="FQ13" s="8" t="e">
        <f>#REF!</f>
        <v>#REF!</v>
      </c>
      <c r="FR13" s="8" t="e">
        <f>#REF!</f>
        <v>#REF!</v>
      </c>
      <c r="FS13" s="8" t="e">
        <f>#REF!</f>
        <v>#REF!</v>
      </c>
      <c r="FT13" s="8" t="e">
        <f>#REF!</f>
        <v>#REF!</v>
      </c>
      <c r="FU13" s="8" t="e">
        <f>#REF!</f>
        <v>#REF!</v>
      </c>
      <c r="FV13" s="8" t="e">
        <f>#REF!</f>
        <v>#REF!</v>
      </c>
      <c r="FW13" s="8" t="e">
        <f>#REF!</f>
        <v>#REF!</v>
      </c>
      <c r="FX13" s="8" t="e">
        <f>#REF!</f>
        <v>#REF!</v>
      </c>
      <c r="FY13" s="8" t="e">
        <f>#REF!</f>
        <v>#REF!</v>
      </c>
      <c r="FZ13" s="8" t="e">
        <f>#REF!</f>
        <v>#REF!</v>
      </c>
      <c r="GA13" s="8" t="e">
        <f>#REF!</f>
        <v>#REF!</v>
      </c>
      <c r="GB13" s="8" t="e">
        <f>#REF!</f>
        <v>#REF!</v>
      </c>
      <c r="GC13" s="8" t="e">
        <f>#REF!</f>
        <v>#REF!</v>
      </c>
      <c r="GD13" s="8" t="e">
        <f>#REF!</f>
        <v>#REF!</v>
      </c>
      <c r="GE13" s="8" t="e">
        <f>#REF!</f>
        <v>#REF!</v>
      </c>
      <c r="GF13" s="8" t="e">
        <f>#REF!</f>
        <v>#REF!</v>
      </c>
      <c r="GG13" s="8" t="e">
        <f>#REF!</f>
        <v>#REF!</v>
      </c>
      <c r="GH13" s="8" t="e">
        <f>#REF!</f>
        <v>#REF!</v>
      </c>
      <c r="GI13" s="8" t="e">
        <f>#REF!</f>
        <v>#REF!</v>
      </c>
      <c r="GJ13" s="8" t="e">
        <f>#REF!</f>
        <v>#REF!</v>
      </c>
      <c r="GK13" s="8" t="e">
        <f>#REF!</f>
        <v>#REF!</v>
      </c>
      <c r="GL13" s="8" t="e">
        <f>#REF!</f>
        <v>#REF!</v>
      </c>
      <c r="GM13" s="8" t="e">
        <f>#REF!</f>
        <v>#REF!</v>
      </c>
      <c r="GN13" s="8" t="e">
        <f>#REF!</f>
        <v>#REF!</v>
      </c>
      <c r="GO13" s="8" t="e">
        <f>#REF!</f>
        <v>#REF!</v>
      </c>
      <c r="GP13" s="8" t="e">
        <f>#REF!</f>
        <v>#REF!</v>
      </c>
      <c r="GQ13" s="8" t="e">
        <f>#REF!</f>
        <v>#REF!</v>
      </c>
      <c r="GR13" s="8" t="e">
        <f>#REF!</f>
        <v>#REF!</v>
      </c>
      <c r="GS13" s="8" t="e">
        <f>#REF!</f>
        <v>#REF!</v>
      </c>
      <c r="GT13" s="8" t="e">
        <f>#REF!</f>
        <v>#REF!</v>
      </c>
      <c r="GU13" s="8" t="e">
        <f>#REF!</f>
        <v>#REF!</v>
      </c>
      <c r="GV13" s="8" t="e">
        <f>#REF!</f>
        <v>#REF!</v>
      </c>
      <c r="GW13" s="8" t="e">
        <f>#REF!</f>
        <v>#REF!</v>
      </c>
      <c r="GX13" s="8" t="e">
        <f>#REF!</f>
        <v>#REF!</v>
      </c>
      <c r="GY13" s="8" t="e">
        <f>#REF!</f>
        <v>#REF!</v>
      </c>
      <c r="GZ13" s="8" t="e">
        <f>#REF!</f>
        <v>#REF!</v>
      </c>
      <c r="HA13" s="8" t="e">
        <f>#REF!</f>
        <v>#REF!</v>
      </c>
      <c r="HB13" s="8" t="e">
        <f>#REF!</f>
        <v>#REF!</v>
      </c>
      <c r="HC13" s="8" t="e">
        <f>#REF!</f>
        <v>#REF!</v>
      </c>
      <c r="HD13" s="8" t="e">
        <f>#REF!</f>
        <v>#REF!</v>
      </c>
      <c r="HE13" s="8" t="e">
        <f>#REF!</f>
        <v>#REF!</v>
      </c>
      <c r="HF13" s="8" t="e">
        <f>#REF!</f>
        <v>#REF!</v>
      </c>
      <c r="HG13" s="8" t="e">
        <f>#REF!</f>
        <v>#REF!</v>
      </c>
      <c r="HH13" s="8" t="e">
        <f>#REF!</f>
        <v>#REF!</v>
      </c>
      <c r="HI13" s="8" t="e">
        <f>#REF!</f>
        <v>#REF!</v>
      </c>
      <c r="HJ13" s="8" t="e">
        <f>#REF!</f>
        <v>#REF!</v>
      </c>
      <c r="HK13" s="8" t="e">
        <f>#REF!</f>
        <v>#REF!</v>
      </c>
      <c r="HL13" s="8" t="e">
        <f>#REF!</f>
        <v>#REF!</v>
      </c>
      <c r="HM13" s="8" t="e">
        <f>#REF!</f>
        <v>#REF!</v>
      </c>
      <c r="HN13" s="8" t="e">
        <f>#REF!</f>
        <v>#REF!</v>
      </c>
      <c r="HO13" s="8" t="e">
        <f>#REF!</f>
        <v>#REF!</v>
      </c>
      <c r="HP13" s="8" t="e">
        <f>#REF!</f>
        <v>#REF!</v>
      </c>
      <c r="HQ13" s="8" t="e">
        <f>#REF!</f>
        <v>#REF!</v>
      </c>
      <c r="HR13" s="8" t="e">
        <f>#REF!</f>
        <v>#REF!</v>
      </c>
      <c r="HS13" s="8" t="e">
        <f>#REF!</f>
        <v>#REF!</v>
      </c>
      <c r="HT13" s="8" t="e">
        <f>#REF!</f>
        <v>#REF!</v>
      </c>
      <c r="HU13" s="8" t="e">
        <f>#REF!</f>
        <v>#REF!</v>
      </c>
      <c r="HV13" s="8" t="e">
        <f>#REF!</f>
        <v>#REF!</v>
      </c>
      <c r="HW13" s="8" t="e">
        <f>#REF!</f>
        <v>#REF!</v>
      </c>
      <c r="HX13" s="8" t="e">
        <f>#REF!</f>
        <v>#REF!</v>
      </c>
      <c r="HY13" s="8" t="e">
        <f>#REF!</f>
        <v>#REF!</v>
      </c>
      <c r="HZ13" s="8" t="e">
        <f>#REF!</f>
        <v>#REF!</v>
      </c>
      <c r="IA13" s="8" t="e">
        <f>#REF!</f>
        <v>#REF!</v>
      </c>
      <c r="IB13" s="8" t="e">
        <f>#REF!</f>
        <v>#REF!</v>
      </c>
      <c r="IC13" s="8" t="e">
        <f>#REF!</f>
        <v>#REF!</v>
      </c>
      <c r="ID13" s="8" t="e">
        <f>#REF!</f>
        <v>#REF!</v>
      </c>
      <c r="IE13" s="8" t="e">
        <f>#REF!</f>
        <v>#REF!</v>
      </c>
      <c r="IF13" s="8" t="e">
        <f>#REF!</f>
        <v>#REF!</v>
      </c>
      <c r="IG13" s="8" t="e">
        <f>#REF!</f>
        <v>#REF!</v>
      </c>
      <c r="IH13" s="8" t="e">
        <f>#REF!</f>
        <v>#REF!</v>
      </c>
      <c r="II13" s="8" t="e">
        <f>#REF!</f>
        <v>#REF!</v>
      </c>
      <c r="IJ13" s="8" t="e">
        <f>#REF!</f>
        <v>#REF!</v>
      </c>
      <c r="IK13" s="8" t="e">
        <f>#REF!</f>
        <v>#REF!</v>
      </c>
      <c r="IL13" s="8" t="e">
        <f>#REF!</f>
        <v>#REF!</v>
      </c>
      <c r="IM13" s="8" t="e">
        <f>#REF!</f>
        <v>#REF!</v>
      </c>
      <c r="IN13" s="8" t="e">
        <f>#REF!</f>
        <v>#REF!</v>
      </c>
      <c r="IO13" s="8" t="e">
        <f>#REF!</f>
        <v>#REF!</v>
      </c>
      <c r="IP13" s="8" t="e">
        <f>#REF!</f>
        <v>#REF!</v>
      </c>
      <c r="IQ13" s="8" t="e">
        <f>#REF!</f>
        <v>#REF!</v>
      </c>
      <c r="IR13" s="8" t="e">
        <f>#REF!</f>
        <v>#REF!</v>
      </c>
      <c r="IS13" s="8" t="e">
        <f>#REF!</f>
        <v>#REF!</v>
      </c>
      <c r="IT13" s="8" t="e">
        <f>#REF!</f>
        <v>#REF!</v>
      </c>
      <c r="IU13" s="8" t="e">
        <f>#REF!</f>
        <v>#REF!</v>
      </c>
      <c r="IV13" s="8" t="e">
        <f>#REF!</f>
        <v>#REF!</v>
      </c>
    </row>
    <row r="14" spans="1:256" x14ac:dyDescent="0.25">
      <c r="A14" s="8" t="e">
        <f>#REF!</f>
        <v>#REF!</v>
      </c>
      <c r="B14" s="8" t="e">
        <f>#REF!</f>
        <v>#REF!</v>
      </c>
      <c r="C14" s="8" t="e">
        <f>#REF!</f>
        <v>#REF!</v>
      </c>
      <c r="D14" s="8" t="e">
        <f>#REF!</f>
        <v>#REF!</v>
      </c>
      <c r="E14" s="8" t="e">
        <f>#REF!</f>
        <v>#REF!</v>
      </c>
      <c r="F14" s="8" t="e">
        <f>#REF!</f>
        <v>#REF!</v>
      </c>
      <c r="G14" s="8" t="e">
        <f>#REF!</f>
        <v>#REF!</v>
      </c>
      <c r="H14" s="8" t="e">
        <f>#REF!</f>
        <v>#REF!</v>
      </c>
      <c r="I14" s="8" t="e">
        <f>#REF!</f>
        <v>#REF!</v>
      </c>
      <c r="J14" s="8" t="e">
        <f>#REF!</f>
        <v>#REF!</v>
      </c>
      <c r="K14" s="8" t="e">
        <f>#REF!</f>
        <v>#REF!</v>
      </c>
      <c r="L14" s="8" t="e">
        <f>#REF!</f>
        <v>#REF!</v>
      </c>
      <c r="M14" s="8" t="e">
        <f>#REF!</f>
        <v>#REF!</v>
      </c>
      <c r="N14" s="8" t="e">
        <f>#REF!</f>
        <v>#REF!</v>
      </c>
      <c r="O14" s="8" t="e">
        <f>#REF!</f>
        <v>#REF!</v>
      </c>
      <c r="P14" s="8" t="e">
        <f>#REF!</f>
        <v>#REF!</v>
      </c>
      <c r="Q14" s="8" t="e">
        <f>#REF!</f>
        <v>#REF!</v>
      </c>
      <c r="R14" s="8" t="e">
        <f>#REF!</f>
        <v>#REF!</v>
      </c>
      <c r="S14" s="8" t="e">
        <f>#REF!</f>
        <v>#REF!</v>
      </c>
      <c r="T14" s="8" t="e">
        <f>#REF!</f>
        <v>#REF!</v>
      </c>
      <c r="U14" s="8" t="e">
        <f>#REF!</f>
        <v>#REF!</v>
      </c>
      <c r="V14" s="8" t="e">
        <f>#REF!</f>
        <v>#REF!</v>
      </c>
      <c r="W14" s="8" t="e">
        <f>#REF!</f>
        <v>#REF!</v>
      </c>
      <c r="X14" s="8" t="e">
        <f>#REF!</f>
        <v>#REF!</v>
      </c>
      <c r="Y14" s="8" t="e">
        <f>#REF!</f>
        <v>#REF!</v>
      </c>
      <c r="Z14" s="8" t="e">
        <f>#REF!</f>
        <v>#REF!</v>
      </c>
      <c r="AA14" s="8" t="e">
        <f>#REF!</f>
        <v>#REF!</v>
      </c>
      <c r="AB14" s="8" t="e">
        <f>#REF!</f>
        <v>#REF!</v>
      </c>
      <c r="AC14" s="8" t="e">
        <f>#REF!</f>
        <v>#REF!</v>
      </c>
      <c r="AD14" s="8" t="e">
        <f>#REF!</f>
        <v>#REF!</v>
      </c>
      <c r="AE14" s="8" t="e">
        <f>#REF!</f>
        <v>#REF!</v>
      </c>
      <c r="AF14" s="8" t="e">
        <f>#REF!</f>
        <v>#REF!</v>
      </c>
      <c r="AG14" s="8" t="e">
        <f>#REF!</f>
        <v>#REF!</v>
      </c>
      <c r="AH14" s="8" t="e">
        <f>#REF!</f>
        <v>#REF!</v>
      </c>
      <c r="AI14" s="8" t="e">
        <f>#REF!</f>
        <v>#REF!</v>
      </c>
      <c r="AJ14" s="8" t="e">
        <f>#REF!</f>
        <v>#REF!</v>
      </c>
      <c r="AK14" s="8" t="e">
        <f>#REF!</f>
        <v>#REF!</v>
      </c>
      <c r="AL14" s="8" t="e">
        <f>#REF!</f>
        <v>#REF!</v>
      </c>
      <c r="AM14" s="8" t="e">
        <f>#REF!</f>
        <v>#REF!</v>
      </c>
      <c r="AN14" s="8" t="e">
        <f>IF(COD!#REF!,"AAAAAH+/vyc=",0)</f>
        <v>#REF!</v>
      </c>
      <c r="AO14" s="8" t="e">
        <f>AND(COD!#REF!,"AAAAAH+/vyg=")</f>
        <v>#REF!</v>
      </c>
      <c r="AP14" s="8" t="e">
        <f>AND(COD!#REF!,"AAAAAH+/vyk=")</f>
        <v>#REF!</v>
      </c>
      <c r="AQ14" s="8" t="e">
        <f>AND(COD!#REF!,"AAAAAH+/vyo=")</f>
        <v>#REF!</v>
      </c>
      <c r="AR14" s="8" t="e">
        <f>AND(COD!#REF!,"AAAAAH+/vys=")</f>
        <v>#REF!</v>
      </c>
      <c r="AS14" s="8" t="e">
        <f>AND(COD!#REF!,"AAAAAH+/vyw=")</f>
        <v>#REF!</v>
      </c>
      <c r="AT14" s="8" t="e">
        <f>AND(COD!#REF!,"AAAAAH+/vy0=")</f>
        <v>#REF!</v>
      </c>
      <c r="AU14" s="8" t="e">
        <f>AND(COD!#REF!,"AAAAAH+/vy4=")</f>
        <v>#REF!</v>
      </c>
      <c r="AV14" s="8" t="e">
        <f>AND(COD!#REF!,"AAAAAH+/vy8=")</f>
        <v>#REF!</v>
      </c>
      <c r="AW14" s="8" t="e">
        <f>AND(COD!#REF!,"AAAAAH+/vzA=")</f>
        <v>#REF!</v>
      </c>
      <c r="AX14" s="8" t="e">
        <f>AND(COD!#REF!,"AAAAAH+/vzE=")</f>
        <v>#REF!</v>
      </c>
      <c r="AY14" s="8" t="e">
        <f>AND(COD!#REF!,"AAAAAH+/vzI=")</f>
        <v>#REF!</v>
      </c>
      <c r="AZ14" s="8" t="e">
        <f>AND(COD!#REF!,"AAAAAH+/vzM=")</f>
        <v>#REF!</v>
      </c>
      <c r="BA14" s="8" t="e">
        <f>IF(COD!#REF!,"AAAAAH+/vzQ=",0)</f>
        <v>#REF!</v>
      </c>
      <c r="BB14" s="8" t="e">
        <f>AND(COD!#REF!,"AAAAAH+/vzU=")</f>
        <v>#REF!</v>
      </c>
      <c r="BC14" s="8" t="e">
        <f>AND(COD!#REF!,"AAAAAH+/vzY=")</f>
        <v>#REF!</v>
      </c>
      <c r="BD14" s="8" t="e">
        <f>AND(COD!#REF!,"AAAAAH+/vzc=")</f>
        <v>#REF!</v>
      </c>
      <c r="BE14" s="8" t="e">
        <f>AND(COD!#REF!,"AAAAAH+/vzg=")</f>
        <v>#REF!</v>
      </c>
      <c r="BF14" s="8" t="e">
        <f>AND(COD!#REF!,"AAAAAH+/vzk=")</f>
        <v>#REF!</v>
      </c>
      <c r="BG14" s="8" t="e">
        <f>AND(COD!#REF!,"AAAAAH+/vzo=")</f>
        <v>#REF!</v>
      </c>
      <c r="BH14" s="8" t="e">
        <f>AND(COD!#REF!,"AAAAAH+/vzs=")</f>
        <v>#REF!</v>
      </c>
      <c r="BI14" s="8" t="e">
        <f>AND(COD!#REF!,"AAAAAH+/vzw=")</f>
        <v>#REF!</v>
      </c>
      <c r="BJ14" s="8" t="e">
        <f>AND(COD!#REF!,"AAAAAH+/vz0=")</f>
        <v>#REF!</v>
      </c>
      <c r="BK14" s="8" t="e">
        <f>AND(COD!#REF!,"AAAAAH+/vz4=")</f>
        <v>#REF!</v>
      </c>
      <c r="BL14" s="8" t="e">
        <f>AND(COD!#REF!,"AAAAAH+/vz8=")</f>
        <v>#REF!</v>
      </c>
      <c r="BM14" s="8" t="e">
        <f>AND(COD!#REF!,"AAAAAH+/v0A=")</f>
        <v>#REF!</v>
      </c>
      <c r="BN14" s="8" t="e">
        <f>IF(COD!#REF!,"AAAAAH+/v0E=",0)</f>
        <v>#REF!</v>
      </c>
      <c r="BO14" s="8" t="e">
        <f>AND(COD!#REF!,"AAAAAH+/v0I=")</f>
        <v>#REF!</v>
      </c>
      <c r="BP14" s="8" t="e">
        <f>AND(COD!#REF!,"AAAAAH+/v0M=")</f>
        <v>#REF!</v>
      </c>
      <c r="BQ14" s="8" t="e">
        <f>AND(COD!#REF!,"AAAAAH+/v0Q=")</f>
        <v>#REF!</v>
      </c>
      <c r="BR14" s="8" t="e">
        <f>AND(COD!#REF!,"AAAAAH+/v0U=")</f>
        <v>#REF!</v>
      </c>
      <c r="BS14" s="8" t="e">
        <f>AND(COD!#REF!,"AAAAAH+/v0Y=")</f>
        <v>#REF!</v>
      </c>
      <c r="BT14" s="8" t="e">
        <f>AND(COD!#REF!,"AAAAAH+/v0c=")</f>
        <v>#REF!</v>
      </c>
      <c r="BU14" s="8" t="e">
        <f>AND(COD!#REF!,"AAAAAH+/v0g=")</f>
        <v>#REF!</v>
      </c>
      <c r="BV14" s="8" t="e">
        <f>AND(COD!#REF!,"AAAAAH+/v0k=")</f>
        <v>#REF!</v>
      </c>
      <c r="BW14" s="8" t="e">
        <f>AND(COD!#REF!,"AAAAAH+/v0o=")</f>
        <v>#REF!</v>
      </c>
      <c r="BX14" s="8" t="e">
        <f>AND(COD!#REF!,"AAAAAH+/v0s=")</f>
        <v>#REF!</v>
      </c>
      <c r="BY14" s="8" t="e">
        <f>AND(COD!#REF!,"AAAAAH+/v0w=")</f>
        <v>#REF!</v>
      </c>
      <c r="BZ14" s="8" t="e">
        <f>AND(COD!#REF!,"AAAAAH+/v00=")</f>
        <v>#REF!</v>
      </c>
      <c r="CA14" s="8" t="e">
        <f>IF(COD!#REF!,"AAAAAH+/v04=",0)</f>
        <v>#REF!</v>
      </c>
      <c r="CB14" s="8" t="e">
        <f>AND(COD!#REF!,"AAAAAH+/v08=")</f>
        <v>#REF!</v>
      </c>
      <c r="CC14" s="8" t="e">
        <f>AND(COD!#REF!,"AAAAAH+/v1A=")</f>
        <v>#REF!</v>
      </c>
      <c r="CD14" s="8" t="e">
        <f>AND(COD!#REF!,"AAAAAH+/v1E=")</f>
        <v>#REF!</v>
      </c>
      <c r="CE14" s="8" t="e">
        <f>AND(COD!#REF!,"AAAAAH+/v1I=")</f>
        <v>#REF!</v>
      </c>
      <c r="CF14" s="8" t="e">
        <f>AND(COD!#REF!,"AAAAAH+/v1M=")</f>
        <v>#REF!</v>
      </c>
      <c r="CG14" s="8" t="e">
        <f>AND(COD!#REF!,"AAAAAH+/v1Q=")</f>
        <v>#REF!</v>
      </c>
      <c r="CH14" s="8" t="e">
        <f>AND(COD!#REF!,"AAAAAH+/v1U=")</f>
        <v>#REF!</v>
      </c>
      <c r="CI14" s="8" t="e">
        <f>AND(COD!#REF!,"AAAAAH+/v1Y=")</f>
        <v>#REF!</v>
      </c>
      <c r="CJ14" s="8" t="e">
        <f>AND(COD!#REF!,"AAAAAH+/v1c=")</f>
        <v>#REF!</v>
      </c>
      <c r="CK14" s="8" t="e">
        <f>AND(COD!#REF!,"AAAAAH+/v1g=")</f>
        <v>#REF!</v>
      </c>
      <c r="CL14" s="8" t="e">
        <f>AND(COD!#REF!,"AAAAAH+/v1k=")</f>
        <v>#REF!</v>
      </c>
      <c r="CM14" s="8" t="e">
        <f>AND(COD!#REF!,"AAAAAH+/v1o=")</f>
        <v>#REF!</v>
      </c>
      <c r="CN14" s="8" t="e">
        <f>IF(COD!#REF!,"AAAAAH+/v1s=",0)</f>
        <v>#REF!</v>
      </c>
      <c r="CO14" s="8" t="e">
        <f>AND(COD!#REF!,"AAAAAH+/v1w=")</f>
        <v>#REF!</v>
      </c>
      <c r="CP14" s="8" t="e">
        <f>AND(COD!#REF!,"AAAAAH+/v10=")</f>
        <v>#REF!</v>
      </c>
      <c r="CQ14" s="8" t="e">
        <f>AND(COD!#REF!,"AAAAAH+/v14=")</f>
        <v>#REF!</v>
      </c>
      <c r="CR14" s="8" t="e">
        <f>AND(COD!#REF!,"AAAAAH+/v18=")</f>
        <v>#REF!</v>
      </c>
      <c r="CS14" s="8" t="e">
        <f>AND(COD!#REF!,"AAAAAH+/v2A=")</f>
        <v>#REF!</v>
      </c>
      <c r="CT14" s="8" t="e">
        <f>AND(COD!#REF!,"AAAAAH+/v2E=")</f>
        <v>#REF!</v>
      </c>
      <c r="CU14" s="8" t="e">
        <f>AND(COD!#REF!,"AAAAAH+/v2I=")</f>
        <v>#REF!</v>
      </c>
      <c r="CV14" s="8" t="e">
        <f>AND(COD!#REF!,"AAAAAH+/v2M=")</f>
        <v>#REF!</v>
      </c>
      <c r="CW14" s="8" t="e">
        <f>AND(COD!#REF!,"AAAAAH+/v2Q=")</f>
        <v>#REF!</v>
      </c>
      <c r="CX14" s="8" t="e">
        <f>AND(COD!#REF!,"AAAAAH+/v2U=")</f>
        <v>#REF!</v>
      </c>
      <c r="CY14" s="8" t="e">
        <f>AND(COD!#REF!,"AAAAAH+/v2Y=")</f>
        <v>#REF!</v>
      </c>
      <c r="CZ14" s="8" t="e">
        <f>AND(COD!#REF!,"AAAAAH+/v2c=")</f>
        <v>#REF!</v>
      </c>
      <c r="DA14" s="8" t="e">
        <f>IF(COD!#REF!,"AAAAAH+/v2g=",0)</f>
        <v>#REF!</v>
      </c>
      <c r="DB14" s="8" t="e">
        <f>AND(COD!#REF!,"AAAAAH+/v2k=")</f>
        <v>#REF!</v>
      </c>
      <c r="DC14" s="8" t="e">
        <f>AND(COD!#REF!,"AAAAAH+/v2o=")</f>
        <v>#REF!</v>
      </c>
      <c r="DD14" s="8" t="e">
        <f>AND(COD!#REF!,"AAAAAH+/v2s=")</f>
        <v>#REF!</v>
      </c>
      <c r="DE14" s="8" t="e">
        <f>AND(COD!#REF!,"AAAAAH+/v2w=")</f>
        <v>#REF!</v>
      </c>
      <c r="DF14" s="8" t="e">
        <f>AND(COD!#REF!,"AAAAAH+/v20=")</f>
        <v>#REF!</v>
      </c>
      <c r="DG14" s="8" t="e">
        <f>AND(COD!#REF!,"AAAAAH+/v24=")</f>
        <v>#REF!</v>
      </c>
      <c r="DH14" s="8" t="e">
        <f>AND(COD!#REF!,"AAAAAH+/v28=")</f>
        <v>#REF!</v>
      </c>
      <c r="DI14" s="8" t="e">
        <f>IF(COD!#REF!,"AAAAAH+/v3A=",0)</f>
        <v>#REF!</v>
      </c>
      <c r="DJ14" s="8" t="e">
        <f>AND(COD!#REF!,"AAAAAH+/v3E=")</f>
        <v>#REF!</v>
      </c>
      <c r="DK14" s="8" t="e">
        <f>AND(COD!#REF!,"AAAAAH+/v3I=")</f>
        <v>#REF!</v>
      </c>
      <c r="DL14" s="8" t="e">
        <f>AND(COD!#REF!,"AAAAAH+/v3M=")</f>
        <v>#REF!</v>
      </c>
      <c r="DM14" s="8" t="e">
        <f>AND(COD!#REF!,"AAAAAH+/v3Q=")</f>
        <v>#REF!</v>
      </c>
      <c r="DN14" s="8" t="e">
        <f>AND(COD!#REF!,"AAAAAH+/v3U=")</f>
        <v>#REF!</v>
      </c>
      <c r="DO14" s="8" t="e">
        <f>AND(COD!#REF!,"AAAAAH+/v3Y=")</f>
        <v>#REF!</v>
      </c>
      <c r="DP14" s="8" t="e">
        <f>AND(COD!#REF!,"AAAAAH+/v3c=")</f>
        <v>#REF!</v>
      </c>
      <c r="DQ14" s="8">
        <f>IF(COD!A:A,"AAAAAH+/v3g=",0)</f>
        <v>0</v>
      </c>
      <c r="DR14" s="8">
        <f>IF(COD!B:B,"AAAAAH+/v3k=",0)</f>
        <v>0</v>
      </c>
      <c r="DS14" s="8" t="e">
        <f>IF(COD!C:C,"AAAAAH+/v3o=",0)</f>
        <v>#VALUE!</v>
      </c>
      <c r="DT14" s="8" t="e">
        <f>IF(COD!D:D,"AAAAAH+/v3s=",0)</f>
        <v>#VALUE!</v>
      </c>
      <c r="DU14" s="8" t="e">
        <f>IF(COD!E:E,"AAAAAH+/v3w=",0)</f>
        <v>#VALUE!</v>
      </c>
      <c r="DV14" s="8">
        <f>IF(COD!F:F,"AAAAAH+/v30=",0)</f>
        <v>0</v>
      </c>
      <c r="DW14" s="8">
        <f>IF(COD!G:G,"AAAAAH+/v34=",0)</f>
        <v>0</v>
      </c>
      <c r="DX14" s="8" t="e">
        <f>IF(COD!H:H,"AAAAAH+/v38=",0)</f>
        <v>#VALUE!</v>
      </c>
      <c r="DY14" s="8" t="e">
        <f>IF(COD!#REF!,"AAAAAH+/v4A=",0)</f>
        <v>#REF!</v>
      </c>
      <c r="DZ14" s="8">
        <f>IF(COD!I:I,"AAAAAH+/v4E=",0)</f>
        <v>0</v>
      </c>
      <c r="EA14" s="8">
        <f>IF(COD!J:J,"AAAAAH+/v4I=",0)</f>
        <v>0</v>
      </c>
      <c r="EB14" s="8">
        <f>IF(COD!K:K,"AAAAAH+/v4M=",0)</f>
        <v>0</v>
      </c>
      <c r="EC14" s="11" t="s">
        <v>65</v>
      </c>
      <c r="ED14" s="14" t="s">
        <v>66</v>
      </c>
      <c r="EE14" s="8" t="s">
        <v>67</v>
      </c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</row>
    <row r="15" spans="1:256" x14ac:dyDescent="0.25">
      <c r="A15" s="8" t="e">
        <f>AND(COD!#REF!,"AAAAAHvf3QA=")</f>
        <v>#REF!</v>
      </c>
      <c r="B15" s="8" t="e">
        <f>AND(COD!#REF!,"AAAAAHvf3QE=")</f>
        <v>#REF!</v>
      </c>
      <c r="C15" s="8" t="e">
        <f>AND(COD!#REF!,"AAAAAHvf3QI=")</f>
        <v>#REF!</v>
      </c>
      <c r="D15" s="8" t="e">
        <f>AND(COD!#REF!,"AAAAAHvf3QM=")</f>
        <v>#REF!</v>
      </c>
      <c r="E15" s="8" t="e">
        <f>AND(COD!#REF!,"AAAAAHvf3QQ=")</f>
        <v>#REF!</v>
      </c>
      <c r="F15" s="8" t="e">
        <f>AND(COD!#REF!,"AAAAAHvf3QU=")</f>
        <v>#REF!</v>
      </c>
      <c r="G15" s="8" t="e">
        <f>AND(COD!#REF!,"AAAAAHvf3QY=")</f>
        <v>#REF!</v>
      </c>
      <c r="H15" s="8" t="e">
        <f>AND(COD!#REF!,"AAAAAHvf3Qc=")</f>
        <v>#REF!</v>
      </c>
      <c r="I15" s="8" t="e">
        <f>AND(COD!#REF!,"AAAAAHvf3Qg=")</f>
        <v>#REF!</v>
      </c>
      <c r="J15" s="8" t="e">
        <f>AND(COD!#REF!,"AAAAAHvf3Qk=")</f>
        <v>#REF!</v>
      </c>
      <c r="K15" s="8" t="e">
        <f>#REF!</f>
        <v>#REF!</v>
      </c>
      <c r="L15" s="8" t="e">
        <f>#REF!</f>
        <v>#REF!</v>
      </c>
      <c r="M15" s="8" t="e">
        <f>AND(COD!#REF!,"AAAAAHvf3Qw=")</f>
        <v>#REF!</v>
      </c>
      <c r="N15" s="8" t="e">
        <f>AND(COD!#REF!,"AAAAAHvf3Q0=")</f>
        <v>#REF!</v>
      </c>
      <c r="O15" s="8" t="e">
        <f>AND(COD!#REF!,"AAAAAHvf3Q4=")</f>
        <v>#REF!</v>
      </c>
      <c r="P15" s="8" t="e">
        <f>AND(COD!#REF!,"AAAAAHvf3Q8=")</f>
        <v>#REF!</v>
      </c>
      <c r="Q15" s="8" t="e">
        <f>AND(COD!#REF!,"AAAAAHvf3RA=")</f>
        <v>#REF!</v>
      </c>
      <c r="R15" s="8" t="e">
        <f>AND(COD!#REF!,"AAAAAHvf3RE=")</f>
        <v>#REF!</v>
      </c>
      <c r="S15" s="8" t="e">
        <f>AND(COD!#REF!,"AAAAAHvf3RI=")</f>
        <v>#REF!</v>
      </c>
      <c r="T15" s="8" t="e">
        <f>AND(COD!#REF!,"AAAAAHvf3RM=")</f>
        <v>#REF!</v>
      </c>
      <c r="U15" s="8" t="e">
        <f>AND(COD!#REF!,"AAAAAHvf3RQ=")</f>
        <v>#REF!</v>
      </c>
      <c r="V15" s="8" t="e">
        <f>AND(COD!#REF!,"AAAAAHvf3RU=")</f>
        <v>#REF!</v>
      </c>
      <c r="W15" s="8" t="e">
        <f>AND(COD!#REF!,"AAAAAHvf3RY=")</f>
        <v>#REF!</v>
      </c>
      <c r="X15" s="8" t="e">
        <f>AND(COD!#REF!,"AAAAAHvf3Rc=")</f>
        <v>#REF!</v>
      </c>
      <c r="Y15" s="8" t="e">
        <f>AND(COD!#REF!,"AAAAAHvf3Rg=")</f>
        <v>#REF!</v>
      </c>
      <c r="Z15" s="8" t="e">
        <f>AND(COD!#REF!,"AAAAAHvf3Rk=")</f>
        <v>#REF!</v>
      </c>
      <c r="AA15" s="8" t="e">
        <f>AND(COD!#REF!,"AAAAAHvf3Ro=")</f>
        <v>#REF!</v>
      </c>
      <c r="AB15" s="8" t="e">
        <f>AND(COD!#REF!,"AAAAAHvf3Rs=")</f>
        <v>#REF!</v>
      </c>
      <c r="AC15" s="8" t="e">
        <f>AND(COD!#REF!,"AAAAAHvf3Rw=")</f>
        <v>#REF!</v>
      </c>
      <c r="AD15" s="8" t="e">
        <f>AND(COD!#REF!,"AAAAAHvf3R0=")</f>
        <v>#REF!</v>
      </c>
      <c r="AE15" s="8" t="e">
        <f>AND(COD!#REF!,"AAAAAHvf3R4=")</f>
        <v>#REF!</v>
      </c>
      <c r="AF15" s="8" t="e">
        <f>AND(COD!#REF!,"AAAAAHvf3R8=")</f>
        <v>#REF!</v>
      </c>
      <c r="AG15" s="8" t="e">
        <f>AND(COD!#REF!,"AAAAAHvf3SA=")</f>
        <v>#REF!</v>
      </c>
      <c r="AH15" s="8" t="e">
        <f>AND(COD!#REF!,"AAAAAHvf3SE=")</f>
        <v>#REF!</v>
      </c>
      <c r="AI15" s="8" t="e">
        <f>AND(COD!#REF!,"AAAAAHvf3SI=")</f>
        <v>#REF!</v>
      </c>
      <c r="AJ15" s="8" t="e">
        <f>AND(COD!#REF!,"AAAAAHvf3SM=")</f>
        <v>#REF!</v>
      </c>
      <c r="AK15" s="8" t="e">
        <f>AND(COD!#REF!,"AAAAAHvf3SQ=")</f>
        <v>#REF!</v>
      </c>
      <c r="AL15" s="8" t="e">
        <f>AND(COD!#REF!,"AAAAAHvf3SU=")</f>
        <v>#REF!</v>
      </c>
      <c r="AM15" s="8" t="e">
        <f>AND(COD!#REF!,"AAAAAHvf3SY=")</f>
        <v>#REF!</v>
      </c>
      <c r="AN15" s="8" t="e">
        <f>AND(COD!#REF!,"AAAAAHvf3Sc=")</f>
        <v>#REF!</v>
      </c>
      <c r="AO15" s="8" t="e">
        <f>AND(COD!#REF!,"AAAAAHvf3Sg=")</f>
        <v>#REF!</v>
      </c>
      <c r="AP15" s="8" t="e">
        <f>AND(COD!#REF!,"AAAAAHvf3Sk=")</f>
        <v>#REF!</v>
      </c>
      <c r="AQ15" s="8" t="e">
        <f>AND(COD!#REF!,"AAAAAHvf3So=")</f>
        <v>#REF!</v>
      </c>
      <c r="AR15" s="8" t="e">
        <f>AND(COD!#REF!,"AAAAAHvf3Ss=")</f>
        <v>#REF!</v>
      </c>
      <c r="AS15" s="8" t="e">
        <f>AND(COD!#REF!,"AAAAAHvf3Sw=")</f>
        <v>#REF!</v>
      </c>
      <c r="AT15" s="8" t="e">
        <f>AND(COD!#REF!,"AAAAAHvf3S0=")</f>
        <v>#REF!</v>
      </c>
      <c r="AU15" s="8" t="e">
        <f>AND(COD!#REF!,"AAAAAHvf3S4=")</f>
        <v>#REF!</v>
      </c>
      <c r="AV15" s="8" t="e">
        <f>AND(COD!#REF!,"AAAAAHvf3S8=")</f>
        <v>#REF!</v>
      </c>
      <c r="AW15" s="8" t="e">
        <f>AND(COD!#REF!,"AAAAAHvf3TA=")</f>
        <v>#REF!</v>
      </c>
      <c r="AX15" s="8" t="e">
        <f>AND(COD!#REF!,"AAAAAHvf3TE=")</f>
        <v>#REF!</v>
      </c>
      <c r="AY15" s="8" t="e">
        <f>AND(COD!#REF!,"AAAAAHvf3TI=")</f>
        <v>#REF!</v>
      </c>
      <c r="AZ15" s="8" t="e">
        <f>AND(COD!#REF!,"AAAAAHvf3TM=")</f>
        <v>#REF!</v>
      </c>
      <c r="BA15" s="8" t="e">
        <f>AND(COD!#REF!,"AAAAAHvf3TQ=")</f>
        <v>#REF!</v>
      </c>
      <c r="BB15" s="8" t="e">
        <f>AND(COD!#REF!,"AAAAAHvf3TU=")</f>
        <v>#REF!</v>
      </c>
      <c r="BC15" s="8" t="e">
        <f>AND(COD!#REF!,"AAAAAHvf3TY=")</f>
        <v>#REF!</v>
      </c>
      <c r="BD15" s="8" t="e">
        <f>AND(COD!#REF!,"AAAAAHvf3Tc=")</f>
        <v>#REF!</v>
      </c>
      <c r="BE15" s="8" t="e">
        <f>AND(COD!#REF!,"AAAAAHvf3Tg=")</f>
        <v>#REF!</v>
      </c>
      <c r="BF15" s="8" t="e">
        <f>AND(COD!#REF!,"AAAAAHvf3Tk=")</f>
        <v>#REF!</v>
      </c>
      <c r="BG15" s="8" t="e">
        <f>AND(COD!#REF!,"AAAAAHvf3To=")</f>
        <v>#REF!</v>
      </c>
      <c r="BH15" s="8" t="e">
        <f>AND(COD!#REF!,"AAAAAHvf3Ts=")</f>
        <v>#REF!</v>
      </c>
      <c r="BI15" s="8" t="e">
        <f>AND(COD!#REF!,"AAAAAHvf3Tw=")</f>
        <v>#REF!</v>
      </c>
      <c r="BJ15" s="8" t="e">
        <f>AND(COD!#REF!,"AAAAAHvf3T0=")</f>
        <v>#REF!</v>
      </c>
      <c r="BK15" s="8" t="e">
        <f>AND(COD!#REF!,"AAAAAHvf3T4=")</f>
        <v>#REF!</v>
      </c>
      <c r="BL15" s="8" t="e">
        <f>AND(COD!#REF!,"AAAAAHvf3T8=")</f>
        <v>#REF!</v>
      </c>
      <c r="BM15" s="8" t="e">
        <f>AND(COD!#REF!,"AAAAAHvf3UA=")</f>
        <v>#REF!</v>
      </c>
      <c r="BN15" s="8" t="e">
        <f>AND(COD!#REF!,"AAAAAHvf3UE=")</f>
        <v>#REF!</v>
      </c>
      <c r="BO15" s="8" t="e">
        <f>AND(COD!#REF!,"AAAAAHvf3UI=")</f>
        <v>#REF!</v>
      </c>
      <c r="BP15" s="8" t="e">
        <f>AND(COD!#REF!,"AAAAAHvf3UM=")</f>
        <v>#REF!</v>
      </c>
      <c r="BQ15" s="8" t="e">
        <f>AND(COD!#REF!,"AAAAAHvf3UQ=")</f>
        <v>#REF!</v>
      </c>
      <c r="BR15" s="8" t="e">
        <f>AND(COD!#REF!,"AAAAAHvf3UU=")</f>
        <v>#REF!</v>
      </c>
      <c r="BS15" s="8" t="e">
        <f>AND(COD!#REF!,"AAAAAHvf3UY=")</f>
        <v>#REF!</v>
      </c>
      <c r="BT15" s="8" t="e">
        <f>AND(COD!#REF!,"AAAAAHvf3Uc=")</f>
        <v>#REF!</v>
      </c>
      <c r="BU15" s="8" t="e">
        <f>AND(COD!#REF!,"AAAAAHvf3Ug=")</f>
        <v>#REF!</v>
      </c>
      <c r="BV15" s="8" t="e">
        <f>AND(COD!#REF!,"AAAAAHvf3Uk=")</f>
        <v>#REF!</v>
      </c>
      <c r="BW15" s="8" t="e">
        <f>AND(COD!#REF!,"AAAAAHvf3Uo=")</f>
        <v>#REF!</v>
      </c>
      <c r="BX15" s="8" t="e">
        <f>AND(COD!#REF!,"AAAAAHvf3Us=")</f>
        <v>#REF!</v>
      </c>
      <c r="BY15" s="8" t="e">
        <f>AND(COD!#REF!,"AAAAAHvf3Uw=")</f>
        <v>#REF!</v>
      </c>
      <c r="BZ15" s="8" t="e">
        <f>AND(COD!#REF!,"AAAAAHvf3U0=")</f>
        <v>#REF!</v>
      </c>
      <c r="CA15" s="8" t="e">
        <f>AND(COD!#REF!,"AAAAAHvf3U4=")</f>
        <v>#REF!</v>
      </c>
      <c r="CB15" s="8" t="e">
        <f>AND(COD!#REF!,"AAAAAHvf3U8=")</f>
        <v>#REF!</v>
      </c>
      <c r="CC15" s="8" t="e">
        <f>AND(COD!#REF!,"AAAAAHvf3VA=")</f>
        <v>#REF!</v>
      </c>
      <c r="CD15" s="8" t="e">
        <f>AND(COD!#REF!,"AAAAAHvf3VE=")</f>
        <v>#REF!</v>
      </c>
      <c r="CE15" s="8" t="e">
        <f>AND(COD!#REF!,"AAAAAHvf3VI=")</f>
        <v>#REF!</v>
      </c>
      <c r="CF15" s="8" t="e">
        <f>AND(COD!#REF!,"AAAAAHvf3VM=")</f>
        <v>#REF!</v>
      </c>
      <c r="CG15" s="8" t="e">
        <f>AND(COD!#REF!,"AAAAAHvf3VQ=")</f>
        <v>#REF!</v>
      </c>
      <c r="CH15" s="8" t="e">
        <f>AND(COD!#REF!,"AAAAAHvf3VU=")</f>
        <v>#REF!</v>
      </c>
      <c r="CI15" s="8" t="e">
        <f>IF(COD!#REF!,"AAAAAHvf3VY=",0)</f>
        <v>#REF!</v>
      </c>
      <c r="CJ15" s="8" t="e">
        <f>AND(COD!#REF!,"AAAAAHvf3Vc=")</f>
        <v>#REF!</v>
      </c>
      <c r="CK15" s="8" t="e">
        <f>AND(COD!#REF!,"AAAAAHvf3Vg=")</f>
        <v>#REF!</v>
      </c>
      <c r="CL15" s="8" t="e">
        <f>AND(COD!#REF!,"AAAAAHvf3Vk=")</f>
        <v>#REF!</v>
      </c>
      <c r="CM15" s="8" t="e">
        <f>AND(COD!#REF!,"AAAAAHvf3Vo=")</f>
        <v>#REF!</v>
      </c>
      <c r="CN15" s="8" t="e">
        <f>AND(COD!#REF!,"AAAAAHvf3Vs=")</f>
        <v>#REF!</v>
      </c>
      <c r="CO15" s="8" t="e">
        <f>AND(COD!#REF!,"AAAAAHvf3Vw=")</f>
        <v>#REF!</v>
      </c>
      <c r="CP15" s="8" t="e">
        <f>AND(COD!#REF!,"AAAAAHvf3V0=")</f>
        <v>#REF!</v>
      </c>
      <c r="CQ15" s="8" t="e">
        <f>AND(COD!#REF!,"AAAAAHvf3V4=")</f>
        <v>#REF!</v>
      </c>
      <c r="CR15" s="8" t="e">
        <f>AND(COD!#REF!,"AAAAAHvf3V8=")</f>
        <v>#REF!</v>
      </c>
      <c r="CS15" s="8" t="e">
        <f>AND(COD!#REF!,"AAAAAHvf3WA=")</f>
        <v>#REF!</v>
      </c>
      <c r="CT15" s="8" t="e">
        <f>AND(COD!#REF!,"AAAAAHvf3WE=")</f>
        <v>#REF!</v>
      </c>
      <c r="CU15" s="8" t="e">
        <f>AND(COD!#REF!,"AAAAAHvf3WI=")</f>
        <v>#REF!</v>
      </c>
      <c r="CV15" s="8" t="e">
        <f>AND(COD!#REF!,"AAAAAHvf3WM=")</f>
        <v>#REF!</v>
      </c>
      <c r="CW15" s="8" t="e">
        <f>AND(COD!#REF!,"AAAAAHvf3WQ=")</f>
        <v>#REF!</v>
      </c>
      <c r="CX15" s="8" t="e">
        <f>AND(COD!#REF!,"AAAAAHvf3WU=")</f>
        <v>#REF!</v>
      </c>
      <c r="CY15" s="8" t="e">
        <f>AND(COD!#REF!,"AAAAAHvf3WY=")</f>
        <v>#REF!</v>
      </c>
      <c r="CZ15" s="8" t="e">
        <f>AND(COD!#REF!,"AAAAAHvf3Wc=")</f>
        <v>#REF!</v>
      </c>
      <c r="DA15" s="8" t="e">
        <f>AND(COD!#REF!,"AAAAAHvf3Wg=")</f>
        <v>#REF!</v>
      </c>
      <c r="DB15" s="8" t="e">
        <f>AND(COD!#REF!,"AAAAAHvf3Wk=")</f>
        <v>#REF!</v>
      </c>
      <c r="DC15" s="8" t="e">
        <f>AND(COD!#REF!,"AAAAAHvf3Wo=")</f>
        <v>#REF!</v>
      </c>
      <c r="DD15" s="8" t="e">
        <f>AND(COD!#REF!,"AAAAAHvf3Ws=")</f>
        <v>#REF!</v>
      </c>
      <c r="DE15" s="8" t="e">
        <f>AND(COD!#REF!,"AAAAAHvf3Ww=")</f>
        <v>#REF!</v>
      </c>
      <c r="DF15" s="8" t="e">
        <f>AND(COD!#REF!,"AAAAAHvf3W0=")</f>
        <v>#REF!</v>
      </c>
      <c r="DG15" s="8" t="e">
        <f>AND(COD!#REF!,"AAAAAHvf3W4=")</f>
        <v>#REF!</v>
      </c>
      <c r="DH15" s="8" t="e">
        <f>AND(COD!#REF!,"AAAAAHvf3W8=")</f>
        <v>#REF!</v>
      </c>
      <c r="DI15" s="8" t="e">
        <f>AND(COD!#REF!,"AAAAAHvf3XA=")</f>
        <v>#REF!</v>
      </c>
      <c r="DJ15" s="8" t="e">
        <f>AND(COD!#REF!,"AAAAAHvf3XE=")</f>
        <v>#REF!</v>
      </c>
      <c r="DK15" s="8" t="e">
        <f>AND(COD!#REF!,"AAAAAHvf3XI=")</f>
        <v>#REF!</v>
      </c>
      <c r="DL15" s="8" t="e">
        <f>AND(COD!#REF!,"AAAAAHvf3XM=")</f>
        <v>#REF!</v>
      </c>
      <c r="DM15" s="8" t="e">
        <f>AND(COD!#REF!,"AAAAAHvf3XQ=")</f>
        <v>#REF!</v>
      </c>
      <c r="DN15" s="8" t="e">
        <f>AND(COD!#REF!,"AAAAAHvf3XU=")</f>
        <v>#REF!</v>
      </c>
      <c r="DO15" s="8" t="e">
        <f>AND(COD!#REF!,"AAAAAHvf3XY=")</f>
        <v>#REF!</v>
      </c>
      <c r="DP15" s="8" t="e">
        <f>AND(COD!#REF!,"AAAAAHvf3Xc=")</f>
        <v>#REF!</v>
      </c>
      <c r="DQ15" s="8" t="e">
        <f>AND(COD!#REF!,"AAAAAHvf3Xg=")</f>
        <v>#REF!</v>
      </c>
      <c r="DR15" s="8" t="e">
        <f>AND(COD!#REF!,"AAAAAHvf3Xk=")</f>
        <v>#REF!</v>
      </c>
      <c r="DS15" s="8" t="e">
        <f>AND(COD!#REF!,"AAAAAHvf3Xo=")</f>
        <v>#REF!</v>
      </c>
      <c r="DT15" s="8" t="e">
        <f>AND(COD!#REF!,"AAAAAHvf3Xs=")</f>
        <v>#REF!</v>
      </c>
      <c r="DU15" s="8" t="e">
        <f>AND(COD!#REF!,"AAAAAHvf3Xw=")</f>
        <v>#REF!</v>
      </c>
      <c r="DV15" s="8" t="e">
        <f>AND(COD!#REF!,"AAAAAHvf3X0=")</f>
        <v>#REF!</v>
      </c>
      <c r="DW15" s="8" t="e">
        <f>AND(COD!#REF!,"AAAAAHvf3X4=")</f>
        <v>#REF!</v>
      </c>
      <c r="DX15" s="8" t="e">
        <f>AND(COD!#REF!,"AAAAAHvf3X8=")</f>
        <v>#REF!</v>
      </c>
      <c r="DY15" s="8" t="e">
        <f>AND(COD!#REF!,"AAAAAHvf3YA=")</f>
        <v>#REF!</v>
      </c>
      <c r="DZ15" s="8" t="e">
        <f>AND(COD!#REF!,"AAAAAHvf3YE=")</f>
        <v>#REF!</v>
      </c>
      <c r="EA15" s="8" t="e">
        <f>AND(COD!#REF!,"AAAAAHvf3YI=")</f>
        <v>#REF!</v>
      </c>
      <c r="EB15" s="8" t="e">
        <f>AND(COD!#REF!,"AAAAAHvf3YM=")</f>
        <v>#REF!</v>
      </c>
      <c r="EC15" s="8" t="e">
        <f>AND(COD!#REF!,"AAAAAHvf3YQ=")</f>
        <v>#REF!</v>
      </c>
      <c r="ED15" s="8" t="e">
        <f>AND(COD!#REF!,"AAAAAHvf3YU=")</f>
        <v>#REF!</v>
      </c>
      <c r="EE15" s="8" t="e">
        <f>AND(COD!#REF!,"AAAAAHvf3YY=")</f>
        <v>#REF!</v>
      </c>
      <c r="EF15" s="8" t="e">
        <f>AND(COD!#REF!,"AAAAAHvf3Yc=")</f>
        <v>#REF!</v>
      </c>
      <c r="EG15" s="8" t="e">
        <f>AND(COD!#REF!,"AAAAAHvf3Yg=")</f>
        <v>#REF!</v>
      </c>
      <c r="EH15" s="8" t="e">
        <f>AND(COD!#REF!,"AAAAAHvf3Yk=")</f>
        <v>#REF!</v>
      </c>
      <c r="EI15" s="8" t="e">
        <f>AND(COD!#REF!,"AAAAAHvf3Yo=")</f>
        <v>#REF!</v>
      </c>
      <c r="EJ15" s="8" t="e">
        <f>AND(COD!#REF!,"AAAAAHvf3Ys=")</f>
        <v>#REF!</v>
      </c>
      <c r="EK15" s="8" t="e">
        <f>AND(COD!#REF!,"AAAAAHvf3Yw=")</f>
        <v>#REF!</v>
      </c>
      <c r="EL15" s="8" t="e">
        <f>AND(COD!#REF!,"AAAAAHvf3Y0=")</f>
        <v>#REF!</v>
      </c>
      <c r="EM15" s="8" t="e">
        <f>AND(COD!#REF!,"AAAAAHvf3Y4=")</f>
        <v>#REF!</v>
      </c>
      <c r="EN15" s="8" t="e">
        <f>AND(COD!#REF!,"AAAAAHvf3Y8=")</f>
        <v>#REF!</v>
      </c>
      <c r="EO15" s="8" t="e">
        <f>AND(COD!#REF!,"AAAAAHvf3ZA=")</f>
        <v>#REF!</v>
      </c>
      <c r="EP15" s="8" t="e">
        <f>AND(COD!#REF!,"AAAAAHvf3ZE=")</f>
        <v>#REF!</v>
      </c>
      <c r="EQ15" s="8" t="e">
        <f>AND(COD!#REF!,"AAAAAHvf3ZI=")</f>
        <v>#REF!</v>
      </c>
      <c r="ER15" s="8" t="e">
        <f>#REF!</f>
        <v>#REF!</v>
      </c>
      <c r="ES15" s="8" t="e">
        <f>#REF!</f>
        <v>#REF!</v>
      </c>
      <c r="ET15" s="8" t="e">
        <f>#REF!</f>
        <v>#REF!</v>
      </c>
      <c r="EU15" s="8" t="e">
        <f>#REF!</f>
        <v>#REF!</v>
      </c>
      <c r="EV15" s="8" t="e">
        <f>#REF!</f>
        <v>#REF!</v>
      </c>
      <c r="EW15" s="8" t="e">
        <f>#REF!</f>
        <v>#REF!</v>
      </c>
      <c r="EX15" s="8" t="e">
        <f>#REF!</f>
        <v>#REF!</v>
      </c>
      <c r="EY15" s="8" t="e">
        <f>#REF!</f>
        <v>#REF!</v>
      </c>
      <c r="EZ15" s="8" t="e">
        <f>AND(COD!#REF!,"AAAAAHvf3Zs=")</f>
        <v>#REF!</v>
      </c>
      <c r="FA15" s="8" t="e">
        <f>AND(COD!#REF!,"AAAAAHvf3Zw=")</f>
        <v>#REF!</v>
      </c>
      <c r="FB15" s="8" t="e">
        <f>AND(COD!#REF!,"AAAAAHvf3Z0=")</f>
        <v>#REF!</v>
      </c>
      <c r="FC15" s="8" t="e">
        <f>AND(COD!#REF!,"AAAAAHvf3Z4=")</f>
        <v>#REF!</v>
      </c>
      <c r="FD15" s="8" t="e">
        <f>AND(COD!#REF!,"AAAAAHvf3Z8=")</f>
        <v>#REF!</v>
      </c>
      <c r="FE15" s="8" t="e">
        <f>AND(COD!#REF!,"AAAAAHvf3aA=")</f>
        <v>#REF!</v>
      </c>
      <c r="FF15" s="8" t="e">
        <f>AND(COD!#REF!,"AAAAAHvf3aE=")</f>
        <v>#REF!</v>
      </c>
      <c r="FG15" s="8" t="e">
        <f>AND(COD!#REF!,"AAAAAHvf3aI=")</f>
        <v>#REF!</v>
      </c>
      <c r="FH15" s="8" t="e">
        <f>AND(COD!#REF!,"AAAAAHvf3aM=")</f>
        <v>#REF!</v>
      </c>
      <c r="FI15" s="8" t="e">
        <f>AND(COD!#REF!,"AAAAAHvf3aQ=")</f>
        <v>#REF!</v>
      </c>
      <c r="FJ15" s="8" t="e">
        <f>AND(COD!#REF!,"AAAAAHvf3aU=")</f>
        <v>#REF!</v>
      </c>
      <c r="FK15" s="8" t="e">
        <f>AND(COD!#REF!,"AAAAAHvf3aY=")</f>
        <v>#REF!</v>
      </c>
      <c r="FL15" s="8" t="e">
        <f>AND(COD!#REF!,"AAAAAHvf3ac=")</f>
        <v>#REF!</v>
      </c>
      <c r="FM15" s="8" t="e">
        <f>AND(COD!#REF!,"AAAAAHvf3ag=")</f>
        <v>#REF!</v>
      </c>
      <c r="FN15" s="8" t="e">
        <f>AND(COD!#REF!,"AAAAAHvf3ak=")</f>
        <v>#REF!</v>
      </c>
      <c r="FO15" s="8" t="e">
        <f>AND(COD!#REF!,"AAAAAHvf3ao=")</f>
        <v>#REF!</v>
      </c>
      <c r="FP15" s="8" t="e">
        <f>AND(COD!#REF!,"AAAAAHvf3as=")</f>
        <v>#REF!</v>
      </c>
      <c r="FQ15" s="8" t="e">
        <f>AND(COD!#REF!,"AAAAAHvf3aw=")</f>
        <v>#REF!</v>
      </c>
      <c r="FR15" s="8" t="e">
        <f>AND(COD!#REF!,"AAAAAHvf3a0=")</f>
        <v>#REF!</v>
      </c>
      <c r="FS15" s="8" t="e">
        <f>AND(COD!#REF!,"AAAAAHvf3a4=")</f>
        <v>#REF!</v>
      </c>
      <c r="FT15" s="8" t="e">
        <f>AND(COD!#REF!,"AAAAAHvf3a8=")</f>
        <v>#REF!</v>
      </c>
      <c r="FU15" s="8" t="e">
        <f>AND(COD!#REF!,"AAAAAHvf3bA=")</f>
        <v>#REF!</v>
      </c>
      <c r="FV15" s="8" t="e">
        <f>AND(COD!#REF!,"AAAAAHvf3bE=")</f>
        <v>#REF!</v>
      </c>
      <c r="FW15" s="8" t="e">
        <f>AND(COD!#REF!,"AAAAAHvf3bI=")</f>
        <v>#REF!</v>
      </c>
      <c r="FX15" s="8" t="e">
        <f>AND(COD!#REF!,"AAAAAHvf3bM=")</f>
        <v>#REF!</v>
      </c>
      <c r="FY15" s="8" t="e">
        <f>AND(COD!#REF!,"AAAAAHvf3bQ=")</f>
        <v>#REF!</v>
      </c>
      <c r="FZ15" s="8" t="e">
        <f>AND(COD!#REF!,"AAAAAHvf3bU=")</f>
        <v>#REF!</v>
      </c>
      <c r="GA15" s="8" t="e">
        <f>AND(COD!#REF!,"AAAAAHvf3bY=")</f>
        <v>#REF!</v>
      </c>
      <c r="GB15" s="8" t="e">
        <f>AND(COD!#REF!,"AAAAAHvf3bc=")</f>
        <v>#REF!</v>
      </c>
      <c r="GC15" s="8" t="e">
        <f>AND(COD!#REF!,"AAAAAHvf3bg=")</f>
        <v>#REF!</v>
      </c>
      <c r="GD15" s="8" t="e">
        <f>AND(COD!#REF!,"AAAAAHvf3bk=")</f>
        <v>#REF!</v>
      </c>
      <c r="GE15" s="8" t="e">
        <f>AND(COD!#REF!,"AAAAAHvf3bo=")</f>
        <v>#REF!</v>
      </c>
      <c r="GF15" s="8" t="e">
        <f>AND(COD!#REF!,"AAAAAHvf3bs=")</f>
        <v>#REF!</v>
      </c>
      <c r="GG15" s="8" t="e">
        <f>AND(COD!#REF!,"AAAAAHvf3bw=")</f>
        <v>#REF!</v>
      </c>
      <c r="GH15" s="8" t="e">
        <f>AND(COD!#REF!,"AAAAAHvf3b0=")</f>
        <v>#REF!</v>
      </c>
      <c r="GI15" s="8" t="e">
        <f>AND(COD!#REF!,"AAAAAHvf3b4=")</f>
        <v>#REF!</v>
      </c>
      <c r="GJ15" s="8" t="e">
        <f>AND(COD!#REF!,"AAAAAHvf3b8=")</f>
        <v>#REF!</v>
      </c>
      <c r="GK15" s="8" t="e">
        <f>AND(COD!#REF!,"AAAAAHvf3cA=")</f>
        <v>#REF!</v>
      </c>
      <c r="GL15" s="8" t="e">
        <f>AND(COD!#REF!,"AAAAAHvf3cE=")</f>
        <v>#REF!</v>
      </c>
      <c r="GM15" s="8" t="e">
        <f>AND(COD!#REF!,"AAAAAHvf3cI=")</f>
        <v>#REF!</v>
      </c>
      <c r="GN15" s="8" t="e">
        <f>AND(COD!#REF!,"AAAAAHvf3cM=")</f>
        <v>#REF!</v>
      </c>
      <c r="GO15" s="8" t="e">
        <f>AND(COD!#REF!,"AAAAAHvf3cQ=")</f>
        <v>#REF!</v>
      </c>
      <c r="GP15" s="8" t="e">
        <f>AND(COD!#REF!,"AAAAAHvf3cU=")</f>
        <v>#REF!</v>
      </c>
      <c r="GQ15" s="8" t="e">
        <f>AND(COD!#REF!,"AAAAAHvf3cY=")</f>
        <v>#REF!</v>
      </c>
      <c r="GR15" s="8" t="e">
        <f>AND(COD!#REF!,"AAAAAHvf3cc=")</f>
        <v>#REF!</v>
      </c>
      <c r="GS15" s="8" t="e">
        <f>AND(COD!#REF!,"AAAAAHvf3cg=")</f>
        <v>#REF!</v>
      </c>
      <c r="GT15" s="8" t="e">
        <f>AND(COD!#REF!,"AAAAAHvf3ck=")</f>
        <v>#REF!</v>
      </c>
      <c r="GU15" s="8" t="e">
        <f>AND(COD!#REF!,"AAAAAHvf3co=")</f>
        <v>#REF!</v>
      </c>
      <c r="GV15" s="8" t="e">
        <f>AND(COD!#REF!,"AAAAAHvf3cs=")</f>
        <v>#REF!</v>
      </c>
      <c r="GW15" s="8" t="e">
        <f>AND(COD!#REF!,"AAAAAHvf3cw=")</f>
        <v>#REF!</v>
      </c>
      <c r="GX15" s="8" t="e">
        <f>AND(COD!#REF!,"AAAAAHvf3c0=")</f>
        <v>#REF!</v>
      </c>
      <c r="GY15" s="8" t="e">
        <f>AND(COD!#REF!,"AAAAAHvf3c4=")</f>
        <v>#REF!</v>
      </c>
      <c r="GZ15" s="8" t="e">
        <f>AND(COD!#REF!,"AAAAAHvf3c8=")</f>
        <v>#REF!</v>
      </c>
      <c r="HA15" s="8" t="e">
        <f>AND(COD!#REF!,"AAAAAHvf3dA=")</f>
        <v>#REF!</v>
      </c>
      <c r="HB15" s="8" t="e">
        <f>AND(COD!#REF!,"AAAAAHvf3dE=")</f>
        <v>#REF!</v>
      </c>
      <c r="HC15" s="8" t="e">
        <f>AND(COD!#REF!,"AAAAAHvf3dI=")</f>
        <v>#REF!</v>
      </c>
      <c r="HD15" s="8" t="e">
        <f>AND(COD!#REF!,"AAAAAHvf3dM=")</f>
        <v>#REF!</v>
      </c>
      <c r="HE15" s="8" t="e">
        <f>AND(COD!#REF!,"AAAAAHvf3dQ=")</f>
        <v>#REF!</v>
      </c>
      <c r="HF15" s="8" t="e">
        <f>AND(COD!#REF!,"AAAAAHvf3dU=")</f>
        <v>#REF!</v>
      </c>
      <c r="HG15" s="8" t="e">
        <f>AND(COD!#REF!,"AAAAAHvf3dY=")</f>
        <v>#REF!</v>
      </c>
      <c r="HH15" s="8" t="e">
        <f>AND(COD!#REF!,"AAAAAHvf3dc=")</f>
        <v>#REF!</v>
      </c>
      <c r="HI15" s="8" t="e">
        <f>AND(COD!#REF!,"AAAAAHvf3dg=")</f>
        <v>#REF!</v>
      </c>
      <c r="HJ15" s="8" t="e">
        <f>AND(COD!#REF!,"AAAAAHvf3dk=")</f>
        <v>#REF!</v>
      </c>
      <c r="HK15" s="8" t="e">
        <f>AND(COD!#REF!,"AAAAAHvf3do=")</f>
        <v>#REF!</v>
      </c>
      <c r="HL15" s="8" t="e">
        <f>AND(COD!#REF!,"AAAAAHvf3ds=")</f>
        <v>#REF!</v>
      </c>
      <c r="HM15" s="8" t="e">
        <f>AND(COD!#REF!,"AAAAAHvf3dw=")</f>
        <v>#REF!</v>
      </c>
      <c r="HN15" s="8" t="e">
        <f>AND(COD!#REF!,"AAAAAHvf3d0=")</f>
        <v>#REF!</v>
      </c>
      <c r="HO15" s="8" t="e">
        <f>AND(COD!#REF!,"AAAAAHvf3d4=")</f>
        <v>#REF!</v>
      </c>
      <c r="HP15" s="8" t="e">
        <f>AND(COD!#REF!,"AAAAAHvf3d8=")</f>
        <v>#REF!</v>
      </c>
      <c r="HQ15" s="8" t="e">
        <f>AND(COD!#REF!,"AAAAAHvf3eA=")</f>
        <v>#REF!</v>
      </c>
      <c r="HR15" s="8" t="e">
        <f>AND(COD!#REF!,"AAAAAHvf3eE=")</f>
        <v>#REF!</v>
      </c>
      <c r="HS15" s="8" t="e">
        <f>AND(COD!#REF!,"AAAAAHvf3eI=")</f>
        <v>#REF!</v>
      </c>
      <c r="HT15" s="8" t="e">
        <f>AND(COD!#REF!,"AAAAAHvf3eM=")</f>
        <v>#REF!</v>
      </c>
      <c r="HU15" s="8" t="e">
        <f>AND(COD!#REF!,"AAAAAHvf3eQ=")</f>
        <v>#REF!</v>
      </c>
      <c r="HV15" s="8" t="e">
        <f>AND(COD!#REF!,"AAAAAHvf3eU=")</f>
        <v>#REF!</v>
      </c>
      <c r="HW15" s="8" t="e">
        <f>AND(COD!#REF!,"AAAAAHvf3eY=")</f>
        <v>#REF!</v>
      </c>
      <c r="HX15" s="8" t="e">
        <f>AND(COD!#REF!,"AAAAAHvf3ec=")</f>
        <v>#REF!</v>
      </c>
      <c r="HY15" s="8" t="e">
        <f>AND(COD!#REF!,"AAAAAHvf3eg=")</f>
        <v>#REF!</v>
      </c>
      <c r="HZ15" s="8" t="e">
        <f>AND(COD!#REF!,"AAAAAHvf3ek=")</f>
        <v>#REF!</v>
      </c>
      <c r="IA15" s="8" t="e">
        <f>AND(COD!#REF!,"AAAAAHvf3eo=")</f>
        <v>#REF!</v>
      </c>
      <c r="IB15" s="8" t="e">
        <f>AND(COD!#REF!,"AAAAAHvf3es=")</f>
        <v>#REF!</v>
      </c>
      <c r="IC15" s="8" t="e">
        <f>AND(COD!#REF!,"AAAAAHvf3ew=")</f>
        <v>#REF!</v>
      </c>
      <c r="ID15" s="8" t="e">
        <f>AND(COD!#REF!,"AAAAAHvf3e0=")</f>
        <v>#REF!</v>
      </c>
      <c r="IE15" s="8" t="e">
        <f>AND(COD!#REF!,"AAAAAHvf3e4=")</f>
        <v>#REF!</v>
      </c>
      <c r="IF15" s="8" t="e">
        <f>AND(COD!#REF!,"AAAAAHvf3e8=")</f>
        <v>#REF!</v>
      </c>
      <c r="IG15" s="8" t="e">
        <f>AND(COD!#REF!,"AAAAAHvf3fA=")</f>
        <v>#REF!</v>
      </c>
      <c r="IH15" s="8" t="e">
        <f>AND(COD!#REF!,"AAAAAHvf3fE=")</f>
        <v>#REF!</v>
      </c>
      <c r="II15" s="8" t="e">
        <f>AND(COD!#REF!,"AAAAAHvf3fI=")</f>
        <v>#REF!</v>
      </c>
      <c r="IJ15" s="8" t="e">
        <f>AND(COD!#REF!,"AAAAAHvf3fM=")</f>
        <v>#REF!</v>
      </c>
      <c r="IK15" s="8" t="e">
        <f>AND(COD!#REF!,"AAAAAHvf3fQ=")</f>
        <v>#REF!</v>
      </c>
      <c r="IL15" s="8" t="e">
        <f>AND(COD!#REF!,"AAAAAHvf3fU=")</f>
        <v>#REF!</v>
      </c>
      <c r="IM15" s="8" t="e">
        <f>AND(COD!#REF!,"AAAAAHvf3fY=")</f>
        <v>#REF!</v>
      </c>
      <c r="IN15" s="8" t="e">
        <f>AND(COD!#REF!,"AAAAAHvf3fc=")</f>
        <v>#REF!</v>
      </c>
      <c r="IO15" s="8" t="e">
        <f>AND(COD!#REF!,"AAAAAHvf3fg=")</f>
        <v>#REF!</v>
      </c>
      <c r="IP15" s="8" t="e">
        <f>AND(COD!#REF!,"AAAAAHvf3fk=")</f>
        <v>#REF!</v>
      </c>
      <c r="IQ15" s="8" t="e">
        <f>AND(COD!#REF!,"AAAAAHvf3fo=")</f>
        <v>#REF!</v>
      </c>
      <c r="IR15" s="8" t="e">
        <f>AND(COD!#REF!,"AAAAAHvf3fs=")</f>
        <v>#REF!</v>
      </c>
      <c r="IS15" s="8" t="e">
        <f>AND(COD!#REF!,"AAAAAHvf3fw=")</f>
        <v>#REF!</v>
      </c>
      <c r="IT15" s="8" t="e">
        <f>AND(COD!#REF!,"AAAAAHvf3f0=")</f>
        <v>#REF!</v>
      </c>
      <c r="IU15" s="8" t="e">
        <f>AND(COD!#REF!,"AAAAAHvf3f4=")</f>
        <v>#REF!</v>
      </c>
      <c r="IV15" s="8" t="e">
        <f>AND(COD!#REF!,"AAAAAHvf3f8=")</f>
        <v>#REF!</v>
      </c>
    </row>
    <row r="16" spans="1:256" x14ac:dyDescent="0.25">
      <c r="A16" s="8" t="e">
        <f>AND(COD!#REF!,"AAAAAE+sjQA=")</f>
        <v>#REF!</v>
      </c>
      <c r="B16" s="8" t="e">
        <f>AND(COD!#REF!,"AAAAAE+sjQE=")</f>
        <v>#REF!</v>
      </c>
      <c r="C16" s="8" t="e">
        <f>AND(COD!#REF!,"AAAAAE+sjQI=")</f>
        <v>#REF!</v>
      </c>
      <c r="D16" s="8" t="e">
        <f>AND(COD!#REF!,"AAAAAE+sjQM=")</f>
        <v>#REF!</v>
      </c>
      <c r="E16" s="8" t="e">
        <f>AND(COD!#REF!,"AAAAAE+sjQQ=")</f>
        <v>#REF!</v>
      </c>
      <c r="F16" s="8" t="e">
        <f>AND(COD!#REF!,"AAAAAE+sjQU=")</f>
        <v>#REF!</v>
      </c>
      <c r="G16" s="8" t="e">
        <f>AND(COD!#REF!,"AAAAAE+sjQY=")</f>
        <v>#REF!</v>
      </c>
      <c r="H16" s="8" t="e">
        <f>AND(COD!#REF!,"AAAAAE+sjQc=")</f>
        <v>#REF!</v>
      </c>
      <c r="I16" s="8" t="e">
        <f>AND(COD!#REF!,"AAAAAE+sjQg=")</f>
        <v>#REF!</v>
      </c>
      <c r="J16" s="8" t="e">
        <f>AND(COD!#REF!,"AAAAAE+sjQk=")</f>
        <v>#REF!</v>
      </c>
      <c r="K16" s="8" t="e">
        <f>AND(COD!#REF!,"AAAAAE+sjQo=")</f>
        <v>#REF!</v>
      </c>
      <c r="L16" s="8" t="e">
        <f>AND(COD!#REF!,"AAAAAE+sjQs=")</f>
        <v>#REF!</v>
      </c>
      <c r="M16" s="8" t="e">
        <f>AND(COD!#REF!,"AAAAAE+sjQw=")</f>
        <v>#REF!</v>
      </c>
      <c r="N16" s="8" t="e">
        <f>AND(COD!#REF!,"AAAAAE+sjQ0=")</f>
        <v>#REF!</v>
      </c>
      <c r="O16" s="8" t="e">
        <f>AND(COD!#REF!,"AAAAAE+sjQ4=")</f>
        <v>#REF!</v>
      </c>
      <c r="P16" s="8" t="e">
        <f>AND(COD!#REF!,"AAAAAE+sjQ8=")</f>
        <v>#REF!</v>
      </c>
      <c r="Q16" s="8" t="e">
        <f>AND(COD!#REF!,"AAAAAE+sjRA=")</f>
        <v>#REF!</v>
      </c>
      <c r="R16" s="8" t="e">
        <f>AND(COD!#REF!,"AAAAAE+sjRE=")</f>
        <v>#REF!</v>
      </c>
      <c r="S16" s="8" t="e">
        <f>AND(COD!#REF!,"AAAAAE+sjRI=")</f>
        <v>#REF!</v>
      </c>
      <c r="T16" s="8" t="e">
        <f>AND(COD!#REF!,"AAAAAE+sjRM=")</f>
        <v>#REF!</v>
      </c>
      <c r="U16" s="8" t="e">
        <f>AND(COD!#REF!,"AAAAAE+sjRQ=")</f>
        <v>#REF!</v>
      </c>
      <c r="V16" s="8" t="e">
        <f>AND(COD!#REF!,"AAAAAE+sjRU=")</f>
        <v>#REF!</v>
      </c>
      <c r="W16" s="8" t="e">
        <f>AND(COD!#REF!,"AAAAAE+sjRY=")</f>
        <v>#REF!</v>
      </c>
      <c r="X16" s="8" t="e">
        <f>AND(COD!#REF!,"AAAAAE+sjRc=")</f>
        <v>#REF!</v>
      </c>
      <c r="Y16" s="8" t="e">
        <f>AND(COD!#REF!,"AAAAAE+sjRg=")</f>
        <v>#REF!</v>
      </c>
      <c r="Z16" s="8" t="e">
        <f>AND(COD!#REF!,"AAAAAE+sjRk=")</f>
        <v>#REF!</v>
      </c>
      <c r="AA16" s="8" t="e">
        <f>AND(COD!#REF!,"AAAAAE+sjRo=")</f>
        <v>#REF!</v>
      </c>
      <c r="AB16" s="8" t="e">
        <f>AND(COD!#REF!,"AAAAAE+sjRs=")</f>
        <v>#REF!</v>
      </c>
      <c r="AC16" s="8" t="e">
        <f>AND(COD!#REF!,"AAAAAE+sjRw=")</f>
        <v>#REF!</v>
      </c>
      <c r="AD16" s="8" t="e">
        <f>AND(COD!#REF!,"AAAAAE+sjR0=")</f>
        <v>#REF!</v>
      </c>
      <c r="AE16" s="8" t="e">
        <f>AND(COD!#REF!,"AAAAAE+sjR4=")</f>
        <v>#REF!</v>
      </c>
      <c r="AF16" s="8" t="e">
        <f>AND(COD!#REF!,"AAAAAE+sjR8=")</f>
        <v>#REF!</v>
      </c>
      <c r="AG16" s="8" t="e">
        <f>AND(COD!#REF!,"AAAAAE+sjSA=")</f>
        <v>#REF!</v>
      </c>
      <c r="AH16" s="8" t="e">
        <f>AND(COD!#REF!,"AAAAAE+sjSE=")</f>
        <v>#REF!</v>
      </c>
      <c r="AI16" s="8" t="e">
        <f>AND(COD!#REF!,"AAAAAE+sjSI=")</f>
        <v>#REF!</v>
      </c>
      <c r="AJ16" s="8" t="e">
        <f>AND(COD!#REF!,"AAAAAE+sjSM=")</f>
        <v>#REF!</v>
      </c>
      <c r="AK16" s="8" t="e">
        <f>AND(COD!#REF!,"AAAAAE+sjSQ=")</f>
        <v>#REF!</v>
      </c>
      <c r="AL16" s="8" t="e">
        <f>AND(COD!#REF!,"AAAAAE+sjSU=")</f>
        <v>#REF!</v>
      </c>
      <c r="AM16" s="8" t="e">
        <f>AND(COD!#REF!,"AAAAAE+sjSY=")</f>
        <v>#REF!</v>
      </c>
      <c r="AN16" s="8" t="e">
        <f>AND(COD!#REF!,"AAAAAE+sjSc=")</f>
        <v>#REF!</v>
      </c>
      <c r="AO16" s="8" t="e">
        <f>AND(COD!#REF!,"AAAAAE+sjSg=")</f>
        <v>#REF!</v>
      </c>
      <c r="AP16" s="8" t="e">
        <f>AND(COD!#REF!,"AAAAAE+sjSk=")</f>
        <v>#REF!</v>
      </c>
      <c r="AQ16" s="8" t="e">
        <f>AND(COD!#REF!,"AAAAAE+sjSo=")</f>
        <v>#REF!</v>
      </c>
      <c r="AR16" s="8" t="e">
        <f>AND(COD!#REF!,"AAAAAE+sjSs=")</f>
        <v>#REF!</v>
      </c>
      <c r="AS16" s="8" t="e">
        <f>AND(COD!#REF!,"AAAAAE+sjSw=")</f>
        <v>#REF!</v>
      </c>
      <c r="AT16" s="8" t="e">
        <f>AND(COD!#REF!,"AAAAAE+sjS0=")</f>
        <v>#REF!</v>
      </c>
      <c r="AU16" s="8" t="e">
        <f>AND(COD!#REF!,"AAAAAE+sjS4=")</f>
        <v>#REF!</v>
      </c>
      <c r="AV16" s="8" t="e">
        <f>AND(COD!#REF!,"AAAAAE+sjS8=")</f>
        <v>#REF!</v>
      </c>
      <c r="AW16" s="8" t="e">
        <f>AND(COD!#REF!,"AAAAAE+sjTA=")</f>
        <v>#REF!</v>
      </c>
      <c r="AX16" s="8" t="e">
        <f>AND(COD!#REF!,"AAAAAE+sjTE=")</f>
        <v>#REF!</v>
      </c>
      <c r="AY16" s="8" t="e">
        <f>AND(COD!#REF!,"AAAAAE+sjTI=")</f>
        <v>#REF!</v>
      </c>
      <c r="AZ16" s="8" t="e">
        <f>AND(COD!#REF!,"AAAAAE+sjTM=")</f>
        <v>#REF!</v>
      </c>
      <c r="BA16" s="8" t="e">
        <f>AND(COD!#REF!,"AAAAAE+sjTQ=")</f>
        <v>#REF!</v>
      </c>
      <c r="BB16" s="8" t="e">
        <f>AND(COD!#REF!,"AAAAAE+sjTU=")</f>
        <v>#REF!</v>
      </c>
      <c r="BC16" s="8" t="e">
        <f>AND(COD!#REF!,"AAAAAE+sjTY=")</f>
        <v>#REF!</v>
      </c>
      <c r="BD16" s="8" t="e">
        <f>AND(COD!#REF!,"AAAAAE+sjTc=")</f>
        <v>#REF!</v>
      </c>
      <c r="BE16" s="8" t="e">
        <f>AND(COD!#REF!,"AAAAAE+sjTg=")</f>
        <v>#REF!</v>
      </c>
      <c r="BF16" s="8" t="e">
        <f>AND(COD!#REF!,"AAAAAE+sjTk=")</f>
        <v>#REF!</v>
      </c>
      <c r="BG16" s="8" t="e">
        <f>AND(COD!#REF!,"AAAAAE+sjTo=")</f>
        <v>#REF!</v>
      </c>
      <c r="BH16" s="8" t="e">
        <f>AND(COD!#REF!,"AAAAAE+sjTs=")</f>
        <v>#REF!</v>
      </c>
      <c r="BI16" s="8" t="e">
        <f>AND(COD!#REF!,"AAAAAE+sjTw=")</f>
        <v>#REF!</v>
      </c>
      <c r="BJ16" s="8" t="e">
        <f>AND(COD!#REF!,"AAAAAE+sjT0=")</f>
        <v>#REF!</v>
      </c>
      <c r="BK16" s="8" t="e">
        <f>AND(COD!#REF!,"AAAAAE+sjT4=")</f>
        <v>#REF!</v>
      </c>
      <c r="BL16" s="8" t="e">
        <f>AND(COD!#REF!,"AAAAAE+sjT8=")</f>
        <v>#REF!</v>
      </c>
      <c r="BM16" s="8" t="e">
        <f>AND(COD!#REF!,"AAAAAE+sjUA=")</f>
        <v>#REF!</v>
      </c>
      <c r="BN16" s="8" t="e">
        <f>AND(COD!#REF!,"AAAAAE+sjUE=")</f>
        <v>#REF!</v>
      </c>
      <c r="BO16" s="8" t="e">
        <f>AND(COD!#REF!,"AAAAAE+sjUI=")</f>
        <v>#REF!</v>
      </c>
      <c r="BP16" s="8" t="e">
        <f>AND(COD!#REF!,"AAAAAE+sjUM=")</f>
        <v>#REF!</v>
      </c>
      <c r="BQ16" s="8" t="e">
        <f>AND(COD!#REF!,"AAAAAE+sjUQ=")</f>
        <v>#REF!</v>
      </c>
      <c r="BR16" s="8" t="e">
        <f>AND(COD!#REF!,"AAAAAE+sjUU=")</f>
        <v>#REF!</v>
      </c>
      <c r="BS16" s="8" t="e">
        <f>AND(COD!#REF!,"AAAAAE+sjUY=")</f>
        <v>#REF!</v>
      </c>
      <c r="BT16" s="8" t="e">
        <f>AND(COD!#REF!,"AAAAAE+sjUc=")</f>
        <v>#REF!</v>
      </c>
      <c r="BU16" s="8" t="e">
        <f>AND(COD!#REF!,"AAAAAE+sjUg=")</f>
        <v>#REF!</v>
      </c>
      <c r="BV16" s="8" t="e">
        <f>AND(COD!#REF!,"AAAAAE+sjUk=")</f>
        <v>#REF!</v>
      </c>
      <c r="BW16" s="8" t="e">
        <f>AND(COD!#REF!,"AAAAAE+sjUo=")</f>
        <v>#REF!</v>
      </c>
      <c r="BX16" s="8" t="e">
        <f>AND(COD!#REF!,"AAAAAE+sjUs=")</f>
        <v>#REF!</v>
      </c>
      <c r="BY16" s="8" t="e">
        <f>AND(COD!#REF!,"AAAAAE+sjUw=")</f>
        <v>#REF!</v>
      </c>
      <c r="BZ16" s="8" t="e">
        <f>AND(COD!#REF!,"AAAAAE+sjU0=")</f>
        <v>#REF!</v>
      </c>
      <c r="CA16" s="8" t="e">
        <f>AND(COD!#REF!,"AAAAAE+sjU4=")</f>
        <v>#REF!</v>
      </c>
      <c r="CB16" s="8" t="e">
        <f>AND(COD!#REF!,"AAAAAE+sjU8=")</f>
        <v>#REF!</v>
      </c>
      <c r="CC16" s="8" t="e">
        <f>AND(COD!#REF!,"AAAAAE+sjVA=")</f>
        <v>#REF!</v>
      </c>
      <c r="CD16" s="8" t="e">
        <f>AND(COD!#REF!,"AAAAAE+sjVE=")</f>
        <v>#REF!</v>
      </c>
      <c r="CE16" s="8" t="e">
        <f>AND(COD!#REF!,"AAAAAE+sjVI=")</f>
        <v>#REF!</v>
      </c>
      <c r="CF16" s="8" t="e">
        <f>AND(COD!#REF!,"AAAAAE+sjVM=")</f>
        <v>#REF!</v>
      </c>
      <c r="CG16" s="8" t="e">
        <f>AND(COD!#REF!,"AAAAAE+sjVQ=")</f>
        <v>#REF!</v>
      </c>
      <c r="CH16" s="8" t="e">
        <f>AND(COD!#REF!,"AAAAAE+sjVU=")</f>
        <v>#REF!</v>
      </c>
      <c r="CI16" s="8" t="e">
        <f>AND(COD!#REF!,"AAAAAE+sjVY=")</f>
        <v>#REF!</v>
      </c>
      <c r="CJ16" s="8" t="e">
        <f>AND(COD!#REF!,"AAAAAE+sjVc=")</f>
        <v>#REF!</v>
      </c>
      <c r="CK16" s="8" t="e">
        <f>AND(COD!#REF!,"AAAAAE+sjVg=")</f>
        <v>#REF!</v>
      </c>
      <c r="CL16" s="8" t="e">
        <f>AND(COD!#REF!,"AAAAAE+sjVk=")</f>
        <v>#REF!</v>
      </c>
      <c r="CM16" s="8" t="e">
        <f>AND(COD!#REF!,"AAAAAE+sjVo=")</f>
        <v>#REF!</v>
      </c>
      <c r="CN16" s="8" t="e">
        <f>AND(COD!#REF!,"AAAAAE+sjVs=")</f>
        <v>#REF!</v>
      </c>
      <c r="CO16" s="8" t="e">
        <f>AND(COD!#REF!,"AAAAAE+sjVw=")</f>
        <v>#REF!</v>
      </c>
      <c r="CP16" s="8" t="e">
        <f>AND(COD!#REF!,"AAAAAE+sjV0=")</f>
        <v>#REF!</v>
      </c>
      <c r="CQ16" s="8" t="e">
        <f>AND(COD!#REF!,"AAAAAE+sjV4=")</f>
        <v>#REF!</v>
      </c>
      <c r="CR16" s="8" t="e">
        <f>AND(COD!#REF!,"AAAAAE+sjV8=")</f>
        <v>#REF!</v>
      </c>
      <c r="CS16" s="8" t="e">
        <f>AND(COD!#REF!,"AAAAAE+sjWA=")</f>
        <v>#REF!</v>
      </c>
      <c r="CT16" s="8" t="e">
        <f>AND(COD!#REF!,"AAAAAE+sjWE=")</f>
        <v>#REF!</v>
      </c>
      <c r="CU16" s="8" t="e">
        <f>AND(COD!#REF!,"AAAAAE+sjWI=")</f>
        <v>#REF!</v>
      </c>
      <c r="CV16" s="8" t="e">
        <f>AND(COD!#REF!,"AAAAAE+sjWM=")</f>
        <v>#REF!</v>
      </c>
      <c r="CW16" s="8" t="e">
        <f>AND(COD!#REF!,"AAAAAE+sjWQ=")</f>
        <v>#REF!</v>
      </c>
      <c r="CX16" s="8" t="e">
        <f>AND(COD!#REF!,"AAAAAE+sjWU=")</f>
        <v>#REF!</v>
      </c>
      <c r="CY16" s="8" t="e">
        <f>AND(COD!#REF!,"AAAAAE+sjWY=")</f>
        <v>#REF!</v>
      </c>
      <c r="CZ16" s="8" t="e">
        <f>AND(COD!#REF!,"AAAAAE+sjWc=")</f>
        <v>#REF!</v>
      </c>
      <c r="DA16" s="8" t="e">
        <f>AND(COD!#REF!,"AAAAAE+sjWg=")</f>
        <v>#REF!</v>
      </c>
      <c r="DB16" s="8" t="e">
        <f>AND(COD!#REF!,"AAAAAE+sjWk=")</f>
        <v>#REF!</v>
      </c>
      <c r="DC16" s="8" t="e">
        <f>AND(COD!#REF!,"AAAAAE+sjWo=")</f>
        <v>#REF!</v>
      </c>
      <c r="DD16" s="8" t="e">
        <f>AND(COD!#REF!,"AAAAAE+sjWs=")</f>
        <v>#REF!</v>
      </c>
      <c r="DE16" s="8" t="e">
        <f>AND(COD!#REF!,"AAAAAE+sjWw=")</f>
        <v>#REF!</v>
      </c>
      <c r="DF16" s="8" t="e">
        <f>AND(COD!#REF!,"AAAAAE+sjW0=")</f>
        <v>#REF!</v>
      </c>
      <c r="DG16" s="8" t="e">
        <f>AND(COD!#REF!,"AAAAAE+sjW4=")</f>
        <v>#REF!</v>
      </c>
      <c r="DH16" s="8" t="e">
        <f>AND(COD!#REF!,"AAAAAE+sjW8=")</f>
        <v>#REF!</v>
      </c>
      <c r="DI16" s="8" t="e">
        <f>AND(COD!#REF!,"AAAAAE+sjXA=")</f>
        <v>#REF!</v>
      </c>
      <c r="DJ16" s="8" t="e">
        <f>AND(COD!#REF!,"AAAAAE+sjXE=")</f>
        <v>#REF!</v>
      </c>
      <c r="DK16" s="8" t="e">
        <f>AND(COD!#REF!,"AAAAAE+sjXI=")</f>
        <v>#REF!</v>
      </c>
      <c r="DL16" s="8" t="e">
        <f>AND(COD!#REF!,"AAAAAE+sjXM=")</f>
        <v>#REF!</v>
      </c>
      <c r="DM16" s="8" t="e">
        <f>AND(COD!#REF!,"AAAAAE+sjXQ=")</f>
        <v>#REF!</v>
      </c>
      <c r="DN16" s="8" t="e">
        <f>AND(COD!#REF!,"AAAAAE+sjXU=")</f>
        <v>#REF!</v>
      </c>
      <c r="DO16" s="8" t="e">
        <f>AND(COD!#REF!,"AAAAAE+sjXY=")</f>
        <v>#REF!</v>
      </c>
      <c r="DP16" s="8" t="e">
        <f>AND(COD!#REF!,"AAAAAE+sjXc=")</f>
        <v>#REF!</v>
      </c>
      <c r="DQ16" s="8" t="e">
        <f>AND(COD!#REF!,"AAAAAE+sjXg=")</f>
        <v>#REF!</v>
      </c>
      <c r="DR16" s="8" t="e">
        <f>AND(COD!#REF!,"AAAAAE+sjXk=")</f>
        <v>#REF!</v>
      </c>
      <c r="DS16" s="8" t="e">
        <f>AND(COD!#REF!,"AAAAAE+sjXo=")</f>
        <v>#REF!</v>
      </c>
      <c r="DT16" s="8" t="e">
        <f>AND(COD!#REF!,"AAAAAE+sjXs=")</f>
        <v>#REF!</v>
      </c>
      <c r="DU16" s="8" t="e">
        <f>AND(COD!#REF!,"AAAAAE+sjXw=")</f>
        <v>#REF!</v>
      </c>
      <c r="DV16" s="8" t="e">
        <f>AND(COD!#REF!,"AAAAAE+sjX0=")</f>
        <v>#REF!</v>
      </c>
      <c r="DW16" s="8" t="e">
        <f>AND(COD!#REF!,"AAAAAE+sjX4=")</f>
        <v>#REF!</v>
      </c>
      <c r="DX16" s="8" t="e">
        <f>#REF!</f>
        <v>#REF!</v>
      </c>
      <c r="DY16" s="8" t="e">
        <f>#REF!</f>
        <v>#REF!</v>
      </c>
      <c r="DZ16" s="8" t="e">
        <f>#REF!</f>
        <v>#REF!</v>
      </c>
      <c r="EA16" s="8" t="e">
        <f>#REF!</f>
        <v>#REF!</v>
      </c>
      <c r="EB16" s="8" t="e">
        <f>#REF!</f>
        <v>#REF!</v>
      </c>
      <c r="EC16" s="8" t="e">
        <f>#REF!</f>
        <v>#REF!</v>
      </c>
      <c r="ED16" s="8" t="e">
        <f>#REF!</f>
        <v>#REF!</v>
      </c>
      <c r="EE16" s="8" t="e">
        <f>#REF!</f>
        <v>#REF!</v>
      </c>
      <c r="EF16" s="8" t="e">
        <f>#REF!</f>
        <v>#REF!</v>
      </c>
      <c r="EG16" s="8" t="e">
        <f>#REF!</f>
        <v>#REF!</v>
      </c>
      <c r="EH16" s="8" t="e">
        <f>#REF!</f>
        <v>#REF!</v>
      </c>
      <c r="EI16" s="8" t="e">
        <f>#REF!</f>
        <v>#REF!</v>
      </c>
      <c r="EJ16" s="8" t="e">
        <f>AND(COD!#REF!,"AAAAAE+sjYs=")</f>
        <v>#REF!</v>
      </c>
      <c r="EK16" s="8" t="e">
        <f>AND(COD!#REF!,"AAAAAE+sjYw=")</f>
        <v>#REF!</v>
      </c>
      <c r="EL16" s="8" t="e">
        <f>AND(COD!#REF!,"AAAAAE+sjY0=")</f>
        <v>#REF!</v>
      </c>
      <c r="EM16" s="8" t="e">
        <f>AND(COD!#REF!,"AAAAAE+sjY4=")</f>
        <v>#REF!</v>
      </c>
      <c r="EN16" s="8" t="e">
        <f>AND(COD!#REF!,"AAAAAE+sjY8=")</f>
        <v>#REF!</v>
      </c>
      <c r="EO16" s="8" t="e">
        <f>AND(COD!#REF!,"AAAAAE+sjZA=")</f>
        <v>#REF!</v>
      </c>
      <c r="EP16" s="8" t="e">
        <f>AND(COD!#REF!,"AAAAAE+sjZE=")</f>
        <v>#REF!</v>
      </c>
      <c r="EQ16" s="8" t="e">
        <f>AND(COD!#REF!,"AAAAAE+sjZI=")</f>
        <v>#REF!</v>
      </c>
      <c r="ER16" s="8" t="e">
        <f>AND(COD!#REF!,"AAAAAE+sjZM=")</f>
        <v>#REF!</v>
      </c>
      <c r="ES16" s="8" t="e">
        <f>AND(COD!#REF!,"AAAAAE+sjZQ=")</f>
        <v>#REF!</v>
      </c>
      <c r="ET16" s="8" t="e">
        <f>AND(COD!#REF!,"AAAAAE+sjZU=")</f>
        <v>#REF!</v>
      </c>
      <c r="EU16" s="8" t="e">
        <f>AND(COD!#REF!,"AAAAAE+sjZY=")</f>
        <v>#REF!</v>
      </c>
      <c r="EV16" s="8" t="e">
        <f>AND(COD!#REF!,"AAAAAE+sjZc=")</f>
        <v>#REF!</v>
      </c>
      <c r="EW16" s="8" t="e">
        <f>AND(COD!#REF!,"AAAAAE+sjZg=")</f>
        <v>#REF!</v>
      </c>
      <c r="EX16" s="8" t="e">
        <f>AND(COD!#REF!,"AAAAAE+sjZk=")</f>
        <v>#REF!</v>
      </c>
      <c r="EY16" s="8" t="e">
        <f>AND(COD!#REF!,"AAAAAE+sjZo=")</f>
        <v>#REF!</v>
      </c>
      <c r="EZ16" s="8" t="e">
        <f>AND(COD!#REF!,"AAAAAE+sjZs=")</f>
        <v>#REF!</v>
      </c>
      <c r="FA16" s="8" t="e">
        <f>AND(COD!#REF!,"AAAAAE+sjZw=")</f>
        <v>#REF!</v>
      </c>
      <c r="FB16" s="8" t="e">
        <f>AND(COD!#REF!,"AAAAAE+sjZ0=")</f>
        <v>#REF!</v>
      </c>
      <c r="FC16" s="8" t="e">
        <f>AND(COD!#REF!,"AAAAAE+sjZ4=")</f>
        <v>#REF!</v>
      </c>
      <c r="FD16" s="8" t="e">
        <f>AND(COD!#REF!,"AAAAAE+sjZ8=")</f>
        <v>#REF!</v>
      </c>
      <c r="FE16" s="8" t="e">
        <f>AND(COD!#REF!,"AAAAAE+sjaA=")</f>
        <v>#REF!</v>
      </c>
      <c r="FF16" s="8" t="e">
        <f>AND(COD!#REF!,"AAAAAE+sjaE=")</f>
        <v>#REF!</v>
      </c>
      <c r="FG16" s="8" t="e">
        <f>AND(COD!#REF!,"AAAAAE+sjaI=")</f>
        <v>#REF!</v>
      </c>
      <c r="FH16" s="8" t="e">
        <f>AND(COD!#REF!,"AAAAAE+sjaM=")</f>
        <v>#REF!</v>
      </c>
      <c r="FI16" s="8" t="e">
        <f>AND(COD!#REF!,"AAAAAE+sjaQ=")</f>
        <v>#REF!</v>
      </c>
      <c r="FJ16" s="8" t="e">
        <f>AND(COD!#REF!,"AAAAAE+sjaU=")</f>
        <v>#REF!</v>
      </c>
      <c r="FK16" s="8" t="e">
        <f>AND(COD!#REF!,"AAAAAE+sjaY=")</f>
        <v>#REF!</v>
      </c>
      <c r="FL16" s="8" t="e">
        <f>AND(COD!#REF!,"AAAAAE+sjac=")</f>
        <v>#REF!</v>
      </c>
      <c r="FM16" s="8" t="e">
        <f>AND(COD!#REF!,"AAAAAE+sjag=")</f>
        <v>#REF!</v>
      </c>
      <c r="FN16" s="8" t="e">
        <f>AND(COD!#REF!,"AAAAAE+sjak=")</f>
        <v>#REF!</v>
      </c>
      <c r="FO16" s="8" t="e">
        <f>AND(COD!#REF!,"AAAAAE+sjao=")</f>
        <v>#REF!</v>
      </c>
      <c r="FP16" s="8" t="e">
        <f>AND(COD!#REF!,"AAAAAE+sjas=")</f>
        <v>#REF!</v>
      </c>
      <c r="FQ16" s="8" t="e">
        <f>AND(COD!#REF!,"AAAAAE+sjaw=")</f>
        <v>#REF!</v>
      </c>
      <c r="FR16" s="8" t="e">
        <f>AND(COD!#REF!,"AAAAAE+sja0=")</f>
        <v>#REF!</v>
      </c>
      <c r="FS16" s="8" t="e">
        <f>AND(COD!#REF!,"AAAAAE+sja4=")</f>
        <v>#REF!</v>
      </c>
      <c r="FT16" s="8" t="e">
        <f>AND(COD!#REF!,"AAAAAE+sja8=")</f>
        <v>#REF!</v>
      </c>
      <c r="FU16" s="8" t="e">
        <f>AND(COD!#REF!,"AAAAAE+sjbA=")</f>
        <v>#REF!</v>
      </c>
      <c r="FV16" s="8" t="e">
        <f>AND(COD!#REF!,"AAAAAE+sjbE=")</f>
        <v>#REF!</v>
      </c>
      <c r="FW16" s="8" t="e">
        <f>AND(COD!#REF!,"AAAAAE+sjbI=")</f>
        <v>#REF!</v>
      </c>
      <c r="FX16" s="8" t="e">
        <f>AND(COD!#REF!,"AAAAAE+sjbM=")</f>
        <v>#REF!</v>
      </c>
      <c r="FY16" s="8" t="e">
        <f>AND(COD!#REF!,"AAAAAE+sjbQ=")</f>
        <v>#REF!</v>
      </c>
      <c r="FZ16" s="8" t="e">
        <f>AND(COD!#REF!,"AAAAAE+sjbU=")</f>
        <v>#REF!</v>
      </c>
      <c r="GA16" s="8" t="e">
        <f>AND(COD!#REF!,"AAAAAE+sjbY=")</f>
        <v>#REF!</v>
      </c>
      <c r="GB16" s="8" t="e">
        <f>AND(COD!#REF!,"AAAAAE+sjbc=")</f>
        <v>#REF!</v>
      </c>
      <c r="GC16" s="8" t="e">
        <f>AND(COD!#REF!,"AAAAAE+sjbg=")</f>
        <v>#REF!</v>
      </c>
      <c r="GD16" s="8" t="e">
        <f>AND(COD!#REF!,"AAAAAE+sjbk=")</f>
        <v>#REF!</v>
      </c>
      <c r="GE16" s="8" t="e">
        <f>AND(COD!#REF!,"AAAAAE+sjbo=")</f>
        <v>#REF!</v>
      </c>
      <c r="GF16" s="8" t="e">
        <f>AND(COD!#REF!,"AAAAAE+sjbs=")</f>
        <v>#REF!</v>
      </c>
      <c r="GG16" s="8" t="e">
        <f>AND(COD!#REF!,"AAAAAE+sjbw=")</f>
        <v>#REF!</v>
      </c>
      <c r="GH16" s="8" t="e">
        <f>AND(COD!#REF!,"AAAAAE+sjb0=")</f>
        <v>#REF!</v>
      </c>
      <c r="GI16" s="8" t="e">
        <f>AND(COD!#REF!,"AAAAAE+sjb4=")</f>
        <v>#REF!</v>
      </c>
      <c r="GJ16" s="8" t="e">
        <f>AND(COD!#REF!,"AAAAAE+sjb8=")</f>
        <v>#REF!</v>
      </c>
      <c r="GK16" s="8" t="e">
        <f>AND(COD!#REF!,"AAAAAE+sjcA=")</f>
        <v>#REF!</v>
      </c>
      <c r="GL16" s="8" t="e">
        <f>AND(COD!#REF!,"AAAAAE+sjcE=")</f>
        <v>#REF!</v>
      </c>
      <c r="GM16" s="8" t="e">
        <f>AND(COD!#REF!,"AAAAAE+sjcI=")</f>
        <v>#REF!</v>
      </c>
      <c r="GN16" s="8" t="e">
        <f>AND(COD!#REF!,"AAAAAE+sjcM=")</f>
        <v>#REF!</v>
      </c>
      <c r="GO16" s="8" t="e">
        <f>AND(COD!#REF!,"AAAAAE+sjcQ=")</f>
        <v>#REF!</v>
      </c>
      <c r="GP16" s="8" t="e">
        <f>AND(COD!#REF!,"AAAAAE+sjcU=")</f>
        <v>#REF!</v>
      </c>
      <c r="GQ16" s="8" t="e">
        <f>AND(COD!#REF!,"AAAAAE+sjcY=")</f>
        <v>#REF!</v>
      </c>
      <c r="GR16" s="8" t="e">
        <f>AND(COD!#REF!,"AAAAAE+sjcc=")</f>
        <v>#REF!</v>
      </c>
      <c r="GS16" s="8" t="e">
        <f>AND(COD!#REF!,"AAAAAE+sjcg=")</f>
        <v>#REF!</v>
      </c>
      <c r="GT16" s="8" t="e">
        <f>AND(COD!#REF!,"AAAAAE+sjck=")</f>
        <v>#REF!</v>
      </c>
      <c r="GU16" s="8" t="e">
        <f>AND(COD!#REF!,"AAAAAE+sjco=")</f>
        <v>#REF!</v>
      </c>
      <c r="GV16" s="8" t="e">
        <f>AND(COD!#REF!,"AAAAAE+sjcs=")</f>
        <v>#REF!</v>
      </c>
      <c r="GW16" s="8" t="e">
        <f>AND(COD!#REF!,"AAAAAE+sjcw=")</f>
        <v>#REF!</v>
      </c>
      <c r="GX16" s="8" t="e">
        <f>AND(COD!#REF!,"AAAAAE+sjc0=")</f>
        <v>#REF!</v>
      </c>
      <c r="GY16" s="8" t="e">
        <f>AND(COD!#REF!,"AAAAAE+sjc4=")</f>
        <v>#REF!</v>
      </c>
      <c r="GZ16" s="8" t="e">
        <f>AND(COD!#REF!,"AAAAAE+sjc8=")</f>
        <v>#REF!</v>
      </c>
      <c r="HA16" s="8" t="e">
        <f>AND(COD!#REF!,"AAAAAE+sjdA=")</f>
        <v>#REF!</v>
      </c>
      <c r="HB16" s="8" t="e">
        <f>AND(COD!#REF!,"AAAAAE+sjdE=")</f>
        <v>#REF!</v>
      </c>
      <c r="HC16" s="8" t="e">
        <f>AND(COD!#REF!,"AAAAAE+sjdI=")</f>
        <v>#REF!</v>
      </c>
      <c r="HD16" s="8" t="e">
        <f>AND(COD!#REF!,"AAAAAE+sjdM=")</f>
        <v>#REF!</v>
      </c>
      <c r="HE16" s="8" t="e">
        <f>AND(COD!#REF!,"AAAAAE+sjdQ=")</f>
        <v>#REF!</v>
      </c>
      <c r="HF16" s="8" t="e">
        <f>AND(COD!#REF!,"AAAAAE+sjdU=")</f>
        <v>#REF!</v>
      </c>
      <c r="HG16" s="8" t="e">
        <f>AND(COD!#REF!,"AAAAAE+sjdY=")</f>
        <v>#REF!</v>
      </c>
      <c r="HH16" s="8" t="e">
        <f>AND(COD!#REF!,"AAAAAE+sjdc=")</f>
        <v>#REF!</v>
      </c>
      <c r="HI16" s="8" t="e">
        <f>AND(COD!#REF!,"AAAAAE+sjdg=")</f>
        <v>#REF!</v>
      </c>
      <c r="HJ16" s="8" t="e">
        <f>#REF!</f>
        <v>#REF!</v>
      </c>
      <c r="HK16" s="8" t="e">
        <f>#REF!</f>
        <v>#REF!</v>
      </c>
      <c r="HL16" s="8" t="e">
        <f>#REF!</f>
        <v>#REF!</v>
      </c>
      <c r="HM16" s="8" t="e">
        <f>#REF!</f>
        <v>#REF!</v>
      </c>
      <c r="HN16" s="8" t="e">
        <f>#REF!</f>
        <v>#REF!</v>
      </c>
      <c r="HO16" s="8" t="e">
        <f>#REF!</f>
        <v>#REF!</v>
      </c>
      <c r="HP16" s="8" t="e">
        <f>#REF!</f>
        <v>#REF!</v>
      </c>
      <c r="HQ16" s="8" t="e">
        <f>#REF!</f>
        <v>#REF!</v>
      </c>
      <c r="HR16" s="8" t="e">
        <f>#REF!</f>
        <v>#REF!</v>
      </c>
      <c r="HS16" s="8" t="e">
        <f>#REF!</f>
        <v>#REF!</v>
      </c>
      <c r="HT16" s="8" t="e">
        <f>#REF!</f>
        <v>#REF!</v>
      </c>
      <c r="HU16" s="8" t="e">
        <f>#REF!</f>
        <v>#REF!</v>
      </c>
      <c r="HV16" s="8" t="e">
        <f>#REF!</f>
        <v>#REF!</v>
      </c>
      <c r="HW16" s="8" t="e">
        <f>#REF!</f>
        <v>#REF!</v>
      </c>
      <c r="HX16" s="8" t="e">
        <f>#REF!</f>
        <v>#REF!</v>
      </c>
      <c r="HY16" s="8" t="e">
        <f>#REF!</f>
        <v>#REF!</v>
      </c>
      <c r="HZ16" s="8" t="e">
        <f>#REF!</f>
        <v>#REF!</v>
      </c>
      <c r="IA16" s="8" t="e">
        <f>#REF!</f>
        <v>#REF!</v>
      </c>
      <c r="IB16" s="8" t="e">
        <f>#REF!</f>
        <v>#REF!</v>
      </c>
      <c r="IC16" s="8" t="e">
        <f>#REF!</f>
        <v>#REF!</v>
      </c>
      <c r="ID16" s="8" t="e">
        <f>#REF!</f>
        <v>#REF!</v>
      </c>
      <c r="IE16" s="8" t="e">
        <f>#REF!</f>
        <v>#REF!</v>
      </c>
      <c r="IF16" s="8" t="e">
        <f>#REF!</f>
        <v>#REF!</v>
      </c>
      <c r="IG16" s="8" t="e">
        <f>#REF!</f>
        <v>#REF!</v>
      </c>
      <c r="IH16" s="8" t="e">
        <f>#REF!</f>
        <v>#REF!</v>
      </c>
      <c r="II16" s="8" t="e">
        <f>#REF!</f>
        <v>#REF!</v>
      </c>
      <c r="IJ16" s="8" t="e">
        <f>#REF!</f>
        <v>#REF!</v>
      </c>
      <c r="IK16" s="8" t="e">
        <f>#REF!</f>
        <v>#REF!</v>
      </c>
      <c r="IL16" s="8" t="e">
        <f>#REF!</f>
        <v>#REF!</v>
      </c>
      <c r="IM16" s="8" t="e">
        <f>#REF!</f>
        <v>#REF!</v>
      </c>
      <c r="IN16" s="8" t="e">
        <f>#REF!</f>
        <v>#REF!</v>
      </c>
      <c r="IO16" s="8" t="e">
        <f>#REF!</f>
        <v>#REF!</v>
      </c>
      <c r="IP16" s="8" t="e">
        <f>#REF!</f>
        <v>#REF!</v>
      </c>
      <c r="IQ16" s="8" t="e">
        <f>#REF!</f>
        <v>#REF!</v>
      </c>
      <c r="IR16" s="8" t="e">
        <f>#REF!</f>
        <v>#REF!</v>
      </c>
      <c r="IS16" s="8" t="e">
        <f>#REF!</f>
        <v>#REF!</v>
      </c>
      <c r="IT16" s="8" t="e">
        <f>#REF!</f>
        <v>#REF!</v>
      </c>
      <c r="IU16" s="8" t="e">
        <f>#REF!</f>
        <v>#REF!</v>
      </c>
      <c r="IV16" s="8" t="e">
        <f>#REF!</f>
        <v>#REF!</v>
      </c>
    </row>
    <row r="17" spans="1:256" x14ac:dyDescent="0.25">
      <c r="A17" s="8" t="e">
        <f>#REF!</f>
        <v>#REF!</v>
      </c>
      <c r="B17" s="8" t="e">
        <f>#REF!</f>
        <v>#REF!</v>
      </c>
      <c r="C17" s="8" t="e">
        <f>#REF!</f>
        <v>#REF!</v>
      </c>
      <c r="D17" s="8" t="e">
        <f>#REF!</f>
        <v>#REF!</v>
      </c>
      <c r="E17" s="8" t="e">
        <f>#REF!</f>
        <v>#REF!</v>
      </c>
      <c r="F17" s="8" t="e">
        <f>#REF!</f>
        <v>#REF!</v>
      </c>
      <c r="G17" s="8" t="e">
        <f>#REF!</f>
        <v>#REF!</v>
      </c>
      <c r="H17" s="8" t="e">
        <f>AND(COD!#REF!,"AAAAAH/7/Ac=")</f>
        <v>#REF!</v>
      </c>
      <c r="I17" s="8" t="e">
        <f>AND(COD!#REF!,"AAAAAH/7/Ag=")</f>
        <v>#REF!</v>
      </c>
      <c r="J17" s="8" t="e">
        <f>AND(COD!#REF!,"AAAAAH/7/Ak=")</f>
        <v>#REF!</v>
      </c>
      <c r="K17" s="8" t="e">
        <f>AND(COD!#REF!,"AAAAAH/7/Ao=")</f>
        <v>#REF!</v>
      </c>
      <c r="L17" s="8" t="e">
        <f>AND(COD!#REF!,"AAAAAH/7/As=")</f>
        <v>#REF!</v>
      </c>
      <c r="M17" s="8" t="e">
        <f>AND(COD!#REF!,"AAAAAH/7/Aw=")</f>
        <v>#REF!</v>
      </c>
      <c r="N17" s="8" t="e">
        <f>IF(COD!#REF!,"AAAAAH/7/A0=",0)</f>
        <v>#REF!</v>
      </c>
      <c r="O17" s="8" t="e">
        <f>AND(COD!#REF!,"AAAAAH/7/A4=")</f>
        <v>#REF!</v>
      </c>
      <c r="P17" s="8" t="e">
        <f>AND(COD!#REF!,"AAAAAH/7/A8=")</f>
        <v>#REF!</v>
      </c>
      <c r="Q17" s="8" t="e">
        <f>AND(COD!#REF!,"AAAAAH/7/BA=")</f>
        <v>#REF!</v>
      </c>
      <c r="R17" s="8" t="e">
        <f>AND(COD!#REF!,"AAAAAH/7/BE=")</f>
        <v>#REF!</v>
      </c>
      <c r="S17" s="8" t="e">
        <f>AND(COD!#REF!,"AAAAAH/7/BI=")</f>
        <v>#REF!</v>
      </c>
      <c r="T17" s="8" t="e">
        <f>AND(COD!#REF!,"AAAAAH/7/BM=")</f>
        <v>#REF!</v>
      </c>
      <c r="U17" s="8" t="e">
        <f>AND(COD!#REF!,"AAAAAH/7/BQ=")</f>
        <v>#REF!</v>
      </c>
      <c r="V17" s="8" t="e">
        <f>AND(COD!#REF!,"AAAAAH/7/BU=")</f>
        <v>#REF!</v>
      </c>
      <c r="W17" s="8" t="e">
        <f>AND(COD!#REF!,"AAAAAH/7/BY=")</f>
        <v>#REF!</v>
      </c>
      <c r="X17" s="8" t="e">
        <f>AND(COD!#REF!,"AAAAAH/7/Bc=")</f>
        <v>#REF!</v>
      </c>
      <c r="Y17" s="8" t="e">
        <f>AND(COD!#REF!,"AAAAAH/7/Bg=")</f>
        <v>#REF!</v>
      </c>
      <c r="Z17" s="8" t="e">
        <f>AND(COD!#REF!,"AAAAAH/7/Bk=")</f>
        <v>#REF!</v>
      </c>
      <c r="AA17" s="8" t="e">
        <f>AND(COD!#REF!,"AAAAAH/7/Bo=")</f>
        <v>#REF!</v>
      </c>
      <c r="AB17" s="8" t="e">
        <f>AND(COD!#REF!,"AAAAAH/7/Bs=")</f>
        <v>#REF!</v>
      </c>
      <c r="AC17" s="8" t="e">
        <f>IF(COD!#REF!,"AAAAAH/7/Bw=",0)</f>
        <v>#REF!</v>
      </c>
      <c r="AD17" s="8" t="e">
        <f>AND(COD!#REF!,"AAAAAH/7/B0=")</f>
        <v>#REF!</v>
      </c>
      <c r="AE17" s="8" t="e">
        <f>AND(COD!#REF!,"AAAAAH/7/B4=")</f>
        <v>#REF!</v>
      </c>
      <c r="AF17" s="8" t="e">
        <f>AND(COD!#REF!,"AAAAAH/7/B8=")</f>
        <v>#REF!</v>
      </c>
      <c r="AG17" s="8" t="e">
        <f>AND(COD!#REF!,"AAAAAH/7/CA=")</f>
        <v>#REF!</v>
      </c>
      <c r="AH17" s="8" t="e">
        <f>AND(COD!#REF!,"AAAAAH/7/CE=")</f>
        <v>#REF!</v>
      </c>
      <c r="AI17" s="8" t="e">
        <f>AND(COD!#REF!,"AAAAAH/7/CI=")</f>
        <v>#REF!</v>
      </c>
      <c r="AJ17" s="8" t="e">
        <f>AND(COD!#REF!,"AAAAAH/7/CM=")</f>
        <v>#REF!</v>
      </c>
      <c r="AK17" s="8" t="e">
        <f>AND(COD!#REF!,"AAAAAH/7/CQ=")</f>
        <v>#REF!</v>
      </c>
      <c r="AL17" s="8" t="e">
        <f>AND(COD!#REF!,"AAAAAH/7/CU=")</f>
        <v>#REF!</v>
      </c>
      <c r="AM17" s="8" t="e">
        <f>AND(COD!#REF!,"AAAAAH/7/CY=")</f>
        <v>#REF!</v>
      </c>
      <c r="AN17" s="8" t="e">
        <f>AND(COD!#REF!,"AAAAAH/7/Cc=")</f>
        <v>#REF!</v>
      </c>
      <c r="AO17" s="8" t="e">
        <f>AND(COD!#REF!,"AAAAAH/7/Cg=")</f>
        <v>#REF!</v>
      </c>
      <c r="AP17" s="8" t="e">
        <f>AND(COD!#REF!,"AAAAAH/7/Ck=")</f>
        <v>#REF!</v>
      </c>
      <c r="AQ17" s="8" t="e">
        <f>AND(COD!#REF!,"AAAAAH/7/Co=")</f>
        <v>#REF!</v>
      </c>
      <c r="AR17" s="8" t="e">
        <f>#REF!</f>
        <v>#REF!</v>
      </c>
      <c r="AS17" s="8" t="e">
        <f>#REF!</f>
        <v>#REF!</v>
      </c>
      <c r="AT17" s="8" t="e">
        <f>#REF!</f>
        <v>#REF!</v>
      </c>
      <c r="AU17" s="8" t="e">
        <f>#REF!</f>
        <v>#REF!</v>
      </c>
      <c r="AV17" s="8" t="e">
        <f>#REF!</f>
        <v>#REF!</v>
      </c>
      <c r="AW17" s="8" t="e">
        <f>#REF!</f>
        <v>#REF!</v>
      </c>
      <c r="AX17" s="8" t="e">
        <f>#REF!</f>
        <v>#REF!</v>
      </c>
      <c r="AY17" s="8" t="e">
        <f>#REF!</f>
        <v>#REF!</v>
      </c>
      <c r="AZ17" s="8" t="e">
        <f>#REF!</f>
        <v>#REF!</v>
      </c>
      <c r="BA17" s="8" t="e">
        <f>#REF!</f>
        <v>#REF!</v>
      </c>
      <c r="BB17" s="8" t="e">
        <f>#REF!</f>
        <v>#REF!</v>
      </c>
      <c r="BC17" s="8" t="e">
        <f>#REF!</f>
        <v>#REF!</v>
      </c>
      <c r="BD17" s="8" t="e">
        <f>#REF!</f>
        <v>#REF!</v>
      </c>
      <c r="BE17" s="8" t="e">
        <f>#REF!</f>
        <v>#REF!</v>
      </c>
      <c r="BF17" s="8" t="e">
        <f>#REF!</f>
        <v>#REF!</v>
      </c>
      <c r="BG17" s="8" t="e">
        <f>AND(COD!#REF!,"AAAAAH/7/Do=")</f>
        <v>#REF!</v>
      </c>
      <c r="BH17" s="8" t="e">
        <f>AND(COD!#REF!,"AAAAAH/7/Ds=")</f>
        <v>#REF!</v>
      </c>
      <c r="BI17" s="8" t="e">
        <f>AND(COD!#REF!,"AAAAAH/7/Dw=")</f>
        <v>#REF!</v>
      </c>
      <c r="BJ17" s="8" t="e">
        <f>AND(COD!#REF!,"AAAAAH/7/D0=")</f>
        <v>#REF!</v>
      </c>
      <c r="BK17" s="8" t="e">
        <f>AND(COD!#REF!,"AAAAAH/7/D4=")</f>
        <v>#REF!</v>
      </c>
      <c r="BL17" s="8" t="e">
        <f>AND(COD!#REF!,"AAAAAH/7/D8=")</f>
        <v>#REF!</v>
      </c>
      <c r="BM17" s="8" t="e">
        <f>AND(COD!#REF!,"AAAAAH/7/EA=")</f>
        <v>#REF!</v>
      </c>
      <c r="BN17" s="8" t="e">
        <f>AND(COD!#REF!,"AAAAAH/7/EE=")</f>
        <v>#REF!</v>
      </c>
      <c r="BO17" s="8" t="e">
        <f>AND(COD!#REF!,"AAAAAH/7/EI=")</f>
        <v>#REF!</v>
      </c>
      <c r="BP17" s="8" t="e">
        <f>AND(COD!#REF!,"AAAAAH/7/EM=")</f>
        <v>#REF!</v>
      </c>
      <c r="BQ17" s="8" t="e">
        <f>AND(COD!#REF!,"AAAAAH/7/EQ=")</f>
        <v>#REF!</v>
      </c>
      <c r="BR17" s="8" t="e">
        <f>AND(COD!#REF!,"AAAAAH/7/EU=")</f>
        <v>#REF!</v>
      </c>
      <c r="BS17" s="8" t="e">
        <f>AND(COD!#REF!,"AAAAAH/7/EY=")</f>
        <v>#REF!</v>
      </c>
      <c r="BT17" s="8" t="e">
        <f>AND(COD!#REF!,"AAAAAH/7/Ec=")</f>
        <v>#REF!</v>
      </c>
      <c r="BU17" s="8" t="e">
        <f>AND(COD!#REF!,"AAAAAH/7/Eg=")</f>
        <v>#REF!</v>
      </c>
      <c r="BV17" s="8" t="e">
        <f>AND(COD!#REF!,"AAAAAH/7/Ek=")</f>
        <v>#REF!</v>
      </c>
      <c r="BW17" s="8" t="e">
        <f>AND(COD!#REF!,"AAAAAH/7/Eo=")</f>
        <v>#REF!</v>
      </c>
      <c r="BX17" s="8" t="e">
        <f>AND(COD!#REF!,"AAAAAH/7/Es=")</f>
        <v>#REF!</v>
      </c>
      <c r="BY17" s="8" t="e">
        <f>IF(COD!#REF!,"AAAAAH/7/Ew=",0)</f>
        <v>#REF!</v>
      </c>
      <c r="BZ17" s="8" t="e">
        <f>AND(COD!#REF!,"AAAAAH/7/E0=")</f>
        <v>#REF!</v>
      </c>
      <c r="CA17" s="8" t="e">
        <f>AND(COD!#REF!,"AAAAAH/7/E4=")</f>
        <v>#REF!</v>
      </c>
      <c r="CB17" s="8" t="e">
        <f>AND(COD!#REF!,"AAAAAH/7/E8=")</f>
        <v>#REF!</v>
      </c>
      <c r="CC17" s="8" t="e">
        <f>AND(COD!#REF!,"AAAAAH/7/FA=")</f>
        <v>#REF!</v>
      </c>
      <c r="CD17" s="8" t="e">
        <f>AND(COD!#REF!,"AAAAAH/7/FE=")</f>
        <v>#REF!</v>
      </c>
      <c r="CE17" s="8" t="e">
        <f>AND(COD!#REF!,"AAAAAH/7/FI=")</f>
        <v>#REF!</v>
      </c>
      <c r="CF17" s="8" t="e">
        <f>AND(COD!#REF!,"AAAAAH/7/FM=")</f>
        <v>#REF!</v>
      </c>
      <c r="CG17" s="8" t="e">
        <f>AND(COD!#REF!,"AAAAAH/7/FQ=")</f>
        <v>#REF!</v>
      </c>
      <c r="CH17" s="8" t="e">
        <f>AND(COD!#REF!,"AAAAAH/7/FU=")</f>
        <v>#REF!</v>
      </c>
      <c r="CI17" s="8" t="e">
        <f>AND(COD!#REF!,"AAAAAH/7/FY=")</f>
        <v>#REF!</v>
      </c>
      <c r="CJ17" s="8" t="e">
        <f>AND(COD!#REF!,"AAAAAH/7/Fc=")</f>
        <v>#REF!</v>
      </c>
      <c r="CK17" s="8" t="e">
        <f>AND(COD!#REF!,"AAAAAH/7/Fg=")</f>
        <v>#REF!</v>
      </c>
      <c r="CL17" s="8" t="e">
        <f>AND(COD!#REF!,"AAAAAH/7/Fk=")</f>
        <v>#REF!</v>
      </c>
      <c r="CM17" s="8" t="e">
        <f>AND(COD!#REF!,"AAAAAH/7/Fo=")</f>
        <v>#REF!</v>
      </c>
      <c r="CN17" s="8" t="e">
        <f>IF(COD!#REF!,"AAAAAH/7/Fs=",0)</f>
        <v>#REF!</v>
      </c>
      <c r="CO17" s="8" t="e">
        <f>AND(COD!#REF!,"AAAAAH/7/Fw=")</f>
        <v>#REF!</v>
      </c>
      <c r="CP17" s="8" t="e">
        <f>AND(COD!#REF!,"AAAAAH/7/F0=")</f>
        <v>#REF!</v>
      </c>
      <c r="CQ17" s="8" t="e">
        <f>AND(COD!#REF!,"AAAAAH/7/F4=")</f>
        <v>#REF!</v>
      </c>
      <c r="CR17" s="8" t="e">
        <f>AND(COD!#REF!,"AAAAAH/7/F8=")</f>
        <v>#REF!</v>
      </c>
      <c r="CS17" s="8" t="e">
        <f>AND(COD!#REF!,"AAAAAH/7/GA=")</f>
        <v>#REF!</v>
      </c>
      <c r="CT17" s="8" t="e">
        <f>AND(COD!#REF!,"AAAAAH/7/GE=")</f>
        <v>#REF!</v>
      </c>
      <c r="CU17" s="8" t="e">
        <f>AND(COD!#REF!,"AAAAAH/7/GI=")</f>
        <v>#REF!</v>
      </c>
      <c r="CV17" s="8" t="e">
        <f>AND(COD!#REF!,"AAAAAH/7/GM=")</f>
        <v>#REF!</v>
      </c>
      <c r="CW17" s="8" t="e">
        <f>AND(COD!#REF!,"AAAAAH/7/GQ=")</f>
        <v>#REF!</v>
      </c>
      <c r="CX17" s="8" t="e">
        <f>AND(COD!#REF!,"AAAAAH/7/GU=")</f>
        <v>#REF!</v>
      </c>
      <c r="CY17" s="8" t="e">
        <f>AND(COD!#REF!,"AAAAAH/7/GY=")</f>
        <v>#REF!</v>
      </c>
      <c r="CZ17" s="8" t="e">
        <f>AND(COD!#REF!,"AAAAAH/7/Gc=")</f>
        <v>#REF!</v>
      </c>
      <c r="DA17" s="8" t="e">
        <f>AND(COD!#REF!,"AAAAAH/7/Gg=")</f>
        <v>#REF!</v>
      </c>
      <c r="DB17" s="8" t="e">
        <f>AND(COD!#REF!,"AAAAAH/7/Gk=")</f>
        <v>#REF!</v>
      </c>
      <c r="DC17" s="8" t="e">
        <f>IF(COD!#REF!,"AAAAAH/7/Go=",0)</f>
        <v>#REF!</v>
      </c>
      <c r="DD17" s="8" t="e">
        <f>AND(COD!#REF!,"AAAAAH/7/Gs=")</f>
        <v>#REF!</v>
      </c>
      <c r="DE17" s="8" t="e">
        <f>AND(COD!#REF!,"AAAAAH/7/Gw=")</f>
        <v>#REF!</v>
      </c>
      <c r="DF17" s="8" t="e">
        <f>AND(COD!#REF!,"AAAAAH/7/G0=")</f>
        <v>#REF!</v>
      </c>
      <c r="DG17" s="8" t="e">
        <f>AND(COD!#REF!,"AAAAAH/7/G4=")</f>
        <v>#REF!</v>
      </c>
      <c r="DH17" s="8" t="e">
        <f>AND(COD!#REF!,"AAAAAH/7/G8=")</f>
        <v>#REF!</v>
      </c>
      <c r="DI17" s="8" t="e">
        <f>AND(COD!#REF!,"AAAAAH/7/HA=")</f>
        <v>#REF!</v>
      </c>
      <c r="DJ17" s="8" t="e">
        <f>AND(COD!#REF!,"AAAAAH/7/HE=")</f>
        <v>#REF!</v>
      </c>
      <c r="DK17" s="8" t="e">
        <f>AND(COD!#REF!,"AAAAAH/7/HI=")</f>
        <v>#REF!</v>
      </c>
      <c r="DL17" s="8" t="e">
        <f>AND(COD!#REF!,"AAAAAH/7/HM=")</f>
        <v>#REF!</v>
      </c>
      <c r="DM17" s="8" t="e">
        <f>AND(COD!#REF!,"AAAAAH/7/HQ=")</f>
        <v>#REF!</v>
      </c>
      <c r="DN17" s="8" t="e">
        <f>AND(COD!#REF!,"AAAAAH/7/HU=")</f>
        <v>#REF!</v>
      </c>
      <c r="DO17" s="8" t="e">
        <f>AND(COD!#REF!,"AAAAAH/7/HY=")</f>
        <v>#REF!</v>
      </c>
      <c r="DP17" s="8" t="e">
        <f>AND(COD!#REF!,"AAAAAH/7/Hc=")</f>
        <v>#REF!</v>
      </c>
      <c r="DQ17" s="8" t="e">
        <f>AND(COD!#REF!,"AAAAAH/7/Hg=")</f>
        <v>#REF!</v>
      </c>
      <c r="DR17" s="8" t="e">
        <f>IF(COD!#REF!,"AAAAAH/7/Hk=",0)</f>
        <v>#REF!</v>
      </c>
      <c r="DS17" s="8" t="e">
        <f>AND(COD!#REF!,"AAAAAH/7/Ho=")</f>
        <v>#REF!</v>
      </c>
      <c r="DT17" s="8" t="e">
        <f>AND(COD!#REF!,"AAAAAH/7/Hs=")</f>
        <v>#REF!</v>
      </c>
      <c r="DU17" s="8" t="e">
        <f>AND(COD!#REF!,"AAAAAH/7/Hw=")</f>
        <v>#REF!</v>
      </c>
      <c r="DV17" s="8" t="e">
        <f>AND(COD!#REF!,"AAAAAH/7/H0=")</f>
        <v>#REF!</v>
      </c>
      <c r="DW17" s="8" t="e">
        <f>AND(COD!#REF!,"AAAAAH/7/H4=")</f>
        <v>#REF!</v>
      </c>
      <c r="DX17" s="8" t="e">
        <f>AND(COD!#REF!,"AAAAAH/7/H8=")</f>
        <v>#REF!</v>
      </c>
      <c r="DY17" s="8" t="e">
        <f>AND(COD!#REF!,"AAAAAH/7/IA=")</f>
        <v>#REF!</v>
      </c>
      <c r="DZ17" s="8" t="e">
        <f>AND(COD!#REF!,"AAAAAH/7/IE=")</f>
        <v>#REF!</v>
      </c>
      <c r="EA17" s="8" t="e">
        <f>AND(COD!#REF!,"AAAAAH/7/II=")</f>
        <v>#REF!</v>
      </c>
      <c r="EB17" s="8" t="e">
        <f>AND(COD!#REF!,"AAAAAH/7/IM=")</f>
        <v>#REF!</v>
      </c>
      <c r="EC17" s="8" t="e">
        <f>AND(COD!#REF!,"AAAAAH/7/IQ=")</f>
        <v>#REF!</v>
      </c>
      <c r="ED17" s="8" t="e">
        <f>AND(COD!#REF!,"AAAAAH/7/IU=")</f>
        <v>#REF!</v>
      </c>
      <c r="EE17" s="8" t="e">
        <f>AND(COD!#REF!,"AAAAAH/7/IY=")</f>
        <v>#REF!</v>
      </c>
      <c r="EF17" s="8" t="e">
        <f>AND(COD!#REF!,"AAAAAH/7/Ic=")</f>
        <v>#REF!</v>
      </c>
      <c r="EG17" s="8" t="e">
        <f>IF(COD!#REF!,"AAAAAH/7/Ig=",0)</f>
        <v>#REF!</v>
      </c>
      <c r="EH17" s="8" t="e">
        <f>AND(COD!#REF!,"AAAAAH/7/Ik=")</f>
        <v>#REF!</v>
      </c>
      <c r="EI17" s="8" t="e">
        <f>AND(COD!#REF!,"AAAAAH/7/Io=")</f>
        <v>#REF!</v>
      </c>
      <c r="EJ17" s="8" t="e">
        <f>AND(COD!#REF!,"AAAAAH/7/Is=")</f>
        <v>#REF!</v>
      </c>
      <c r="EK17" s="8" t="e">
        <f>AND(COD!#REF!,"AAAAAH/7/Iw=")</f>
        <v>#REF!</v>
      </c>
      <c r="EL17" s="8" t="e">
        <f>AND(COD!#REF!,"AAAAAH/7/I0=")</f>
        <v>#REF!</v>
      </c>
      <c r="EM17" s="8" t="e">
        <f>AND(COD!#REF!,"AAAAAH/7/I4=")</f>
        <v>#REF!</v>
      </c>
      <c r="EN17" s="8" t="e">
        <f>AND(COD!#REF!,"AAAAAH/7/I8=")</f>
        <v>#REF!</v>
      </c>
      <c r="EO17" s="8" t="e">
        <f>AND(COD!#REF!,"AAAAAH/7/JA=")</f>
        <v>#REF!</v>
      </c>
      <c r="EP17" s="8" t="e">
        <f>AND(COD!#REF!,"AAAAAH/7/JE=")</f>
        <v>#REF!</v>
      </c>
      <c r="EQ17" s="8" t="e">
        <f>AND(COD!#REF!,"AAAAAH/7/JI=")</f>
        <v>#REF!</v>
      </c>
      <c r="ER17" s="8" t="e">
        <f>AND(COD!#REF!,"AAAAAH/7/JM=")</f>
        <v>#REF!</v>
      </c>
      <c r="ES17" s="8" t="e">
        <f>AND(COD!#REF!,"AAAAAH/7/JQ=")</f>
        <v>#REF!</v>
      </c>
      <c r="ET17" s="8" t="e">
        <f>AND(COD!#REF!,"AAAAAH/7/JU=")</f>
        <v>#REF!</v>
      </c>
      <c r="EU17" s="8" t="e">
        <f>AND(COD!#REF!,"AAAAAH/7/JY=")</f>
        <v>#REF!</v>
      </c>
      <c r="EV17" s="8" t="e">
        <f>IF(COD!#REF!,"AAAAAH/7/Jc=",0)</f>
        <v>#REF!</v>
      </c>
      <c r="EW17" s="8" t="e">
        <f>AND(COD!#REF!,"AAAAAH/7/Jg=")</f>
        <v>#REF!</v>
      </c>
      <c r="EX17" s="8" t="e">
        <f>AND(COD!#REF!,"AAAAAH/7/Jk=")</f>
        <v>#REF!</v>
      </c>
      <c r="EY17" s="8" t="e">
        <f>AND(COD!#REF!,"AAAAAH/7/Jo=")</f>
        <v>#REF!</v>
      </c>
      <c r="EZ17" s="8" t="e">
        <f>AND(COD!#REF!,"AAAAAH/7/Js=")</f>
        <v>#REF!</v>
      </c>
      <c r="FA17" s="8" t="e">
        <f>AND(COD!#REF!,"AAAAAH/7/Jw=")</f>
        <v>#REF!</v>
      </c>
      <c r="FB17" s="8" t="e">
        <f>AND(COD!#REF!,"AAAAAH/7/J0=")</f>
        <v>#REF!</v>
      </c>
      <c r="FC17" s="8" t="e">
        <f>AND(COD!#REF!,"AAAAAH/7/J4=")</f>
        <v>#REF!</v>
      </c>
      <c r="FD17" s="8" t="e">
        <f>AND(COD!#REF!,"AAAAAH/7/J8=")</f>
        <v>#REF!</v>
      </c>
      <c r="FE17" s="8" t="e">
        <f>AND(COD!#REF!,"AAAAAH/7/KA=")</f>
        <v>#REF!</v>
      </c>
      <c r="FF17" s="8" t="e">
        <f>AND(COD!#REF!,"AAAAAH/7/KE=")</f>
        <v>#REF!</v>
      </c>
      <c r="FG17" s="8" t="e">
        <f>AND(COD!#REF!,"AAAAAH/7/KI=")</f>
        <v>#REF!</v>
      </c>
      <c r="FH17" s="8" t="e">
        <f>AND(COD!#REF!,"AAAAAH/7/KM=")</f>
        <v>#REF!</v>
      </c>
      <c r="FI17" s="8" t="e">
        <f>AND(COD!#REF!,"AAAAAH/7/KQ=")</f>
        <v>#REF!</v>
      </c>
      <c r="FJ17" s="8" t="e">
        <f>AND(COD!#REF!,"AAAAAH/7/KU=")</f>
        <v>#REF!</v>
      </c>
      <c r="FK17" s="8" t="e">
        <f>IF(COD!#REF!,"AAAAAH/7/KY=",0)</f>
        <v>#REF!</v>
      </c>
      <c r="FL17" s="8" t="e">
        <f>AND(COD!#REF!,"AAAAAH/7/Kc=")</f>
        <v>#REF!</v>
      </c>
      <c r="FM17" s="8" t="e">
        <f>AND(COD!#REF!,"AAAAAH/7/Kg=")</f>
        <v>#REF!</v>
      </c>
      <c r="FN17" s="8" t="e">
        <f>AND(COD!#REF!,"AAAAAH/7/Kk=")</f>
        <v>#REF!</v>
      </c>
      <c r="FO17" s="8" t="e">
        <f>AND(COD!#REF!,"AAAAAH/7/Ko=")</f>
        <v>#REF!</v>
      </c>
      <c r="FP17" s="8" t="e">
        <f>AND(COD!#REF!,"AAAAAH/7/Ks=")</f>
        <v>#REF!</v>
      </c>
      <c r="FQ17" s="8" t="e">
        <f>AND(COD!#REF!,"AAAAAH/7/Kw=")</f>
        <v>#REF!</v>
      </c>
      <c r="FR17" s="8" t="e">
        <f>AND(COD!#REF!,"AAAAAH/7/K0=")</f>
        <v>#REF!</v>
      </c>
      <c r="FS17" s="8" t="e">
        <f>AND(COD!#REF!,"AAAAAH/7/K4=")</f>
        <v>#REF!</v>
      </c>
      <c r="FT17" s="8" t="e">
        <f>AND(COD!#REF!,"AAAAAH/7/K8=")</f>
        <v>#REF!</v>
      </c>
      <c r="FU17" s="8" t="e">
        <f>AND(COD!#REF!,"AAAAAH/7/LA=")</f>
        <v>#REF!</v>
      </c>
      <c r="FV17" s="8" t="e">
        <f>AND(COD!#REF!,"AAAAAH/7/LE=")</f>
        <v>#REF!</v>
      </c>
      <c r="FW17" s="8" t="e">
        <f>AND(COD!#REF!,"AAAAAH/7/LI=")</f>
        <v>#REF!</v>
      </c>
      <c r="FX17" s="8" t="e">
        <f>AND(COD!#REF!,"AAAAAH/7/LM=")</f>
        <v>#REF!</v>
      </c>
      <c r="FY17" s="8" t="e">
        <f>AND(COD!#REF!,"AAAAAH/7/LQ=")</f>
        <v>#REF!</v>
      </c>
      <c r="FZ17" s="8" t="e">
        <f>IF(COD!#REF!,"AAAAAH/7/LU=",0)</f>
        <v>#REF!</v>
      </c>
      <c r="GA17" s="8" t="e">
        <f>AND(COD!#REF!,"AAAAAH/7/LY=")</f>
        <v>#REF!</v>
      </c>
      <c r="GB17" s="8" t="e">
        <f>AND(COD!#REF!,"AAAAAH/7/Lc=")</f>
        <v>#REF!</v>
      </c>
      <c r="GC17" s="8" t="e">
        <f>AND(COD!#REF!,"AAAAAH/7/Lg=")</f>
        <v>#REF!</v>
      </c>
      <c r="GD17" s="8" t="e">
        <f>AND(COD!#REF!,"AAAAAH/7/Lk=")</f>
        <v>#REF!</v>
      </c>
      <c r="GE17" s="8" t="e">
        <f>AND(COD!#REF!,"AAAAAH/7/Lo=")</f>
        <v>#REF!</v>
      </c>
      <c r="GF17" s="8" t="e">
        <f>AND(COD!#REF!,"AAAAAH/7/Ls=")</f>
        <v>#REF!</v>
      </c>
      <c r="GG17" s="8" t="e">
        <f>AND(COD!#REF!,"AAAAAH/7/Lw=")</f>
        <v>#REF!</v>
      </c>
      <c r="GH17" s="8" t="e">
        <f>AND(COD!#REF!,"AAAAAH/7/L0=")</f>
        <v>#REF!</v>
      </c>
      <c r="GI17" s="8" t="e">
        <f>AND(COD!#REF!,"AAAAAH/7/L4=")</f>
        <v>#REF!</v>
      </c>
      <c r="GJ17" s="8" t="e">
        <f>AND(COD!#REF!,"AAAAAH/7/L8=")</f>
        <v>#REF!</v>
      </c>
      <c r="GK17" s="8" t="e">
        <f>AND(COD!#REF!,"AAAAAH/7/MA=")</f>
        <v>#REF!</v>
      </c>
      <c r="GL17" s="8" t="e">
        <f>AND(COD!#REF!,"AAAAAH/7/ME=")</f>
        <v>#REF!</v>
      </c>
      <c r="GM17" s="8" t="e">
        <f>AND(COD!#REF!,"AAAAAH/7/MI=")</f>
        <v>#REF!</v>
      </c>
      <c r="GN17" s="8" t="e">
        <f>AND(COD!#REF!,"AAAAAH/7/MM=")</f>
        <v>#REF!</v>
      </c>
      <c r="GO17" s="8" t="e">
        <f>IF(COD!#REF!,"AAAAAH/7/MQ=",0)</f>
        <v>#REF!</v>
      </c>
      <c r="GP17" s="8" t="e">
        <f>AND(COD!#REF!,"AAAAAH/7/MU=")</f>
        <v>#REF!</v>
      </c>
      <c r="GQ17" s="8" t="e">
        <f>AND(COD!#REF!,"AAAAAH/7/MY=")</f>
        <v>#REF!</v>
      </c>
      <c r="GR17" s="8" t="e">
        <f>AND(COD!#REF!,"AAAAAH/7/Mc=")</f>
        <v>#REF!</v>
      </c>
      <c r="GS17" s="8" t="e">
        <f>AND(COD!#REF!,"AAAAAH/7/Mg=")</f>
        <v>#REF!</v>
      </c>
      <c r="GT17" s="8" t="e">
        <f>AND(COD!#REF!,"AAAAAH/7/Mk=")</f>
        <v>#REF!</v>
      </c>
      <c r="GU17" s="8" t="e">
        <f>AND(COD!#REF!,"AAAAAH/7/Mo=")</f>
        <v>#REF!</v>
      </c>
      <c r="GV17" s="8" t="e">
        <f>AND(COD!#REF!,"AAAAAH/7/Ms=")</f>
        <v>#REF!</v>
      </c>
      <c r="GW17" s="8" t="e">
        <f>AND(COD!#REF!,"AAAAAH/7/Mw=")</f>
        <v>#REF!</v>
      </c>
      <c r="GX17" s="8" t="e">
        <f>AND(COD!#REF!,"AAAAAH/7/M0=")</f>
        <v>#REF!</v>
      </c>
      <c r="GY17" s="8" t="e">
        <f>AND(COD!#REF!,"AAAAAH/7/M4=")</f>
        <v>#REF!</v>
      </c>
      <c r="GZ17" s="8" t="e">
        <f>AND(COD!#REF!,"AAAAAH/7/M8=")</f>
        <v>#REF!</v>
      </c>
      <c r="HA17" s="8" t="e">
        <f>AND(COD!#REF!,"AAAAAH/7/NA=")</f>
        <v>#REF!</v>
      </c>
      <c r="HB17" s="8" t="e">
        <f>AND(COD!#REF!,"AAAAAH/7/NE=")</f>
        <v>#REF!</v>
      </c>
      <c r="HC17" s="8" t="e">
        <f>AND(COD!#REF!,"AAAAAH/7/NI=")</f>
        <v>#REF!</v>
      </c>
      <c r="HD17" s="8" t="e">
        <f>IF(COD!#REF!,"AAAAAH/7/NM=",0)</f>
        <v>#REF!</v>
      </c>
      <c r="HE17" s="8" t="e">
        <f>AND(COD!#REF!,"AAAAAH/7/NQ=")</f>
        <v>#REF!</v>
      </c>
      <c r="HF17" s="8" t="e">
        <f>AND(COD!#REF!,"AAAAAH/7/NU=")</f>
        <v>#REF!</v>
      </c>
      <c r="HG17" s="8" t="e">
        <f>AND(COD!#REF!,"AAAAAH/7/NY=")</f>
        <v>#REF!</v>
      </c>
      <c r="HH17" s="8" t="e">
        <f>AND(COD!#REF!,"AAAAAH/7/Nc=")</f>
        <v>#REF!</v>
      </c>
      <c r="HI17" s="8" t="e">
        <f>AND(COD!#REF!,"AAAAAH/7/Ng=")</f>
        <v>#REF!</v>
      </c>
      <c r="HJ17" s="8" t="e">
        <f>AND(COD!#REF!,"AAAAAH/7/Nk=")</f>
        <v>#REF!</v>
      </c>
      <c r="HK17" s="8" t="e">
        <f>AND(COD!#REF!,"AAAAAH/7/No=")</f>
        <v>#REF!</v>
      </c>
      <c r="HL17" s="8" t="e">
        <f>AND(COD!#REF!,"AAAAAH/7/Ns=")</f>
        <v>#REF!</v>
      </c>
      <c r="HM17" s="8" t="e">
        <f>AND(COD!#REF!,"AAAAAH/7/Nw=")</f>
        <v>#REF!</v>
      </c>
      <c r="HN17" s="8" t="e">
        <f>AND(COD!#REF!,"AAAAAH/7/N0=")</f>
        <v>#REF!</v>
      </c>
      <c r="HO17" s="8" t="e">
        <f>AND(COD!#REF!,"AAAAAH/7/N4=")</f>
        <v>#REF!</v>
      </c>
      <c r="HP17" s="8" t="e">
        <f>AND(COD!#REF!,"AAAAAH/7/N8=")</f>
        <v>#REF!</v>
      </c>
      <c r="HQ17" s="8" t="e">
        <f>AND(COD!#REF!,"AAAAAH/7/OA=")</f>
        <v>#REF!</v>
      </c>
      <c r="HR17" s="8" t="e">
        <f>AND(COD!#REF!,"AAAAAH/7/OE=")</f>
        <v>#REF!</v>
      </c>
      <c r="HS17" s="8" t="e">
        <f>IF(COD!#REF!,"AAAAAH/7/OI=",0)</f>
        <v>#REF!</v>
      </c>
      <c r="HT17" s="8" t="e">
        <f>AND(COD!#REF!,"AAAAAH/7/OM=")</f>
        <v>#REF!</v>
      </c>
      <c r="HU17" s="8" t="e">
        <f>AND(COD!#REF!,"AAAAAH/7/OQ=")</f>
        <v>#REF!</v>
      </c>
      <c r="HV17" s="8" t="e">
        <f>AND(COD!#REF!,"AAAAAH/7/OU=")</f>
        <v>#REF!</v>
      </c>
      <c r="HW17" s="8" t="e">
        <f>AND(COD!#REF!,"AAAAAH/7/OY=")</f>
        <v>#REF!</v>
      </c>
      <c r="HX17" s="8" t="e">
        <f>AND(COD!#REF!,"AAAAAH/7/Oc=")</f>
        <v>#REF!</v>
      </c>
      <c r="HY17" s="8" t="e">
        <f>AND(COD!#REF!,"AAAAAH/7/Og=")</f>
        <v>#REF!</v>
      </c>
      <c r="HZ17" s="8" t="e">
        <f>AND(COD!#REF!,"AAAAAH/7/Ok=")</f>
        <v>#REF!</v>
      </c>
      <c r="IA17" s="8" t="e">
        <f>AND(COD!#REF!,"AAAAAH/7/Oo=")</f>
        <v>#REF!</v>
      </c>
      <c r="IB17" s="8" t="e">
        <f>AND(COD!#REF!,"AAAAAH/7/Os=")</f>
        <v>#REF!</v>
      </c>
      <c r="IC17" s="8" t="e">
        <f>AND(COD!#REF!,"AAAAAH/7/Ow=")</f>
        <v>#REF!</v>
      </c>
      <c r="ID17" s="8" t="e">
        <f>AND(COD!#REF!,"AAAAAH/7/O0=")</f>
        <v>#REF!</v>
      </c>
      <c r="IE17" s="8" t="e">
        <f>AND(COD!#REF!,"AAAAAH/7/O4=")</f>
        <v>#REF!</v>
      </c>
      <c r="IF17" s="8" t="e">
        <f>AND(COD!#REF!,"AAAAAH/7/O8=")</f>
        <v>#REF!</v>
      </c>
      <c r="IG17" s="8" t="e">
        <f>AND(COD!#REF!,"AAAAAH/7/PA=")</f>
        <v>#REF!</v>
      </c>
      <c r="IH17" s="8" t="e">
        <f>IF(COD!#REF!,"AAAAAH/7/PE=",0)</f>
        <v>#REF!</v>
      </c>
      <c r="II17" s="8" t="e">
        <f>AND(COD!#REF!,"AAAAAH/7/PI=")</f>
        <v>#REF!</v>
      </c>
      <c r="IJ17" s="8" t="e">
        <f>AND(COD!#REF!,"AAAAAH/7/PM=")</f>
        <v>#REF!</v>
      </c>
      <c r="IK17" s="8" t="e">
        <f>AND(COD!#REF!,"AAAAAH/7/PQ=")</f>
        <v>#REF!</v>
      </c>
      <c r="IL17" s="8" t="e">
        <f>AND(COD!#REF!,"AAAAAH/7/PU=")</f>
        <v>#REF!</v>
      </c>
      <c r="IM17" s="8" t="e">
        <f>AND(COD!#REF!,"AAAAAH/7/PY=")</f>
        <v>#REF!</v>
      </c>
      <c r="IN17" s="8" t="e">
        <f>AND(COD!#REF!,"AAAAAH/7/Pc=")</f>
        <v>#REF!</v>
      </c>
      <c r="IO17" s="8" t="e">
        <f>AND(COD!#REF!,"AAAAAH/7/Pg=")</f>
        <v>#REF!</v>
      </c>
      <c r="IP17" s="8" t="e">
        <f>AND(COD!#REF!,"AAAAAH/7/Pk=")</f>
        <v>#REF!</v>
      </c>
      <c r="IQ17" s="8" t="e">
        <f>AND(COD!#REF!,"AAAAAH/7/Po=")</f>
        <v>#REF!</v>
      </c>
      <c r="IR17" s="8" t="e">
        <f>AND(COD!#REF!,"AAAAAH/7/Ps=")</f>
        <v>#REF!</v>
      </c>
      <c r="IS17" s="8" t="e">
        <f>AND(COD!#REF!,"AAAAAH/7/Pw=")</f>
        <v>#REF!</v>
      </c>
      <c r="IT17" s="8" t="e">
        <f>AND(COD!#REF!,"AAAAAH/7/P0=")</f>
        <v>#REF!</v>
      </c>
      <c r="IU17" s="8" t="e">
        <f>AND(COD!#REF!,"AAAAAH/7/P4=")</f>
        <v>#REF!</v>
      </c>
      <c r="IV17" s="8" t="e">
        <f>AND(COD!#REF!,"AAAAAH/7/P8=")</f>
        <v>#REF!</v>
      </c>
    </row>
    <row r="18" spans="1:256" x14ac:dyDescent="0.25">
      <c r="A18" s="8" t="e">
        <f>IF(COD!#REF!,"AAAAACteLgA=",0)</f>
        <v>#REF!</v>
      </c>
      <c r="B18" s="8" t="e">
        <f>AND(COD!#REF!,"AAAAACteLgE=")</f>
        <v>#REF!</v>
      </c>
      <c r="C18" s="8" t="e">
        <f>AND(COD!#REF!,"AAAAACteLgI=")</f>
        <v>#REF!</v>
      </c>
      <c r="D18" s="8" t="e">
        <f>AND(COD!#REF!,"AAAAACteLgM=")</f>
        <v>#REF!</v>
      </c>
      <c r="E18" s="8" t="e">
        <f>AND(COD!#REF!,"AAAAACteLgQ=")</f>
        <v>#REF!</v>
      </c>
      <c r="F18" s="8" t="e">
        <f>AND(COD!#REF!,"AAAAACteLgU=")</f>
        <v>#REF!</v>
      </c>
      <c r="G18" s="8" t="e">
        <f>AND(COD!#REF!,"AAAAACteLgY=")</f>
        <v>#REF!</v>
      </c>
      <c r="H18" s="8" t="e">
        <f>AND(COD!#REF!,"AAAAACteLgc=")</f>
        <v>#REF!</v>
      </c>
      <c r="I18" s="8" t="e">
        <f>AND(COD!#REF!,"AAAAACteLgg=")</f>
        <v>#REF!</v>
      </c>
      <c r="J18" s="8" t="e">
        <f>AND(COD!#REF!,"AAAAACteLgk=")</f>
        <v>#REF!</v>
      </c>
      <c r="K18" s="8" t="e">
        <f>AND(COD!#REF!,"AAAAACteLgo=")</f>
        <v>#REF!</v>
      </c>
      <c r="L18" s="8" t="e">
        <f>AND(COD!#REF!,"AAAAACteLgs=")</f>
        <v>#REF!</v>
      </c>
      <c r="M18" s="8" t="e">
        <f>AND(COD!#REF!,"AAAAACteLgw=")</f>
        <v>#REF!</v>
      </c>
      <c r="N18" s="8" t="e">
        <f>AND(COD!#REF!,"AAAAACteLg0=")</f>
        <v>#REF!</v>
      </c>
      <c r="O18" s="8" t="e">
        <f>AND(COD!#REF!,"AAAAACteLg4=")</f>
        <v>#REF!</v>
      </c>
      <c r="P18" s="8" t="e">
        <f>IF(COD!#REF!,"AAAAACteLg8=",0)</f>
        <v>#REF!</v>
      </c>
      <c r="Q18" s="8" t="e">
        <f>AND(COD!#REF!,"AAAAACteLhA=")</f>
        <v>#REF!</v>
      </c>
      <c r="R18" s="8" t="e">
        <f>AND(COD!#REF!,"AAAAACteLhE=")</f>
        <v>#REF!</v>
      </c>
      <c r="S18" s="8" t="e">
        <f>AND(COD!#REF!,"AAAAACteLhI=")</f>
        <v>#REF!</v>
      </c>
      <c r="T18" s="8" t="e">
        <f>AND(COD!#REF!,"AAAAACteLhM=")</f>
        <v>#REF!</v>
      </c>
      <c r="U18" s="8" t="e">
        <f>AND(COD!#REF!,"AAAAACteLhQ=")</f>
        <v>#REF!</v>
      </c>
      <c r="V18" s="8" t="e">
        <f>AND(COD!#REF!,"AAAAACteLhU=")</f>
        <v>#REF!</v>
      </c>
      <c r="W18" s="8" t="e">
        <f>AND(COD!#REF!,"AAAAACteLhY=")</f>
        <v>#REF!</v>
      </c>
      <c r="X18" s="8" t="e">
        <f>AND(COD!#REF!,"AAAAACteLhc=")</f>
        <v>#REF!</v>
      </c>
      <c r="Y18" s="8" t="e">
        <f>AND(COD!#REF!,"AAAAACteLhg=")</f>
        <v>#REF!</v>
      </c>
      <c r="Z18" s="8" t="e">
        <f>AND(COD!#REF!,"AAAAACteLhk=")</f>
        <v>#REF!</v>
      </c>
      <c r="AA18" s="8" t="e">
        <f>AND(COD!#REF!,"AAAAACteLho=")</f>
        <v>#REF!</v>
      </c>
      <c r="AB18" s="8" t="e">
        <f>AND(COD!#REF!,"AAAAACteLhs=")</f>
        <v>#REF!</v>
      </c>
      <c r="AC18" s="8" t="e">
        <f>AND(COD!#REF!,"AAAAACteLhw=")</f>
        <v>#REF!</v>
      </c>
      <c r="AD18" s="8" t="e">
        <f>AND(COD!#REF!,"AAAAACteLh0=")</f>
        <v>#REF!</v>
      </c>
      <c r="AE18" s="8" t="e">
        <f>IF(COD!#REF!,"AAAAACteLh4=",0)</f>
        <v>#REF!</v>
      </c>
      <c r="AF18" s="8" t="e">
        <f>AND(COD!#REF!,"AAAAACteLh8=")</f>
        <v>#REF!</v>
      </c>
      <c r="AG18" s="8" t="e">
        <f>AND(COD!#REF!,"AAAAACteLiA=")</f>
        <v>#REF!</v>
      </c>
      <c r="AH18" s="8" t="e">
        <f>AND(COD!#REF!,"AAAAACteLiE=")</f>
        <v>#REF!</v>
      </c>
      <c r="AI18" s="8" t="e">
        <f>AND(COD!#REF!,"AAAAACteLiI=")</f>
        <v>#REF!</v>
      </c>
      <c r="AJ18" s="8" t="e">
        <f>AND(COD!#REF!,"AAAAACteLiM=")</f>
        <v>#REF!</v>
      </c>
      <c r="AK18" s="8" t="e">
        <f>AND(COD!#REF!,"AAAAACteLiQ=")</f>
        <v>#REF!</v>
      </c>
      <c r="AL18" s="8" t="e">
        <f>AND(COD!#REF!,"AAAAACteLiU=")</f>
        <v>#REF!</v>
      </c>
      <c r="AM18" s="8" t="e">
        <f>AND(COD!#REF!,"AAAAACteLiY=")</f>
        <v>#REF!</v>
      </c>
      <c r="AN18" s="8" t="e">
        <f>AND(COD!#REF!,"AAAAACteLic=")</f>
        <v>#REF!</v>
      </c>
      <c r="AO18" s="8" t="e">
        <f>AND(COD!#REF!,"AAAAACteLig=")</f>
        <v>#REF!</v>
      </c>
      <c r="AP18" s="8" t="e">
        <f>AND(COD!#REF!,"AAAAACteLik=")</f>
        <v>#REF!</v>
      </c>
      <c r="AQ18" s="8" t="e">
        <f>AND(COD!#REF!,"AAAAACteLio=")</f>
        <v>#REF!</v>
      </c>
      <c r="AR18" s="8" t="e">
        <f>AND(COD!#REF!,"AAAAACteLis=")</f>
        <v>#REF!</v>
      </c>
      <c r="AS18" s="8" t="e">
        <f>AND(COD!#REF!,"AAAAACteLiw=")</f>
        <v>#REF!</v>
      </c>
      <c r="AT18" s="8" t="e">
        <f>IF(COD!#REF!,"AAAAACteLi0=",0)</f>
        <v>#REF!</v>
      </c>
      <c r="AU18" s="8" t="e">
        <f>AND(COD!#REF!,"AAAAACteLi4=")</f>
        <v>#REF!</v>
      </c>
      <c r="AV18" s="8" t="e">
        <f>AND(COD!#REF!,"AAAAACteLi8=")</f>
        <v>#REF!</v>
      </c>
      <c r="AW18" s="8" t="e">
        <f>AND(COD!#REF!,"AAAAACteLjA=")</f>
        <v>#REF!</v>
      </c>
      <c r="AX18" s="8" t="e">
        <f>AND(COD!#REF!,"AAAAACteLjE=")</f>
        <v>#REF!</v>
      </c>
      <c r="AY18" s="8" t="e">
        <f>AND(COD!#REF!,"AAAAACteLjI=")</f>
        <v>#REF!</v>
      </c>
      <c r="AZ18" s="8" t="e">
        <f>AND(COD!#REF!,"AAAAACteLjM=")</f>
        <v>#REF!</v>
      </c>
      <c r="BA18" s="8" t="e">
        <f>AND(COD!#REF!,"AAAAACteLjQ=")</f>
        <v>#REF!</v>
      </c>
      <c r="BB18" s="8" t="e">
        <f>AND(COD!#REF!,"AAAAACteLjU=")</f>
        <v>#REF!</v>
      </c>
      <c r="BC18" s="8" t="e">
        <f>AND(COD!#REF!,"AAAAACteLjY=")</f>
        <v>#REF!</v>
      </c>
      <c r="BD18" s="8" t="e">
        <f>AND(COD!#REF!,"AAAAACteLjc=")</f>
        <v>#REF!</v>
      </c>
      <c r="BE18" s="8" t="e">
        <f>AND(COD!#REF!,"AAAAACteLjg=")</f>
        <v>#REF!</v>
      </c>
      <c r="BF18" s="8" t="e">
        <f>AND(COD!#REF!,"AAAAACteLjk=")</f>
        <v>#REF!</v>
      </c>
      <c r="BG18" s="8" t="e">
        <f>AND(COD!#REF!,"AAAAACteLjo=")</f>
        <v>#REF!</v>
      </c>
      <c r="BH18" s="8" t="e">
        <f>AND(COD!#REF!,"AAAAACteLjs=")</f>
        <v>#REF!</v>
      </c>
      <c r="BI18" s="8" t="e">
        <f>IF(COD!#REF!,"AAAAACteLjw=",0)</f>
        <v>#REF!</v>
      </c>
      <c r="BJ18" s="8" t="e">
        <f>AND(COD!#REF!,"AAAAACteLj0=")</f>
        <v>#REF!</v>
      </c>
      <c r="BK18" s="8" t="e">
        <f>AND(COD!#REF!,"AAAAACteLj4=")</f>
        <v>#REF!</v>
      </c>
      <c r="BL18" s="8" t="e">
        <f>AND(COD!#REF!,"AAAAACteLj8=")</f>
        <v>#REF!</v>
      </c>
      <c r="BM18" s="8" t="e">
        <f>AND(COD!#REF!,"AAAAACteLkA=")</f>
        <v>#REF!</v>
      </c>
      <c r="BN18" s="8" t="e">
        <f>AND(COD!#REF!,"AAAAACteLkE=")</f>
        <v>#REF!</v>
      </c>
      <c r="BO18" s="8" t="e">
        <f>AND(COD!#REF!,"AAAAACteLkI=")</f>
        <v>#REF!</v>
      </c>
      <c r="BP18" s="8" t="e">
        <f>AND(COD!#REF!,"AAAAACteLkM=")</f>
        <v>#REF!</v>
      </c>
      <c r="BQ18" s="8" t="e">
        <f>AND(COD!#REF!,"AAAAACteLkQ=")</f>
        <v>#REF!</v>
      </c>
      <c r="BR18" s="8" t="e">
        <f>AND(COD!#REF!,"AAAAACteLkU=")</f>
        <v>#REF!</v>
      </c>
      <c r="BS18" s="8" t="e">
        <f>AND(COD!#REF!,"AAAAACteLkY=")</f>
        <v>#REF!</v>
      </c>
      <c r="BT18" s="8" t="e">
        <f>AND(COD!#REF!,"AAAAACteLkc=")</f>
        <v>#REF!</v>
      </c>
      <c r="BU18" s="8" t="e">
        <f>AND(COD!#REF!,"AAAAACteLkg=")</f>
        <v>#REF!</v>
      </c>
      <c r="BV18" s="8" t="e">
        <f>AND(COD!#REF!,"AAAAACteLkk=")</f>
        <v>#REF!</v>
      </c>
      <c r="BW18" s="8" t="e">
        <f>AND(COD!#REF!,"AAAAACteLko=")</f>
        <v>#REF!</v>
      </c>
      <c r="BX18" s="8" t="e">
        <f>IF(COD!#REF!,"AAAAACteLks=",0)</f>
        <v>#REF!</v>
      </c>
      <c r="BY18" s="8" t="e">
        <f>AND(COD!#REF!,"AAAAACteLkw=")</f>
        <v>#REF!</v>
      </c>
      <c r="BZ18" s="8" t="e">
        <f>AND(COD!#REF!,"AAAAACteLk0=")</f>
        <v>#REF!</v>
      </c>
      <c r="CA18" s="8" t="e">
        <f>AND(COD!#REF!,"AAAAACteLk4=")</f>
        <v>#REF!</v>
      </c>
      <c r="CB18" s="8" t="e">
        <f>AND(COD!#REF!,"AAAAACteLk8=")</f>
        <v>#REF!</v>
      </c>
      <c r="CC18" s="8" t="e">
        <f>AND(COD!#REF!,"AAAAACteLlA=")</f>
        <v>#REF!</v>
      </c>
      <c r="CD18" s="8" t="e">
        <f>AND(COD!#REF!,"AAAAACteLlE=")</f>
        <v>#REF!</v>
      </c>
      <c r="CE18" s="8" t="e">
        <f>AND(COD!#REF!,"AAAAACteLlI=")</f>
        <v>#REF!</v>
      </c>
      <c r="CF18" s="8" t="e">
        <f>AND(COD!#REF!,"AAAAACteLlM=")</f>
        <v>#REF!</v>
      </c>
      <c r="CG18" s="8" t="e">
        <f>AND(COD!#REF!,"AAAAACteLlQ=")</f>
        <v>#REF!</v>
      </c>
      <c r="CH18" s="8" t="e">
        <f>AND(COD!#REF!,"AAAAACteLlU=")</f>
        <v>#REF!</v>
      </c>
      <c r="CI18" s="8" t="e">
        <f>AND(COD!#REF!,"AAAAACteLlY=")</f>
        <v>#REF!</v>
      </c>
      <c r="CJ18" s="8" t="e">
        <f>AND(COD!#REF!,"AAAAACteLlc=")</f>
        <v>#REF!</v>
      </c>
      <c r="CK18" s="8" t="e">
        <f>AND(COD!#REF!,"AAAAACteLlg=")</f>
        <v>#REF!</v>
      </c>
      <c r="CL18" s="8" t="e">
        <f>AND(COD!#REF!,"AAAAACteLlk=")</f>
        <v>#REF!</v>
      </c>
      <c r="CM18" s="8" t="e">
        <f>IF(COD!#REF!,"AAAAACteLlo=",0)</f>
        <v>#REF!</v>
      </c>
      <c r="CN18" s="8" t="e">
        <f>AND(COD!#REF!,"AAAAACteLls=")</f>
        <v>#REF!</v>
      </c>
      <c r="CO18" s="8" t="e">
        <f>AND(COD!#REF!,"AAAAACteLlw=")</f>
        <v>#REF!</v>
      </c>
      <c r="CP18" s="8" t="e">
        <f>AND(COD!#REF!,"AAAAACteLl0=")</f>
        <v>#REF!</v>
      </c>
      <c r="CQ18" s="8" t="e">
        <f>AND(COD!#REF!,"AAAAACteLl4=")</f>
        <v>#REF!</v>
      </c>
      <c r="CR18" s="8" t="e">
        <f>AND(COD!#REF!,"AAAAACteLl8=")</f>
        <v>#REF!</v>
      </c>
      <c r="CS18" s="8" t="e">
        <f>AND(COD!#REF!,"AAAAACteLmA=")</f>
        <v>#REF!</v>
      </c>
      <c r="CT18" s="8" t="e">
        <f>AND(COD!#REF!,"AAAAACteLmE=")</f>
        <v>#REF!</v>
      </c>
      <c r="CU18" s="8" t="e">
        <f>AND(COD!#REF!,"AAAAACteLmI=")</f>
        <v>#REF!</v>
      </c>
      <c r="CV18" s="8" t="e">
        <f>AND(COD!#REF!,"AAAAACteLmM=")</f>
        <v>#REF!</v>
      </c>
      <c r="CW18" s="8" t="e">
        <f>AND(COD!#REF!,"AAAAACteLmQ=")</f>
        <v>#REF!</v>
      </c>
      <c r="CX18" s="8" t="e">
        <f>AND(COD!#REF!,"AAAAACteLmU=")</f>
        <v>#REF!</v>
      </c>
      <c r="CY18" s="8" t="e">
        <f>AND(COD!#REF!,"AAAAACteLmY=")</f>
        <v>#REF!</v>
      </c>
      <c r="CZ18" s="8" t="e">
        <f>AND(COD!#REF!,"AAAAACteLmc=")</f>
        <v>#REF!</v>
      </c>
      <c r="DA18" s="8" t="e">
        <f>AND(COD!#REF!,"AAAAACteLmg=")</f>
        <v>#REF!</v>
      </c>
      <c r="DB18" s="8" t="e">
        <f>IF(COD!#REF!,"AAAAACteLmk=",0)</f>
        <v>#REF!</v>
      </c>
      <c r="DC18" s="8" t="e">
        <f>AND(COD!#REF!,"AAAAACteLmo=")</f>
        <v>#REF!</v>
      </c>
      <c r="DD18" s="8" t="e">
        <f>AND(COD!#REF!,"AAAAACteLms=")</f>
        <v>#REF!</v>
      </c>
      <c r="DE18" s="8" t="e">
        <f>AND(COD!#REF!,"AAAAACteLmw=")</f>
        <v>#REF!</v>
      </c>
      <c r="DF18" s="8" t="e">
        <f>AND(COD!#REF!,"AAAAACteLm0=")</f>
        <v>#REF!</v>
      </c>
      <c r="DG18" s="8" t="e">
        <f>AND(COD!#REF!,"AAAAACteLm4=")</f>
        <v>#REF!</v>
      </c>
      <c r="DH18" s="8" t="e">
        <f>AND(COD!#REF!,"AAAAACteLm8=")</f>
        <v>#REF!</v>
      </c>
      <c r="DI18" s="8" t="e">
        <f>AND(COD!#REF!,"AAAAACteLnA=")</f>
        <v>#REF!</v>
      </c>
      <c r="DJ18" s="8" t="e">
        <f>AND(COD!#REF!,"AAAAACteLnE=")</f>
        <v>#REF!</v>
      </c>
      <c r="DK18" s="8" t="e">
        <f>AND(COD!#REF!,"AAAAACteLnI=")</f>
        <v>#REF!</v>
      </c>
      <c r="DL18" s="8" t="e">
        <f>AND(COD!#REF!,"AAAAACteLnM=")</f>
        <v>#REF!</v>
      </c>
      <c r="DM18" s="8" t="e">
        <f>AND(COD!#REF!,"AAAAACteLnQ=")</f>
        <v>#REF!</v>
      </c>
      <c r="DN18" s="8" t="e">
        <f>AND(COD!#REF!,"AAAAACteLnU=")</f>
        <v>#REF!</v>
      </c>
      <c r="DO18" s="8" t="e">
        <f>AND(COD!#REF!,"AAAAACteLnY=")</f>
        <v>#REF!</v>
      </c>
      <c r="DP18" s="8" t="e">
        <f>AND(COD!#REF!,"AAAAACteLnc=")</f>
        <v>#REF!</v>
      </c>
      <c r="DQ18" s="8" t="e">
        <f>IF(COD!#REF!,"AAAAACteLng=",0)</f>
        <v>#REF!</v>
      </c>
      <c r="DR18" s="8" t="e">
        <f>AND(COD!#REF!,"AAAAACteLnk=")</f>
        <v>#REF!</v>
      </c>
      <c r="DS18" s="8" t="e">
        <f>AND(COD!#REF!,"AAAAACteLno=")</f>
        <v>#REF!</v>
      </c>
      <c r="DT18" s="8" t="e">
        <f>AND(COD!#REF!,"AAAAACteLns=")</f>
        <v>#REF!</v>
      </c>
      <c r="DU18" s="8" t="e">
        <f>AND(COD!#REF!,"AAAAACteLnw=")</f>
        <v>#REF!</v>
      </c>
      <c r="DV18" s="8" t="e">
        <f>AND(COD!#REF!,"AAAAACteLn0=")</f>
        <v>#REF!</v>
      </c>
      <c r="DW18" s="8" t="e">
        <f>AND(COD!#REF!,"AAAAACteLn4=")</f>
        <v>#REF!</v>
      </c>
      <c r="DX18" s="8" t="e">
        <f>AND(COD!#REF!,"AAAAACteLn8=")</f>
        <v>#REF!</v>
      </c>
      <c r="DY18" s="8" t="e">
        <f>AND(COD!#REF!,"AAAAACteLoA=")</f>
        <v>#REF!</v>
      </c>
      <c r="DZ18" s="8" t="e">
        <f>AND(COD!#REF!,"AAAAACteLoE=")</f>
        <v>#REF!</v>
      </c>
      <c r="EA18" s="8" t="e">
        <f>AND(COD!#REF!,"AAAAACteLoI=")</f>
        <v>#REF!</v>
      </c>
      <c r="EB18" s="8" t="e">
        <f>AND(COD!#REF!,"AAAAACteLoM=")</f>
        <v>#REF!</v>
      </c>
      <c r="EC18" s="8" t="e">
        <f>AND(COD!#REF!,"AAAAACteLoQ=")</f>
        <v>#REF!</v>
      </c>
      <c r="ED18" s="8" t="e">
        <f>AND(COD!#REF!,"AAAAACteLoU=")</f>
        <v>#REF!</v>
      </c>
      <c r="EE18" s="8" t="e">
        <f>AND(COD!#REF!,"AAAAACteLoY=")</f>
        <v>#REF!</v>
      </c>
      <c r="EF18" s="8" t="e">
        <f>IF(COD!#REF!,"AAAAACteLoc=",0)</f>
        <v>#REF!</v>
      </c>
      <c r="EG18" s="8" t="e">
        <f>AND(COD!#REF!,"AAAAACteLog=")</f>
        <v>#REF!</v>
      </c>
      <c r="EH18" s="8" t="e">
        <f>AND(COD!#REF!,"AAAAACteLok=")</f>
        <v>#REF!</v>
      </c>
      <c r="EI18" s="8" t="e">
        <f>AND(COD!#REF!,"AAAAACteLoo=")</f>
        <v>#REF!</v>
      </c>
      <c r="EJ18" s="8" t="e">
        <f>AND(COD!#REF!,"AAAAACteLos=")</f>
        <v>#REF!</v>
      </c>
      <c r="EK18" s="8" t="e">
        <f>AND(COD!#REF!,"AAAAACteLow=")</f>
        <v>#REF!</v>
      </c>
      <c r="EL18" s="8" t="e">
        <f>AND(COD!#REF!,"AAAAACteLo0=")</f>
        <v>#REF!</v>
      </c>
      <c r="EM18" s="8" t="e">
        <f>AND(COD!#REF!,"AAAAACteLo4=")</f>
        <v>#REF!</v>
      </c>
      <c r="EN18" s="8" t="e">
        <f>AND(COD!#REF!,"AAAAACteLo8=")</f>
        <v>#REF!</v>
      </c>
      <c r="EO18" s="8" t="e">
        <f>AND(COD!#REF!,"AAAAACteLpA=")</f>
        <v>#REF!</v>
      </c>
      <c r="EP18" s="8" t="e">
        <f>AND(COD!#REF!,"AAAAACteLpE=")</f>
        <v>#REF!</v>
      </c>
      <c r="EQ18" s="8" t="e">
        <f>AND(COD!#REF!,"AAAAACteLpI=")</f>
        <v>#REF!</v>
      </c>
      <c r="ER18" s="8" t="e">
        <f>AND(COD!#REF!,"AAAAACteLpM=")</f>
        <v>#REF!</v>
      </c>
      <c r="ES18" s="8" t="e">
        <f>AND(COD!#REF!,"AAAAACteLpQ=")</f>
        <v>#REF!</v>
      </c>
      <c r="ET18" s="8" t="e">
        <f>AND(COD!#REF!,"AAAAACteLpU=")</f>
        <v>#REF!</v>
      </c>
      <c r="EU18" s="8" t="e">
        <f>IF(COD!#REF!,"AAAAACteLpY=",0)</f>
        <v>#REF!</v>
      </c>
      <c r="EV18" s="8" t="e">
        <f>AND(COD!#REF!,"AAAAACteLpc=")</f>
        <v>#REF!</v>
      </c>
      <c r="EW18" s="8" t="e">
        <f>AND(COD!#REF!,"AAAAACteLpg=")</f>
        <v>#REF!</v>
      </c>
      <c r="EX18" s="8" t="e">
        <f>AND(COD!#REF!,"AAAAACteLpk=")</f>
        <v>#REF!</v>
      </c>
      <c r="EY18" s="8" t="e">
        <f>AND(COD!#REF!,"AAAAACteLpo=")</f>
        <v>#REF!</v>
      </c>
      <c r="EZ18" s="8" t="e">
        <f>AND(COD!#REF!,"AAAAACteLps=")</f>
        <v>#REF!</v>
      </c>
      <c r="FA18" s="8" t="e">
        <f>AND(COD!#REF!,"AAAAACteLpw=")</f>
        <v>#REF!</v>
      </c>
      <c r="FB18" s="8" t="e">
        <f>AND(COD!#REF!,"AAAAACteLp0=")</f>
        <v>#REF!</v>
      </c>
      <c r="FC18" s="8" t="e">
        <f>AND(COD!#REF!,"AAAAACteLp4=")</f>
        <v>#REF!</v>
      </c>
      <c r="FD18" s="8" t="e">
        <f>AND(COD!#REF!,"AAAAACteLp8=")</f>
        <v>#REF!</v>
      </c>
      <c r="FE18" s="8" t="e">
        <f>AND(COD!#REF!,"AAAAACteLqA=")</f>
        <v>#REF!</v>
      </c>
      <c r="FF18" s="8" t="e">
        <f>AND(COD!#REF!,"AAAAACteLqE=")</f>
        <v>#REF!</v>
      </c>
      <c r="FG18" s="8" t="e">
        <f>AND(COD!#REF!,"AAAAACteLqI=")</f>
        <v>#REF!</v>
      </c>
      <c r="FH18" s="8" t="e">
        <f>AND(COD!#REF!,"AAAAACteLqM=")</f>
        <v>#REF!</v>
      </c>
      <c r="FI18" s="8" t="e">
        <f>AND(COD!#REF!,"AAAAACteLqQ=")</f>
        <v>#REF!</v>
      </c>
      <c r="FJ18" s="8" t="e">
        <f>IF(COD!#REF!,"AAAAACteLqU=",0)</f>
        <v>#REF!</v>
      </c>
      <c r="FK18" s="8" t="e">
        <f>AND(COD!#REF!,"AAAAACteLqY=")</f>
        <v>#REF!</v>
      </c>
      <c r="FL18" s="8" t="e">
        <f>AND(COD!#REF!,"AAAAACteLqc=")</f>
        <v>#REF!</v>
      </c>
      <c r="FM18" s="8" t="e">
        <f>AND(COD!#REF!,"AAAAACteLqg=")</f>
        <v>#REF!</v>
      </c>
      <c r="FN18" s="8" t="e">
        <f>AND(COD!#REF!,"AAAAACteLqk=")</f>
        <v>#REF!</v>
      </c>
      <c r="FO18" s="8" t="e">
        <f>AND(COD!#REF!,"AAAAACteLqo=")</f>
        <v>#REF!</v>
      </c>
      <c r="FP18" s="8" t="e">
        <f>AND(COD!#REF!,"AAAAACteLqs=")</f>
        <v>#REF!</v>
      </c>
      <c r="FQ18" s="8" t="e">
        <f>AND(COD!#REF!,"AAAAACteLqw=")</f>
        <v>#REF!</v>
      </c>
      <c r="FR18" s="8" t="e">
        <f>AND(COD!#REF!,"AAAAACteLq0=")</f>
        <v>#REF!</v>
      </c>
      <c r="FS18" s="8" t="e">
        <f>AND(COD!#REF!,"AAAAACteLq4=")</f>
        <v>#REF!</v>
      </c>
      <c r="FT18" s="8" t="e">
        <f>AND(COD!#REF!,"AAAAACteLq8=")</f>
        <v>#REF!</v>
      </c>
      <c r="FU18" s="8" t="e">
        <f>AND(COD!#REF!,"AAAAACteLrA=")</f>
        <v>#REF!</v>
      </c>
      <c r="FV18" s="8" t="e">
        <f>AND(COD!#REF!,"AAAAACteLrE=")</f>
        <v>#REF!</v>
      </c>
      <c r="FW18" s="8" t="e">
        <f>AND(COD!#REF!,"AAAAACteLrI=")</f>
        <v>#REF!</v>
      </c>
      <c r="FX18" s="8" t="e">
        <f>AND(COD!#REF!,"AAAAACteLrM=")</f>
        <v>#REF!</v>
      </c>
      <c r="FY18" s="8" t="e">
        <f>IF(COD!#REF!,"AAAAACteLrQ=",0)</f>
        <v>#REF!</v>
      </c>
      <c r="FZ18" s="8" t="e">
        <f>AND(COD!#REF!,"AAAAACteLrU=")</f>
        <v>#REF!</v>
      </c>
      <c r="GA18" s="8" t="e">
        <f>AND(COD!#REF!,"AAAAACteLrY=")</f>
        <v>#REF!</v>
      </c>
      <c r="GB18" s="8" t="e">
        <f>AND(COD!#REF!,"AAAAACteLrc=")</f>
        <v>#REF!</v>
      </c>
      <c r="GC18" s="8" t="e">
        <f>AND(COD!#REF!,"AAAAACteLrg=")</f>
        <v>#REF!</v>
      </c>
      <c r="GD18" s="8" t="e">
        <f>AND(COD!#REF!,"AAAAACteLrk=")</f>
        <v>#REF!</v>
      </c>
      <c r="GE18" s="8" t="e">
        <f>AND(COD!#REF!,"AAAAACteLro=")</f>
        <v>#REF!</v>
      </c>
      <c r="GF18" s="8" t="e">
        <f>AND(COD!#REF!,"AAAAACteLrs=")</f>
        <v>#REF!</v>
      </c>
      <c r="GG18" s="8" t="e">
        <f>AND(COD!#REF!,"AAAAACteLrw=")</f>
        <v>#REF!</v>
      </c>
      <c r="GH18" s="8" t="e">
        <f>AND(COD!#REF!,"AAAAACteLr0=")</f>
        <v>#REF!</v>
      </c>
      <c r="GI18" s="8" t="e">
        <f>AND(COD!#REF!,"AAAAACteLr4=")</f>
        <v>#REF!</v>
      </c>
      <c r="GJ18" s="8" t="e">
        <f>AND(COD!#REF!,"AAAAACteLr8=")</f>
        <v>#REF!</v>
      </c>
      <c r="GK18" s="8" t="e">
        <f>AND(COD!#REF!,"AAAAACteLsA=")</f>
        <v>#REF!</v>
      </c>
      <c r="GL18" s="8" t="e">
        <f>AND(COD!#REF!,"AAAAACteLsE=")</f>
        <v>#REF!</v>
      </c>
      <c r="GM18" s="8" t="e">
        <f>AND(COD!#REF!,"AAAAACteLsI=")</f>
        <v>#REF!</v>
      </c>
      <c r="GN18" s="8" t="e">
        <f>IF(COD!#REF!,"AAAAACteLsM=",0)</f>
        <v>#REF!</v>
      </c>
      <c r="GO18" s="8" t="e">
        <f>AND(COD!#REF!,"AAAAACteLsQ=")</f>
        <v>#REF!</v>
      </c>
      <c r="GP18" s="8" t="e">
        <f>AND(COD!#REF!,"AAAAACteLsU=")</f>
        <v>#REF!</v>
      </c>
      <c r="GQ18" s="8" t="e">
        <f>AND(COD!#REF!,"AAAAACteLsY=")</f>
        <v>#REF!</v>
      </c>
      <c r="GR18" s="8" t="e">
        <f>AND(COD!#REF!,"AAAAACteLsc=")</f>
        <v>#REF!</v>
      </c>
      <c r="GS18" s="8" t="e">
        <f>AND(COD!#REF!,"AAAAACteLsg=")</f>
        <v>#REF!</v>
      </c>
      <c r="GT18" s="8" t="e">
        <f>AND(COD!#REF!,"AAAAACteLsk=")</f>
        <v>#REF!</v>
      </c>
      <c r="GU18" s="8" t="e">
        <f>AND(COD!#REF!,"AAAAACteLso=")</f>
        <v>#REF!</v>
      </c>
      <c r="GV18" s="8" t="e">
        <f>AND(COD!#REF!,"AAAAACteLss=")</f>
        <v>#REF!</v>
      </c>
      <c r="GW18" s="8" t="e">
        <f>AND(COD!#REF!,"AAAAACteLsw=")</f>
        <v>#REF!</v>
      </c>
      <c r="GX18" s="8" t="e">
        <f>AND(COD!#REF!,"AAAAACteLs0=")</f>
        <v>#REF!</v>
      </c>
      <c r="GY18" s="8" t="e">
        <f>AND(COD!#REF!,"AAAAACteLs4=")</f>
        <v>#REF!</v>
      </c>
      <c r="GZ18" s="8" t="e">
        <f>AND(COD!#REF!,"AAAAACteLs8=")</f>
        <v>#REF!</v>
      </c>
      <c r="HA18" s="8" t="e">
        <f>AND(COD!#REF!,"AAAAACteLtA=")</f>
        <v>#REF!</v>
      </c>
      <c r="HB18" s="8" t="e">
        <f>AND(COD!#REF!,"AAAAACteLtE=")</f>
        <v>#REF!</v>
      </c>
      <c r="HC18" s="8" t="e">
        <f>IF(COD!#REF!,"AAAAACteLtI=",0)</f>
        <v>#REF!</v>
      </c>
      <c r="HD18" s="8" t="e">
        <f>AND(COD!#REF!,"AAAAACteLtM=")</f>
        <v>#REF!</v>
      </c>
      <c r="HE18" s="8" t="e">
        <f>AND(COD!#REF!,"AAAAACteLtQ=")</f>
        <v>#REF!</v>
      </c>
      <c r="HF18" s="8" t="e">
        <f>AND(COD!#REF!,"AAAAACteLtU=")</f>
        <v>#REF!</v>
      </c>
      <c r="HG18" s="8" t="e">
        <f>AND(COD!#REF!,"AAAAACteLtY=")</f>
        <v>#REF!</v>
      </c>
      <c r="HH18" s="8" t="e">
        <f>AND(COD!#REF!,"AAAAACteLtc=")</f>
        <v>#REF!</v>
      </c>
      <c r="HI18" s="8" t="e">
        <f>AND(COD!#REF!,"AAAAACteLtg=")</f>
        <v>#REF!</v>
      </c>
      <c r="HJ18" s="8" t="e">
        <f>AND(COD!#REF!,"AAAAACteLtk=")</f>
        <v>#REF!</v>
      </c>
      <c r="HK18" s="8" t="e">
        <f>AND(COD!#REF!,"AAAAACteLto=")</f>
        <v>#REF!</v>
      </c>
      <c r="HL18" s="8" t="e">
        <f>AND(COD!#REF!,"AAAAACteLts=")</f>
        <v>#REF!</v>
      </c>
      <c r="HM18" s="8" t="e">
        <f>AND(COD!#REF!,"AAAAACteLtw=")</f>
        <v>#REF!</v>
      </c>
      <c r="HN18" s="8" t="e">
        <f>AND(COD!#REF!,"AAAAACteLt0=")</f>
        <v>#REF!</v>
      </c>
      <c r="HO18" s="8" t="e">
        <f>AND(COD!#REF!,"AAAAACteLt4=")</f>
        <v>#REF!</v>
      </c>
      <c r="HP18" s="8" t="e">
        <f>AND(COD!#REF!,"AAAAACteLt8=")</f>
        <v>#REF!</v>
      </c>
      <c r="HQ18" s="8" t="e">
        <f>AND(COD!#REF!,"AAAAACteLuA=")</f>
        <v>#REF!</v>
      </c>
      <c r="HR18" s="8" t="e">
        <f>IF(COD!#REF!,"AAAAACteLuE=",0)</f>
        <v>#REF!</v>
      </c>
      <c r="HS18" s="8" t="e">
        <f>AND(COD!#REF!,"AAAAACteLuI=")</f>
        <v>#REF!</v>
      </c>
      <c r="HT18" s="8" t="e">
        <f>AND(COD!#REF!,"AAAAACteLuM=")</f>
        <v>#REF!</v>
      </c>
      <c r="HU18" s="8" t="e">
        <f>AND(COD!#REF!,"AAAAACteLuQ=")</f>
        <v>#REF!</v>
      </c>
      <c r="HV18" s="8" t="e">
        <f>AND(COD!#REF!,"AAAAACteLuU=")</f>
        <v>#REF!</v>
      </c>
      <c r="HW18" s="8" t="e">
        <f>AND(COD!#REF!,"AAAAACteLuY=")</f>
        <v>#REF!</v>
      </c>
      <c r="HX18" s="8" t="e">
        <f>AND(COD!#REF!,"AAAAACteLuc=")</f>
        <v>#REF!</v>
      </c>
      <c r="HY18" s="8" t="e">
        <f>AND(COD!#REF!,"AAAAACteLug=")</f>
        <v>#REF!</v>
      </c>
      <c r="HZ18" s="8" t="e">
        <f>AND(COD!#REF!,"AAAAACteLuk=")</f>
        <v>#REF!</v>
      </c>
      <c r="IA18" s="8" t="e">
        <f>AND(COD!#REF!,"AAAAACteLuo=")</f>
        <v>#REF!</v>
      </c>
      <c r="IB18" s="8" t="e">
        <f>AND(COD!#REF!,"AAAAACteLus=")</f>
        <v>#REF!</v>
      </c>
      <c r="IC18" s="8" t="e">
        <f>AND(COD!#REF!,"AAAAACteLuw=")</f>
        <v>#REF!</v>
      </c>
      <c r="ID18" s="8" t="e">
        <f>AND(COD!#REF!,"AAAAACteLu0=")</f>
        <v>#REF!</v>
      </c>
      <c r="IE18" s="8" t="e">
        <f>AND(COD!#REF!,"AAAAACteLu4=")</f>
        <v>#REF!</v>
      </c>
      <c r="IF18" s="8" t="e">
        <f>AND(COD!#REF!,"AAAAACteLu8=")</f>
        <v>#REF!</v>
      </c>
      <c r="IG18" s="8" t="e">
        <f>IF(COD!#REF!,"AAAAACteLvA=",0)</f>
        <v>#REF!</v>
      </c>
      <c r="IH18" s="8" t="e">
        <f>AND(COD!#REF!,"AAAAACteLvE=")</f>
        <v>#REF!</v>
      </c>
      <c r="II18" s="8" t="e">
        <f>AND(COD!#REF!,"AAAAACteLvI=")</f>
        <v>#REF!</v>
      </c>
      <c r="IJ18" s="8" t="e">
        <f>AND(COD!#REF!,"AAAAACteLvM=")</f>
        <v>#REF!</v>
      </c>
      <c r="IK18" s="8" t="e">
        <f>AND(COD!#REF!,"AAAAACteLvQ=")</f>
        <v>#REF!</v>
      </c>
      <c r="IL18" s="8" t="e">
        <f>AND(COD!#REF!,"AAAAACteLvU=")</f>
        <v>#REF!</v>
      </c>
      <c r="IM18" s="8" t="e">
        <f>AND(COD!#REF!,"AAAAACteLvY=")</f>
        <v>#REF!</v>
      </c>
      <c r="IN18" s="8" t="e">
        <f>AND(COD!#REF!,"AAAAACteLvc=")</f>
        <v>#REF!</v>
      </c>
      <c r="IO18" s="8" t="e">
        <f>AND(COD!#REF!,"AAAAACteLvg=")</f>
        <v>#REF!</v>
      </c>
      <c r="IP18" s="8" t="e">
        <f>AND(COD!#REF!,"AAAAACteLvk=")</f>
        <v>#REF!</v>
      </c>
      <c r="IQ18" s="8" t="e">
        <f>AND(COD!#REF!,"AAAAACteLvo=")</f>
        <v>#REF!</v>
      </c>
      <c r="IR18" s="8" t="e">
        <f>AND(COD!#REF!,"AAAAACteLvs=")</f>
        <v>#REF!</v>
      </c>
      <c r="IS18" s="8" t="e">
        <f>AND(COD!#REF!,"AAAAACteLvw=")</f>
        <v>#REF!</v>
      </c>
      <c r="IT18" s="8" t="e">
        <f>AND(COD!#REF!,"AAAAACteLv0=")</f>
        <v>#REF!</v>
      </c>
      <c r="IU18" s="8" t="e">
        <f>AND(COD!#REF!,"AAAAACteLv4=")</f>
        <v>#REF!</v>
      </c>
      <c r="IV18" s="8" t="e">
        <f>IF(COD!#REF!,"AAAAACteLv8=",0)</f>
        <v>#REF!</v>
      </c>
    </row>
    <row r="19" spans="1:256" x14ac:dyDescent="0.25">
      <c r="A19" s="8" t="e">
        <f>AND(COD!#REF!,"AAAAAGfN/wA=")</f>
        <v>#REF!</v>
      </c>
      <c r="B19" s="8" t="e">
        <f>AND(COD!#REF!,"AAAAAGfN/wE=")</f>
        <v>#REF!</v>
      </c>
      <c r="C19" s="8" t="e">
        <f>AND(COD!#REF!,"AAAAAGfN/wI=")</f>
        <v>#REF!</v>
      </c>
      <c r="D19" s="8" t="e">
        <f>AND(COD!#REF!,"AAAAAGfN/wM=")</f>
        <v>#REF!</v>
      </c>
      <c r="E19" s="8" t="e">
        <f>AND(COD!#REF!,"AAAAAGfN/wQ=")</f>
        <v>#REF!</v>
      </c>
      <c r="F19" s="8" t="e">
        <f>AND(COD!#REF!,"AAAAAGfN/wU=")</f>
        <v>#REF!</v>
      </c>
      <c r="G19" s="8" t="e">
        <f>AND(COD!#REF!,"AAAAAGfN/wY=")</f>
        <v>#REF!</v>
      </c>
      <c r="H19" s="8" t="e">
        <f>AND(COD!#REF!,"AAAAAGfN/wc=")</f>
        <v>#REF!</v>
      </c>
      <c r="I19" s="8" t="e">
        <f>AND(COD!#REF!,"AAAAAGfN/wg=")</f>
        <v>#REF!</v>
      </c>
      <c r="J19" s="8" t="e">
        <f>AND(COD!#REF!,"AAAAAGfN/wk=")</f>
        <v>#REF!</v>
      </c>
      <c r="K19" s="8" t="e">
        <f>AND(COD!#REF!,"AAAAAGfN/wo=")</f>
        <v>#REF!</v>
      </c>
      <c r="L19" s="8" t="e">
        <f>AND(COD!#REF!,"AAAAAGfN/ws=")</f>
        <v>#REF!</v>
      </c>
      <c r="M19" s="8" t="e">
        <f>AND(COD!#REF!,"AAAAAGfN/ww=")</f>
        <v>#REF!</v>
      </c>
      <c r="N19" s="8" t="e">
        <f>AND(COD!#REF!,"AAAAAGfN/w0=")</f>
        <v>#REF!</v>
      </c>
      <c r="O19" s="8" t="e">
        <f>IF(COD!#REF!,"AAAAAGfN/w4=",0)</f>
        <v>#REF!</v>
      </c>
      <c r="P19" s="8" t="e">
        <f>AND(COD!#REF!,"AAAAAGfN/w8=")</f>
        <v>#REF!</v>
      </c>
      <c r="Q19" s="8" t="e">
        <f>AND(COD!#REF!,"AAAAAGfN/xA=")</f>
        <v>#REF!</v>
      </c>
      <c r="R19" s="8" t="e">
        <f>AND(COD!#REF!,"AAAAAGfN/xE=")</f>
        <v>#REF!</v>
      </c>
      <c r="S19" s="8" t="e">
        <f>AND(COD!#REF!,"AAAAAGfN/xI=")</f>
        <v>#REF!</v>
      </c>
      <c r="T19" s="8" t="e">
        <f>AND(COD!#REF!,"AAAAAGfN/xM=")</f>
        <v>#REF!</v>
      </c>
      <c r="U19" s="8" t="e">
        <f>AND(COD!#REF!,"AAAAAGfN/xQ=")</f>
        <v>#REF!</v>
      </c>
      <c r="V19" s="8" t="e">
        <f>AND(COD!#REF!,"AAAAAGfN/xU=")</f>
        <v>#REF!</v>
      </c>
      <c r="W19" s="8" t="e">
        <f>AND(COD!#REF!,"AAAAAGfN/xY=")</f>
        <v>#REF!</v>
      </c>
      <c r="X19" s="8" t="e">
        <f>AND(COD!#REF!,"AAAAAGfN/xc=")</f>
        <v>#REF!</v>
      </c>
      <c r="Y19" s="8" t="e">
        <f>AND(COD!#REF!,"AAAAAGfN/xg=")</f>
        <v>#REF!</v>
      </c>
      <c r="Z19" s="8" t="e">
        <f>AND(COD!#REF!,"AAAAAGfN/xk=")</f>
        <v>#REF!</v>
      </c>
      <c r="AA19" s="8" t="e">
        <f>AND(COD!#REF!,"AAAAAGfN/xo=")</f>
        <v>#REF!</v>
      </c>
      <c r="AB19" s="8" t="e">
        <f>AND(COD!#REF!,"AAAAAGfN/xs=")</f>
        <v>#REF!</v>
      </c>
      <c r="AC19" s="8" t="e">
        <f>AND(COD!#REF!,"AAAAAGfN/xw=")</f>
        <v>#REF!</v>
      </c>
      <c r="AD19" s="8" t="e">
        <f>IF(COD!#REF!,"AAAAAGfN/x0=",0)</f>
        <v>#REF!</v>
      </c>
      <c r="AE19" s="8" t="e">
        <f>AND(COD!#REF!,"AAAAAGfN/x4=")</f>
        <v>#REF!</v>
      </c>
      <c r="AF19" s="8" t="e">
        <f>AND(COD!#REF!,"AAAAAGfN/x8=")</f>
        <v>#REF!</v>
      </c>
      <c r="AG19" s="8" t="e">
        <f>AND(COD!#REF!,"AAAAAGfN/yA=")</f>
        <v>#REF!</v>
      </c>
      <c r="AH19" s="8" t="e">
        <f>AND(COD!#REF!,"AAAAAGfN/yE=")</f>
        <v>#REF!</v>
      </c>
      <c r="AI19" s="8" t="e">
        <f>AND(COD!#REF!,"AAAAAGfN/yI=")</f>
        <v>#REF!</v>
      </c>
      <c r="AJ19" s="8" t="e">
        <f>AND(COD!#REF!,"AAAAAGfN/yM=")</f>
        <v>#REF!</v>
      </c>
      <c r="AK19" s="8" t="e">
        <f>AND(COD!#REF!,"AAAAAGfN/yQ=")</f>
        <v>#REF!</v>
      </c>
      <c r="AL19" s="8" t="e">
        <f>AND(COD!#REF!,"AAAAAGfN/yU=")</f>
        <v>#REF!</v>
      </c>
      <c r="AM19" s="8" t="e">
        <f>AND(COD!#REF!,"AAAAAGfN/yY=")</f>
        <v>#REF!</v>
      </c>
      <c r="AN19" s="8" t="e">
        <f>AND(COD!#REF!,"AAAAAGfN/yc=")</f>
        <v>#REF!</v>
      </c>
      <c r="AO19" s="8" t="e">
        <f>AND(COD!#REF!,"AAAAAGfN/yg=")</f>
        <v>#REF!</v>
      </c>
      <c r="AP19" s="8" t="e">
        <f>AND(COD!#REF!,"AAAAAGfN/yk=")</f>
        <v>#REF!</v>
      </c>
      <c r="AQ19" s="8" t="e">
        <f>AND(COD!#REF!,"AAAAAGfN/yo=")</f>
        <v>#REF!</v>
      </c>
      <c r="AR19" s="8" t="e">
        <f>AND(COD!#REF!,"AAAAAGfN/ys=")</f>
        <v>#REF!</v>
      </c>
      <c r="AS19" s="8" t="e">
        <f>IF(COD!#REF!,"AAAAAGfN/yw=",0)</f>
        <v>#REF!</v>
      </c>
      <c r="AT19" s="8" t="e">
        <f>AND(COD!#REF!,"AAAAAGfN/y0=")</f>
        <v>#REF!</v>
      </c>
      <c r="AU19" s="8" t="e">
        <f>AND(COD!#REF!,"AAAAAGfN/y4=")</f>
        <v>#REF!</v>
      </c>
      <c r="AV19" s="8" t="e">
        <f>AND(COD!#REF!,"AAAAAGfN/y8=")</f>
        <v>#REF!</v>
      </c>
      <c r="AW19" s="8" t="e">
        <f>AND(COD!#REF!,"AAAAAGfN/zA=")</f>
        <v>#REF!</v>
      </c>
      <c r="AX19" s="8" t="e">
        <f>AND(COD!#REF!,"AAAAAGfN/zE=")</f>
        <v>#REF!</v>
      </c>
      <c r="AY19" s="8" t="e">
        <f>AND(COD!#REF!,"AAAAAGfN/zI=")</f>
        <v>#REF!</v>
      </c>
      <c r="AZ19" s="8" t="e">
        <f>AND(COD!#REF!,"AAAAAGfN/zM=")</f>
        <v>#REF!</v>
      </c>
      <c r="BA19" s="8" t="e">
        <f>AND(COD!#REF!,"AAAAAGfN/zQ=")</f>
        <v>#REF!</v>
      </c>
      <c r="BB19" s="8" t="e">
        <f>AND(COD!#REF!,"AAAAAGfN/zU=")</f>
        <v>#REF!</v>
      </c>
      <c r="BC19" s="8" t="e">
        <f>AND(COD!#REF!,"AAAAAGfN/zY=")</f>
        <v>#REF!</v>
      </c>
      <c r="BD19" s="8" t="e">
        <f>AND(COD!#REF!,"AAAAAGfN/zc=")</f>
        <v>#REF!</v>
      </c>
      <c r="BE19" s="8" t="e">
        <f>AND(COD!#REF!,"AAAAAGfN/zg=")</f>
        <v>#REF!</v>
      </c>
      <c r="BF19" s="8" t="e">
        <f>AND(COD!#REF!,"AAAAAGfN/zk=")</f>
        <v>#REF!</v>
      </c>
      <c r="BG19" s="8" t="e">
        <f>AND(COD!#REF!,"AAAAAGfN/zo=")</f>
        <v>#REF!</v>
      </c>
      <c r="BH19" s="8" t="e">
        <f>IF(COD!#REF!,"AAAAAGfN/zs=",0)</f>
        <v>#REF!</v>
      </c>
      <c r="BI19" s="8" t="e">
        <f>AND(COD!#REF!,"AAAAAGfN/zw=")</f>
        <v>#REF!</v>
      </c>
      <c r="BJ19" s="8" t="e">
        <f>AND(COD!#REF!,"AAAAAGfN/z0=")</f>
        <v>#REF!</v>
      </c>
      <c r="BK19" s="8" t="e">
        <f>AND(COD!#REF!,"AAAAAGfN/z4=")</f>
        <v>#REF!</v>
      </c>
      <c r="BL19" s="8" t="e">
        <f>AND(COD!#REF!,"AAAAAGfN/z8=")</f>
        <v>#REF!</v>
      </c>
      <c r="BM19" s="8" t="e">
        <f>AND(COD!#REF!,"AAAAAGfN/0A=")</f>
        <v>#REF!</v>
      </c>
      <c r="BN19" s="8" t="e">
        <f>AND(COD!#REF!,"AAAAAGfN/0E=")</f>
        <v>#REF!</v>
      </c>
      <c r="BO19" s="8" t="e">
        <f>AND(COD!#REF!,"AAAAAGfN/0I=")</f>
        <v>#REF!</v>
      </c>
      <c r="BP19" s="8" t="e">
        <f>AND(COD!#REF!,"AAAAAGfN/0M=")</f>
        <v>#REF!</v>
      </c>
      <c r="BQ19" s="8" t="e">
        <f>AND(COD!#REF!,"AAAAAGfN/0Q=")</f>
        <v>#REF!</v>
      </c>
      <c r="BR19" s="8" t="e">
        <f>AND(COD!#REF!,"AAAAAGfN/0U=")</f>
        <v>#REF!</v>
      </c>
      <c r="BS19" s="8" t="e">
        <f>AND(COD!#REF!,"AAAAAGfN/0Y=")</f>
        <v>#REF!</v>
      </c>
      <c r="BT19" s="8" t="e">
        <f>AND(COD!#REF!,"AAAAAGfN/0c=")</f>
        <v>#REF!</v>
      </c>
      <c r="BU19" s="8" t="e">
        <f>AND(COD!#REF!,"AAAAAGfN/0g=")</f>
        <v>#REF!</v>
      </c>
      <c r="BV19" s="8" t="e">
        <f>AND(COD!#REF!,"AAAAAGfN/0k=")</f>
        <v>#REF!</v>
      </c>
      <c r="BW19" s="8" t="e">
        <f>IF(COD!#REF!,"AAAAAGfN/0o=",0)</f>
        <v>#REF!</v>
      </c>
      <c r="BX19" s="8" t="e">
        <f>AND(COD!#REF!,"AAAAAGfN/0s=")</f>
        <v>#REF!</v>
      </c>
      <c r="BY19" s="8" t="e">
        <f>AND(COD!#REF!,"AAAAAGfN/0w=")</f>
        <v>#REF!</v>
      </c>
      <c r="BZ19" s="8" t="e">
        <f>AND(COD!#REF!,"AAAAAGfN/00=")</f>
        <v>#REF!</v>
      </c>
      <c r="CA19" s="8" t="e">
        <f>AND(COD!#REF!,"AAAAAGfN/04=")</f>
        <v>#REF!</v>
      </c>
      <c r="CB19" s="8" t="e">
        <f>AND(COD!#REF!,"AAAAAGfN/08=")</f>
        <v>#REF!</v>
      </c>
      <c r="CC19" s="8" t="e">
        <f>AND(COD!#REF!,"AAAAAGfN/1A=")</f>
        <v>#REF!</v>
      </c>
      <c r="CD19" s="8" t="e">
        <f>AND(COD!#REF!,"AAAAAGfN/1E=")</f>
        <v>#REF!</v>
      </c>
      <c r="CE19" s="8" t="e">
        <f>AND(COD!#REF!,"AAAAAGfN/1I=")</f>
        <v>#REF!</v>
      </c>
      <c r="CF19" s="8" t="e">
        <f>AND(COD!#REF!,"AAAAAGfN/1M=")</f>
        <v>#REF!</v>
      </c>
      <c r="CG19" s="8" t="e">
        <f>AND(COD!#REF!,"AAAAAGfN/1Q=")</f>
        <v>#REF!</v>
      </c>
      <c r="CH19" s="8" t="e">
        <f>AND(COD!#REF!,"AAAAAGfN/1U=")</f>
        <v>#REF!</v>
      </c>
      <c r="CI19" s="8" t="e">
        <f>AND(COD!#REF!,"AAAAAGfN/1Y=")</f>
        <v>#REF!</v>
      </c>
      <c r="CJ19" s="8" t="e">
        <f>AND(COD!#REF!,"AAAAAGfN/1c=")</f>
        <v>#REF!</v>
      </c>
      <c r="CK19" s="8" t="e">
        <f>AND(COD!#REF!,"AAAAAGfN/1g=")</f>
        <v>#REF!</v>
      </c>
      <c r="CL19" s="8" t="e">
        <f>IF(COD!#REF!,"AAAAAGfN/1k=",0)</f>
        <v>#REF!</v>
      </c>
      <c r="CM19" s="8" t="e">
        <f>AND(COD!#REF!,"AAAAAGfN/1o=")</f>
        <v>#REF!</v>
      </c>
      <c r="CN19" s="8" t="e">
        <f>AND(COD!#REF!,"AAAAAGfN/1s=")</f>
        <v>#REF!</v>
      </c>
      <c r="CO19" s="8" t="e">
        <f>AND(COD!#REF!,"AAAAAGfN/1w=")</f>
        <v>#REF!</v>
      </c>
      <c r="CP19" s="8" t="e">
        <f>AND(COD!#REF!,"AAAAAGfN/10=")</f>
        <v>#REF!</v>
      </c>
      <c r="CQ19" s="8" t="e">
        <f>AND(COD!#REF!,"AAAAAGfN/14=")</f>
        <v>#REF!</v>
      </c>
      <c r="CR19" s="8" t="e">
        <f>AND(COD!#REF!,"AAAAAGfN/18=")</f>
        <v>#REF!</v>
      </c>
      <c r="CS19" s="8" t="e">
        <f>AND(COD!#REF!,"AAAAAGfN/2A=")</f>
        <v>#REF!</v>
      </c>
      <c r="CT19" s="8" t="e">
        <f>AND(COD!#REF!,"AAAAAGfN/2E=")</f>
        <v>#REF!</v>
      </c>
      <c r="CU19" s="8" t="e">
        <f>AND(COD!#REF!,"AAAAAGfN/2I=")</f>
        <v>#REF!</v>
      </c>
      <c r="CV19" s="8" t="e">
        <f>AND(COD!#REF!,"AAAAAGfN/2M=")</f>
        <v>#REF!</v>
      </c>
      <c r="CW19" s="8" t="e">
        <f>AND(COD!#REF!,"AAAAAGfN/2Q=")</f>
        <v>#REF!</v>
      </c>
      <c r="CX19" s="8" t="e">
        <f>AND(COD!#REF!,"AAAAAGfN/2U=")</f>
        <v>#REF!</v>
      </c>
      <c r="CY19" s="8" t="e">
        <f>AND(COD!#REF!,"AAAAAGfN/2Y=")</f>
        <v>#REF!</v>
      </c>
      <c r="CZ19" s="8" t="e">
        <f>AND(COD!#REF!,"AAAAAGfN/2c=")</f>
        <v>#REF!</v>
      </c>
      <c r="DA19" s="8" t="e">
        <f>IF(COD!#REF!,"AAAAAGfN/2g=",0)</f>
        <v>#REF!</v>
      </c>
      <c r="DB19" s="8" t="e">
        <f>AND(COD!#REF!,"AAAAAGfN/2k=")</f>
        <v>#REF!</v>
      </c>
      <c r="DC19" s="8" t="e">
        <f>AND(COD!#REF!,"AAAAAGfN/2o=")</f>
        <v>#REF!</v>
      </c>
      <c r="DD19" s="8" t="e">
        <f>AND(COD!#REF!,"AAAAAGfN/2s=")</f>
        <v>#REF!</v>
      </c>
      <c r="DE19" s="8" t="e">
        <f>AND(COD!#REF!,"AAAAAGfN/2w=")</f>
        <v>#REF!</v>
      </c>
      <c r="DF19" s="8" t="e">
        <f>AND(COD!#REF!,"AAAAAGfN/20=")</f>
        <v>#REF!</v>
      </c>
      <c r="DG19" s="8" t="e">
        <f>AND(COD!#REF!,"AAAAAGfN/24=")</f>
        <v>#REF!</v>
      </c>
      <c r="DH19" s="8" t="e">
        <f>AND(COD!#REF!,"AAAAAGfN/28=")</f>
        <v>#REF!</v>
      </c>
      <c r="DI19" s="8" t="e">
        <f>AND(COD!#REF!,"AAAAAGfN/3A=")</f>
        <v>#REF!</v>
      </c>
      <c r="DJ19" s="8" t="e">
        <f>AND(COD!#REF!,"AAAAAGfN/3E=")</f>
        <v>#REF!</v>
      </c>
      <c r="DK19" s="8" t="e">
        <f>AND(COD!#REF!,"AAAAAGfN/3I=")</f>
        <v>#REF!</v>
      </c>
      <c r="DL19" s="8" t="e">
        <f>AND(COD!#REF!,"AAAAAGfN/3M=")</f>
        <v>#REF!</v>
      </c>
      <c r="DM19" s="8" t="e">
        <f>AND(COD!#REF!,"AAAAAGfN/3Q=")</f>
        <v>#REF!</v>
      </c>
      <c r="DN19" s="8" t="e">
        <f>AND(COD!#REF!,"AAAAAGfN/3U=")</f>
        <v>#REF!</v>
      </c>
      <c r="DO19" s="8" t="e">
        <f>AND(COD!#REF!,"AAAAAGfN/3Y=")</f>
        <v>#REF!</v>
      </c>
      <c r="DP19" s="8" t="e">
        <f>IF(COD!#REF!,"AAAAAGfN/3c=",0)</f>
        <v>#REF!</v>
      </c>
      <c r="DQ19" s="8" t="e">
        <f>AND(COD!#REF!,"AAAAAGfN/3g=")</f>
        <v>#REF!</v>
      </c>
      <c r="DR19" s="8" t="e">
        <f>AND(COD!#REF!,"AAAAAGfN/3k=")</f>
        <v>#REF!</v>
      </c>
      <c r="DS19" s="8" t="e">
        <f>AND(COD!#REF!,"AAAAAGfN/3o=")</f>
        <v>#REF!</v>
      </c>
      <c r="DT19" s="8" t="e">
        <f>AND(COD!#REF!,"AAAAAGfN/3s=")</f>
        <v>#REF!</v>
      </c>
      <c r="DU19" s="8" t="e">
        <f>AND(COD!#REF!,"AAAAAGfN/3w=")</f>
        <v>#REF!</v>
      </c>
      <c r="DV19" s="8" t="e">
        <f>AND(COD!#REF!,"AAAAAGfN/30=")</f>
        <v>#REF!</v>
      </c>
      <c r="DW19" s="8" t="e">
        <f>AND(COD!#REF!,"AAAAAGfN/34=")</f>
        <v>#REF!</v>
      </c>
      <c r="DX19" s="8" t="e">
        <f>AND(COD!#REF!,"AAAAAGfN/38=")</f>
        <v>#REF!</v>
      </c>
      <c r="DY19" s="8" t="e">
        <f>AND(COD!#REF!,"AAAAAGfN/4A=")</f>
        <v>#REF!</v>
      </c>
      <c r="DZ19" s="8" t="e">
        <f>AND(COD!#REF!,"AAAAAGfN/4E=")</f>
        <v>#REF!</v>
      </c>
      <c r="EA19" s="8" t="e">
        <f>AND(COD!#REF!,"AAAAAGfN/4I=")</f>
        <v>#REF!</v>
      </c>
      <c r="EB19" s="8" t="e">
        <f>AND(COD!#REF!,"AAAAAGfN/4M=")</f>
        <v>#REF!</v>
      </c>
      <c r="EC19" s="8" t="e">
        <f>AND(COD!#REF!,"AAAAAGfN/4Q=")</f>
        <v>#REF!</v>
      </c>
      <c r="ED19" s="8" t="e">
        <f>AND(COD!#REF!,"AAAAAGfN/4U=")</f>
        <v>#REF!</v>
      </c>
      <c r="EE19" s="8" t="e">
        <f>IF(COD!#REF!,"AAAAAGfN/4Y=",0)</f>
        <v>#REF!</v>
      </c>
      <c r="EF19" s="8" t="e">
        <f>AND(COD!#REF!,"AAAAAGfN/4c=")</f>
        <v>#REF!</v>
      </c>
      <c r="EG19" s="8" t="e">
        <f>AND(COD!#REF!,"AAAAAGfN/4g=")</f>
        <v>#REF!</v>
      </c>
      <c r="EH19" s="8" t="e">
        <f>AND(COD!#REF!,"AAAAAGfN/4k=")</f>
        <v>#REF!</v>
      </c>
      <c r="EI19" s="8" t="e">
        <f>AND(COD!#REF!,"AAAAAGfN/4o=")</f>
        <v>#REF!</v>
      </c>
      <c r="EJ19" s="8" t="e">
        <f>AND(COD!#REF!,"AAAAAGfN/4s=")</f>
        <v>#REF!</v>
      </c>
      <c r="EK19" s="8" t="e">
        <f>AND(COD!#REF!,"AAAAAGfN/4w=")</f>
        <v>#REF!</v>
      </c>
      <c r="EL19" s="8" t="e">
        <f>AND(COD!#REF!,"AAAAAGfN/40=")</f>
        <v>#REF!</v>
      </c>
      <c r="EM19" s="8" t="e">
        <f>AND(COD!#REF!,"AAAAAGfN/44=")</f>
        <v>#REF!</v>
      </c>
      <c r="EN19" s="8" t="e">
        <f>AND(COD!#REF!,"AAAAAGfN/48=")</f>
        <v>#REF!</v>
      </c>
      <c r="EO19" s="8" t="e">
        <f>AND(COD!#REF!,"AAAAAGfN/5A=")</f>
        <v>#REF!</v>
      </c>
      <c r="EP19" s="8" t="e">
        <f>AND(COD!#REF!,"AAAAAGfN/5E=")</f>
        <v>#REF!</v>
      </c>
      <c r="EQ19" s="8" t="e">
        <f>AND(COD!#REF!,"AAAAAGfN/5I=")</f>
        <v>#REF!</v>
      </c>
      <c r="ER19" s="8" t="e">
        <f>AND(COD!#REF!,"AAAAAGfN/5M=")</f>
        <v>#REF!</v>
      </c>
      <c r="ES19" s="8" t="e">
        <f>AND(COD!#REF!,"AAAAAGfN/5Q=")</f>
        <v>#REF!</v>
      </c>
      <c r="ET19" s="8" t="e">
        <f>IF(COD!#REF!,"AAAAAGfN/5U=",0)</f>
        <v>#REF!</v>
      </c>
      <c r="EU19" s="8" t="e">
        <f>AND(COD!#REF!,"AAAAAGfN/5Y=")</f>
        <v>#REF!</v>
      </c>
      <c r="EV19" s="8" t="e">
        <f>AND(COD!#REF!,"AAAAAGfN/5c=")</f>
        <v>#REF!</v>
      </c>
      <c r="EW19" s="8" t="e">
        <f>AND(COD!#REF!,"AAAAAGfN/5g=")</f>
        <v>#REF!</v>
      </c>
      <c r="EX19" s="8" t="e">
        <f>AND(COD!#REF!,"AAAAAGfN/5k=")</f>
        <v>#REF!</v>
      </c>
      <c r="EY19" s="8" t="e">
        <f>AND(COD!#REF!,"AAAAAGfN/5o=")</f>
        <v>#REF!</v>
      </c>
      <c r="EZ19" s="8" t="e">
        <f>IF(COD!#REF!,"AAAAAGfN/5s=",0)</f>
        <v>#REF!</v>
      </c>
      <c r="FA19" s="8" t="e">
        <f>AND(COD!#REF!,"AAAAAGfN/5w=")</f>
        <v>#REF!</v>
      </c>
      <c r="FB19" s="8" t="e">
        <f>AND(COD!#REF!,"AAAAAGfN/50=")</f>
        <v>#REF!</v>
      </c>
      <c r="FC19" s="8" t="e">
        <f>AND(COD!#REF!,"AAAAAGfN/54=")</f>
        <v>#REF!</v>
      </c>
      <c r="FD19" s="8" t="e">
        <f>AND(COD!#REF!,"AAAAAGfN/58=")</f>
        <v>#REF!</v>
      </c>
      <c r="FE19" s="8" t="e">
        <f>AND(COD!#REF!,"AAAAAGfN/6A=")</f>
        <v>#REF!</v>
      </c>
      <c r="FF19" s="8" t="e">
        <f>IF(COD!#REF!,"AAAAAGfN/6E=",0)</f>
        <v>#REF!</v>
      </c>
      <c r="FG19" s="8" t="e">
        <f>AND(COD!#REF!,"AAAAAGfN/6I=")</f>
        <v>#REF!</v>
      </c>
      <c r="FH19" s="8" t="e">
        <f>AND(COD!#REF!,"AAAAAGfN/6M=")</f>
        <v>#REF!</v>
      </c>
      <c r="FI19" s="8" t="e">
        <f>AND(COD!#REF!,"AAAAAGfN/6Q=")</f>
        <v>#REF!</v>
      </c>
      <c r="FJ19" s="8" t="e">
        <f>AND(COD!#REF!,"AAAAAGfN/6U=")</f>
        <v>#REF!</v>
      </c>
      <c r="FK19" s="8" t="e">
        <f>AND(COD!#REF!,"AAAAAGfN/6Y=")</f>
        <v>#REF!</v>
      </c>
      <c r="FL19" s="8" t="e">
        <f>IF(COD!#REF!,"AAAAAGfN/6c=",0)</f>
        <v>#REF!</v>
      </c>
      <c r="FM19" s="8" t="e">
        <f>IF(COD!#REF!,"AAAAAGfN/6g=",0)</f>
        <v>#REF!</v>
      </c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x14ac:dyDescent="0.25">
      <c r="A20" s="8" t="e">
        <f>AND(COD!#REF!,"AAAAAH6vPwA=")</f>
        <v>#REF!</v>
      </c>
      <c r="B20" s="8" t="e">
        <f>AND(COD!#REF!,"AAAAAH6vPwE=")</f>
        <v>#REF!</v>
      </c>
      <c r="C20" s="8" t="e">
        <f>AND(COD!#REF!,"AAAAAH6vPwI=")</f>
        <v>#REF!</v>
      </c>
      <c r="D20" s="8" t="e">
        <f>AND(COD!#REF!,"AAAAAH6vPwM=")</f>
        <v>#REF!</v>
      </c>
      <c r="E20" s="8" t="e">
        <f>AND(COD!#REF!,"AAAAAH6vPwQ=")</f>
        <v>#REF!</v>
      </c>
      <c r="F20" s="8" t="e">
        <f>#REF!</f>
        <v>#REF!</v>
      </c>
      <c r="G20" s="8" t="e">
        <f>AND(COD!#REF!,"AAAAAH6vPwY=")</f>
        <v>#REF!</v>
      </c>
      <c r="H20" s="8" t="e">
        <f>AND(COD!#REF!,"AAAAAH6vPwc=")</f>
        <v>#REF!</v>
      </c>
      <c r="I20" s="8" t="e">
        <f>AND(COD!#REF!,"AAAAAH6vPwg=")</f>
        <v>#REF!</v>
      </c>
      <c r="J20" s="8" t="e">
        <f>AND(COD!#REF!,"AAAAAH6vPwk=")</f>
        <v>#REF!</v>
      </c>
      <c r="K20" s="8" t="e">
        <f>AND(COD!#REF!,"AAAAAH6vPwo=")</f>
        <v>#REF!</v>
      </c>
      <c r="L20" s="8" t="e">
        <f>AND(COD!#REF!,"AAAAAH6vPws=")</f>
        <v>#REF!</v>
      </c>
      <c r="M20" s="8" t="e">
        <f>AND(COD!#REF!,"AAAAAH6vPww=")</f>
        <v>#REF!</v>
      </c>
      <c r="N20" s="8" t="e">
        <f>AND(COD!#REF!,"AAAAAH6vPw0=")</f>
        <v>#REF!</v>
      </c>
      <c r="O20" s="8" t="e">
        <f>AND(COD!#REF!,"AAAAAH6vPw4=")</f>
        <v>#REF!</v>
      </c>
      <c r="P20" s="8" t="e">
        <f>AND(COD!#REF!,"AAAAAH6vPw8=")</f>
        <v>#REF!</v>
      </c>
      <c r="Q20" s="8" t="e">
        <f>AND(COD!#REF!,"AAAAAH6vPxA=")</f>
        <v>#REF!</v>
      </c>
      <c r="R20" s="8" t="e">
        <f>AND(COD!#REF!,"AAAAAH6vPxE=")</f>
        <v>#REF!</v>
      </c>
      <c r="S20" s="8" t="e">
        <f>AND(COD!#REF!,"AAAAAH6vPxI=")</f>
        <v>#REF!</v>
      </c>
      <c r="T20" s="8" t="e">
        <f>AND(COD!#REF!,"AAAAAH6vPxM=")</f>
        <v>#REF!</v>
      </c>
      <c r="U20" s="8" t="e">
        <f>AND(COD!#REF!,"AAAAAH6vPxQ=")</f>
        <v>#REF!</v>
      </c>
      <c r="V20" s="8" t="e">
        <f>AND(COD!#REF!,"AAAAAH6vPxU=")</f>
        <v>#REF!</v>
      </c>
      <c r="W20" s="8" t="e">
        <f>AND(COD!#REF!,"AAAAAH6vPxY=")</f>
        <v>#REF!</v>
      </c>
      <c r="X20" s="8" t="e">
        <f>AND(COD!#REF!,"AAAAAH6vPxc=")</f>
        <v>#REF!</v>
      </c>
      <c r="Y20" s="8" t="e">
        <f>AND(COD!#REF!,"AAAAAH6vPxg=")</f>
        <v>#REF!</v>
      </c>
      <c r="Z20" s="8" t="e">
        <f>AND(COD!#REF!,"AAAAAH6vPxk=")</f>
        <v>#REF!</v>
      </c>
      <c r="AA20" s="8" t="e">
        <f>AND(COD!#REF!,"AAAAAH6vPxo=")</f>
        <v>#REF!</v>
      </c>
      <c r="AB20" s="8" t="e">
        <f>AND(COD!#REF!,"AAAAAH6vPxs=")</f>
        <v>#REF!</v>
      </c>
      <c r="AC20" s="8" t="e">
        <f>AND(COD!#REF!,"AAAAAH6vPxw=")</f>
        <v>#REF!</v>
      </c>
      <c r="AD20" s="8" t="e">
        <f>AND(COD!#REF!,"AAAAAH6vPx0=")</f>
        <v>#REF!</v>
      </c>
      <c r="AE20" s="8" t="e">
        <f>AND(COD!#REF!,"AAAAAH6vPx4=")</f>
        <v>#REF!</v>
      </c>
      <c r="AF20" s="8" t="e">
        <f>AND(COD!#REF!,"AAAAAH6vPx8=")</f>
        <v>#REF!</v>
      </c>
      <c r="AG20" s="8" t="e">
        <f>AND(COD!#REF!,"AAAAAH6vPyA=")</f>
        <v>#REF!</v>
      </c>
      <c r="AH20" s="8" t="e">
        <f>AND(COD!#REF!,"AAAAAH6vPyE=")</f>
        <v>#REF!</v>
      </c>
      <c r="AI20" s="8" t="e">
        <f>AND(COD!#REF!,"AAAAAH6vPyI=")</f>
        <v>#REF!</v>
      </c>
      <c r="AJ20" s="8" t="e">
        <f>AND(COD!#REF!,"AAAAAH6vPyM=")</f>
        <v>#REF!</v>
      </c>
      <c r="AK20" s="8" t="e">
        <f>AND(COD!#REF!,"AAAAAH6vPyQ=")</f>
        <v>#REF!</v>
      </c>
      <c r="AL20" s="8" t="e">
        <f>AND(COD!#REF!,"AAAAAH6vPyU=")</f>
        <v>#REF!</v>
      </c>
      <c r="AM20" s="8" t="e">
        <f>AND(COD!#REF!,"AAAAAH6vPyY=")</f>
        <v>#REF!</v>
      </c>
      <c r="AN20" s="8" t="e">
        <f>AND(COD!#REF!,"AAAAAH6vPyc=")</f>
        <v>#REF!</v>
      </c>
      <c r="AO20" s="8" t="e">
        <f>AND(COD!#REF!,"AAAAAH6vPyg=")</f>
        <v>#REF!</v>
      </c>
      <c r="AP20" s="8" t="e">
        <f>AND(COD!#REF!,"AAAAAH6vPyk=")</f>
        <v>#REF!</v>
      </c>
      <c r="AQ20" s="8" t="e">
        <f>AND(COD!#REF!,"AAAAAH6vPyo=")</f>
        <v>#REF!</v>
      </c>
      <c r="AR20" s="8" t="e">
        <f>AND(COD!#REF!,"AAAAAH6vPys=")</f>
        <v>#REF!</v>
      </c>
      <c r="AS20" s="8" t="e">
        <f>AND(COD!#REF!,"AAAAAH6vPyw=")</f>
        <v>#REF!</v>
      </c>
      <c r="AT20" s="8" t="e">
        <f>AND(COD!#REF!,"AAAAAH6vPy0=")</f>
        <v>#REF!</v>
      </c>
      <c r="AU20" s="8" t="e">
        <f>AND(COD!#REF!,"AAAAAH6vPy4=")</f>
        <v>#REF!</v>
      </c>
      <c r="AV20" s="8" t="e">
        <f>AND(COD!#REF!,"AAAAAH6vPy8=")</f>
        <v>#REF!</v>
      </c>
      <c r="AW20" s="8" t="e">
        <f>AND(COD!#REF!,"AAAAAH6vPzA=")</f>
        <v>#REF!</v>
      </c>
      <c r="AX20" s="8" t="e">
        <f>AND(COD!#REF!,"AAAAAH6vPzE=")</f>
        <v>#REF!</v>
      </c>
      <c r="AY20" s="8" t="e">
        <f>AND(COD!#REF!,"AAAAAH6vPzI=")</f>
        <v>#REF!</v>
      </c>
      <c r="AZ20" s="8" t="e">
        <f>AND(COD!#REF!,"AAAAAH6vPzM=")</f>
        <v>#REF!</v>
      </c>
      <c r="BA20" s="8" t="e">
        <f>AND(COD!#REF!,"AAAAAH6vPzQ=")</f>
        <v>#REF!</v>
      </c>
      <c r="BB20" s="8" t="e">
        <f>AND(COD!#REF!,"AAAAAH6vPzU=")</f>
        <v>#REF!</v>
      </c>
      <c r="BC20" s="8" t="e">
        <f>AND(COD!#REF!,"AAAAAH6vPzY=")</f>
        <v>#REF!</v>
      </c>
      <c r="BD20" s="8" t="e">
        <f>AND(COD!#REF!,"AAAAAH6vPzc=")</f>
        <v>#REF!</v>
      </c>
      <c r="BE20" s="8" t="e">
        <f>AND(COD!#REF!,"AAAAAH6vPzg=")</f>
        <v>#REF!</v>
      </c>
      <c r="BF20" s="8" t="e">
        <f>AND(COD!#REF!,"AAAAAH6vPzk=")</f>
        <v>#REF!</v>
      </c>
      <c r="BG20" s="8" t="e">
        <f>AND(COD!#REF!,"AAAAAH6vPzo=")</f>
        <v>#REF!</v>
      </c>
      <c r="BH20" s="8" t="e">
        <f>AND(COD!#REF!,"AAAAAH6vPzs=")</f>
        <v>#REF!</v>
      </c>
      <c r="BI20" s="8" t="e">
        <f>AND(COD!#REF!,"AAAAAH6vPzw=")</f>
        <v>#REF!</v>
      </c>
      <c r="BJ20" s="8" t="e">
        <f>AND(COD!#REF!,"AAAAAH6vPz0=")</f>
        <v>#REF!</v>
      </c>
      <c r="BK20" s="8" t="e">
        <f>AND(COD!#REF!,"AAAAAH6vPz4=")</f>
        <v>#REF!</v>
      </c>
      <c r="BL20" s="8" t="e">
        <f>AND(COD!#REF!,"AAAAAH6vPz8=")</f>
        <v>#REF!</v>
      </c>
      <c r="BM20" s="8" t="e">
        <f>AND(COD!#REF!,"AAAAAH6vP0A=")</f>
        <v>#REF!</v>
      </c>
      <c r="BN20" s="8" t="e">
        <f>AND(COD!#REF!,"AAAAAH6vP0E=")</f>
        <v>#REF!</v>
      </c>
      <c r="BO20" s="8" t="e">
        <f>AND(COD!#REF!,"AAAAAH6vP0I=")</f>
        <v>#REF!</v>
      </c>
      <c r="BP20" s="8" t="e">
        <f>#REF!</f>
        <v>#REF!</v>
      </c>
      <c r="BQ20" s="8" t="e">
        <f>#REF!</f>
        <v>#REF!</v>
      </c>
      <c r="BR20" s="8" t="e">
        <f>#REF!</f>
        <v>#REF!</v>
      </c>
      <c r="BS20" s="8" t="e">
        <f>#REF!</f>
        <v>#REF!</v>
      </c>
      <c r="BT20" s="8" t="e">
        <f>AND(COD!#REF!,"AAAAAH6vP0c=")</f>
        <v>#REF!</v>
      </c>
      <c r="BU20" s="8" t="e">
        <f>AND(COD!#REF!,"AAAAAH6vP0g=")</f>
        <v>#REF!</v>
      </c>
      <c r="BV20" s="8" t="e">
        <f>AND(COD!#REF!,"AAAAAH6vP0k=")</f>
        <v>#REF!</v>
      </c>
      <c r="BW20" s="8" t="e">
        <f>AND(COD!#REF!,"AAAAAH6vP0o=")</f>
        <v>#REF!</v>
      </c>
      <c r="BX20" s="8" t="e">
        <f>AND(COD!#REF!,"AAAAAH6vP0s=")</f>
        <v>#REF!</v>
      </c>
      <c r="BY20" s="8" t="e">
        <f>AND(COD!#REF!,"AAAAAH6vP0w=")</f>
        <v>#REF!</v>
      </c>
      <c r="BZ20" s="8" t="e">
        <f>AND(COD!#REF!,"AAAAAH6vP00=")</f>
        <v>#REF!</v>
      </c>
      <c r="CA20" s="8" t="e">
        <f>AND(COD!#REF!,"AAAAAH6vP04=")</f>
        <v>#REF!</v>
      </c>
      <c r="CB20" s="8" t="e">
        <f>AND(COD!#REF!,"AAAAAH6vP08=")</f>
        <v>#REF!</v>
      </c>
      <c r="CC20" s="8" t="e">
        <f>AND(COD!#REF!,"AAAAAH6vP1A=")</f>
        <v>#REF!</v>
      </c>
      <c r="CD20" s="8" t="e">
        <f>AND(COD!#REF!,"AAAAAH6vP1E=")</f>
        <v>#REF!</v>
      </c>
      <c r="CE20" s="8" t="e">
        <f>AND(COD!#REF!,"AAAAAH6vP1I=")</f>
        <v>#REF!</v>
      </c>
      <c r="CF20" s="8" t="e">
        <f>AND(COD!#REF!,"AAAAAH6vP1M=")</f>
        <v>#REF!</v>
      </c>
      <c r="CG20" s="8" t="e">
        <f>AND(COD!#REF!,"AAAAAH6vP1Q=")</f>
        <v>#REF!</v>
      </c>
      <c r="CH20" s="8" t="e">
        <f>AND(COD!#REF!,"AAAAAH6vP1U=")</f>
        <v>#REF!</v>
      </c>
      <c r="CI20" s="8" t="e">
        <f>AND(COD!#REF!,"AAAAAH6vP1Y=")</f>
        <v>#REF!</v>
      </c>
      <c r="CJ20" s="8" t="e">
        <f>AND(COD!#REF!,"AAAAAH6vP1c=")</f>
        <v>#REF!</v>
      </c>
      <c r="CK20" s="8" t="e">
        <f>AND(COD!#REF!,"AAAAAH6vP1g=")</f>
        <v>#REF!</v>
      </c>
      <c r="CL20" s="8" t="e">
        <f>AND(COD!#REF!,"AAAAAH6vP1k=")</f>
        <v>#REF!</v>
      </c>
      <c r="CM20" s="8" t="e">
        <f>AND(COD!#REF!,"AAAAAH6vP1o=")</f>
        <v>#REF!</v>
      </c>
      <c r="CN20" s="8" t="e">
        <f>AND(COD!#REF!,"AAAAAH6vP1s=")</f>
        <v>#REF!</v>
      </c>
      <c r="CO20" s="8" t="e">
        <f>AND(COD!#REF!,"AAAAAH6vP1w=")</f>
        <v>#REF!</v>
      </c>
      <c r="CP20" s="8" t="e">
        <f>AND(COD!#REF!,"AAAAAH6vP10=")</f>
        <v>#REF!</v>
      </c>
      <c r="CQ20" s="8" t="e">
        <f>AND(COD!#REF!,"AAAAAH6vP14=")</f>
        <v>#REF!</v>
      </c>
      <c r="CR20" s="8" t="e">
        <f>AND(COD!#REF!,"AAAAAH6vP18=")</f>
        <v>#REF!</v>
      </c>
      <c r="CS20" s="8" t="e">
        <f>AND(COD!#REF!,"AAAAAH6vP2A=")</f>
        <v>#REF!</v>
      </c>
      <c r="CT20" s="8" t="e">
        <f>AND(COD!#REF!,"AAAAAH6vP2E=")</f>
        <v>#REF!</v>
      </c>
      <c r="CU20" s="8" t="e">
        <f>AND(COD!#REF!,"AAAAAH6vP2I=")</f>
        <v>#REF!</v>
      </c>
      <c r="CV20" s="8" t="e">
        <f>AND(COD!#REF!,"AAAAAH6vP2M=")</f>
        <v>#REF!</v>
      </c>
      <c r="CW20" s="8" t="e">
        <f>AND(COD!#REF!,"AAAAAH6vP2Q=")</f>
        <v>#REF!</v>
      </c>
      <c r="CX20" s="8" t="e">
        <f>AND(COD!#REF!,"AAAAAH6vP2U=")</f>
        <v>#REF!</v>
      </c>
      <c r="CY20" s="8" t="e">
        <f>AND(COD!#REF!,"AAAAAH6vP2Y=")</f>
        <v>#REF!</v>
      </c>
      <c r="CZ20" s="8" t="e">
        <f>AND(COD!#REF!,"AAAAAH6vP2c=")</f>
        <v>#REF!</v>
      </c>
      <c r="DA20" s="8" t="e">
        <f>AND(COD!#REF!,"AAAAAH6vP2g=")</f>
        <v>#REF!</v>
      </c>
      <c r="DB20" s="8" t="e">
        <f>AND(COD!#REF!,"AAAAAH6vP2k=")</f>
        <v>#REF!</v>
      </c>
      <c r="DC20" s="8" t="e">
        <f>AND(COD!#REF!,"AAAAAH6vP2o=")</f>
        <v>#REF!</v>
      </c>
      <c r="DD20" s="8" t="e">
        <f>AND(COD!#REF!,"AAAAAH6vP2s=")</f>
        <v>#REF!</v>
      </c>
      <c r="DE20" s="8" t="e">
        <f>AND(COD!#REF!,"AAAAAH6vP2w=")</f>
        <v>#REF!</v>
      </c>
      <c r="DF20" s="8" t="e">
        <f>AND(COD!#REF!,"AAAAAH6vP20=")</f>
        <v>#REF!</v>
      </c>
      <c r="DG20" s="8" t="e">
        <f>AND(COD!#REF!,"AAAAAH6vP24=")</f>
        <v>#REF!</v>
      </c>
      <c r="DH20" s="8" t="e">
        <f>AND(COD!#REF!,"AAAAAH6vP28=")</f>
        <v>#REF!</v>
      </c>
      <c r="DI20" s="8" t="e">
        <f>AND(COD!#REF!,"AAAAAH6vP3A=")</f>
        <v>#REF!</v>
      </c>
      <c r="DJ20" s="8" t="e">
        <f>AND(COD!#REF!,"AAAAAH6vP3E=")</f>
        <v>#REF!</v>
      </c>
      <c r="DK20" s="8" t="e">
        <f>AND(COD!#REF!,"AAAAAH6vP3I=")</f>
        <v>#REF!</v>
      </c>
      <c r="DL20" s="8" t="e">
        <f>AND(COD!#REF!,"AAAAAH6vP3M=")</f>
        <v>#REF!</v>
      </c>
      <c r="DM20" s="8" t="e">
        <f>AND(COD!#REF!,"AAAAAH6vP3Q=")</f>
        <v>#REF!</v>
      </c>
      <c r="DN20" s="8" t="e">
        <f>AND(COD!#REF!,"AAAAAH6vP3U=")</f>
        <v>#REF!</v>
      </c>
      <c r="DO20" s="8" t="e">
        <f>AND(COD!#REF!,"AAAAAH6vP3Y=")</f>
        <v>#REF!</v>
      </c>
      <c r="DP20" s="8" t="e">
        <f>AND(COD!#REF!,"AAAAAH6vP3c=")</f>
        <v>#REF!</v>
      </c>
      <c r="DQ20" s="8" t="e">
        <f>AND(COD!#REF!,"AAAAAH6vP3g=")</f>
        <v>#REF!</v>
      </c>
      <c r="DR20" s="8" t="e">
        <f>AND(COD!#REF!,"AAAAAH6vP3k=")</f>
        <v>#REF!</v>
      </c>
      <c r="DS20" s="8" t="e">
        <f>AND(COD!#REF!,"AAAAAH6vP3o=")</f>
        <v>#REF!</v>
      </c>
      <c r="DT20" s="8" t="e">
        <f>AND(COD!#REF!,"AAAAAH6vP3s=")</f>
        <v>#REF!</v>
      </c>
      <c r="DU20" s="8" t="e">
        <f>AND(COD!#REF!,"AAAAAH6vP3w=")</f>
        <v>#REF!</v>
      </c>
      <c r="DV20" s="8" t="e">
        <f>AND(COD!#REF!,"AAAAAH6vP30=")</f>
        <v>#REF!</v>
      </c>
      <c r="DW20" s="8" t="e">
        <f>AND(COD!#REF!,"AAAAAH6vP34=")</f>
        <v>#REF!</v>
      </c>
      <c r="DX20" s="8" t="e">
        <f>AND(COD!#REF!,"AAAAAH6vP38=")</f>
        <v>#REF!</v>
      </c>
      <c r="DY20" s="8" t="e">
        <f>AND(COD!#REF!,"AAAAAH6vP4A=")</f>
        <v>#REF!</v>
      </c>
      <c r="DZ20" s="8" t="e">
        <f>AND(COD!#REF!,"AAAAAH6vP4E=")</f>
        <v>#REF!</v>
      </c>
      <c r="EA20" s="8" t="e">
        <f>AND(COD!#REF!,"AAAAAH6vP4I=")</f>
        <v>#REF!</v>
      </c>
      <c r="EB20" s="8" t="e">
        <f>AND(COD!#REF!,"AAAAAH6vP4M=")</f>
        <v>#REF!</v>
      </c>
      <c r="EC20" s="8" t="e">
        <f>AND(COD!#REF!,"AAAAAH6vP4Q=")</f>
        <v>#REF!</v>
      </c>
      <c r="ED20" s="8" t="e">
        <f>AND(COD!#REF!,"AAAAAH6vP4U=")</f>
        <v>#REF!</v>
      </c>
      <c r="EE20" s="8" t="e">
        <f>AND(COD!#REF!,"AAAAAH6vP4Y=")</f>
        <v>#REF!</v>
      </c>
      <c r="EF20" s="8" t="e">
        <f>AND(COD!#REF!,"AAAAAH6vP4c=")</f>
        <v>#REF!</v>
      </c>
      <c r="EG20" s="8" t="e">
        <f>AND(COD!#REF!,"AAAAAH6vP4g=")</f>
        <v>#REF!</v>
      </c>
      <c r="EH20" s="8" t="e">
        <f>AND(COD!#REF!,"AAAAAH6vP4k=")</f>
        <v>#REF!</v>
      </c>
      <c r="EI20" s="8" t="e">
        <f>AND(COD!#REF!,"AAAAAH6vP4o=")</f>
        <v>#REF!</v>
      </c>
      <c r="EJ20" s="8" t="e">
        <f>AND(COD!#REF!,"AAAAAH6vP4s=")</f>
        <v>#REF!</v>
      </c>
      <c r="EK20" s="8" t="e">
        <f>AND(COD!#REF!,"AAAAAH6vP4w=")</f>
        <v>#REF!</v>
      </c>
      <c r="EL20" s="8" t="e">
        <f>AND(COD!#REF!,"AAAAAH6vP40=")</f>
        <v>#REF!</v>
      </c>
      <c r="EM20" s="8" t="e">
        <f>AND(COD!#REF!,"AAAAAH6vP44=")</f>
        <v>#REF!</v>
      </c>
      <c r="EN20" s="8" t="e">
        <f>AND(COD!#REF!,"AAAAAH6vP48=")</f>
        <v>#REF!</v>
      </c>
      <c r="EO20" s="8" t="e">
        <f>AND(COD!#REF!,"AAAAAH6vP5A=")</f>
        <v>#REF!</v>
      </c>
      <c r="EP20" s="8" t="e">
        <f>AND(COD!#REF!,"AAAAAH6vP5E=")</f>
        <v>#REF!</v>
      </c>
      <c r="EQ20" s="8" t="e">
        <f>AND(COD!#REF!,"AAAAAH6vP5I=")</f>
        <v>#REF!</v>
      </c>
      <c r="ER20" s="8" t="e">
        <f>AND(COD!#REF!,"AAAAAH6vP5M=")</f>
        <v>#REF!</v>
      </c>
      <c r="ES20" s="8" t="e">
        <f>AND(COD!#REF!,"AAAAAH6vP5Q=")</f>
        <v>#REF!</v>
      </c>
      <c r="ET20" s="8" t="e">
        <f>AND(COD!#REF!,"AAAAAH6vP5U=")</f>
        <v>#REF!</v>
      </c>
      <c r="EU20" s="8" t="e">
        <f>AND(COD!#REF!,"AAAAAH6vP5Y=")</f>
        <v>#REF!</v>
      </c>
      <c r="EV20" s="8" t="e">
        <f>AND(COD!#REF!,"AAAAAH6vP5c=")</f>
        <v>#REF!</v>
      </c>
      <c r="EW20" s="8" t="e">
        <f>AND(COD!#REF!,"AAAAAH6vP5g=")</f>
        <v>#REF!</v>
      </c>
      <c r="EX20" s="8" t="e">
        <f>AND(COD!#REF!,"AAAAAH6vP5k=")</f>
        <v>#REF!</v>
      </c>
      <c r="EY20" s="8" t="e">
        <f>AND(COD!#REF!,"AAAAAH6vP5o=")</f>
        <v>#REF!</v>
      </c>
      <c r="EZ20" s="8" t="e">
        <f>AND(COD!#REF!,"AAAAAH6vP5s=")</f>
        <v>#REF!</v>
      </c>
      <c r="FA20" s="8" t="e">
        <f>AND(COD!#REF!,"AAAAAH6vP5w=")</f>
        <v>#REF!</v>
      </c>
      <c r="FB20" s="8" t="e">
        <f>AND(COD!#REF!,"AAAAAH6vP50=")</f>
        <v>#REF!</v>
      </c>
      <c r="FC20" s="8" t="e">
        <f>AND(COD!#REF!,"AAAAAH6vP54=")</f>
        <v>#REF!</v>
      </c>
      <c r="FD20" s="8" t="e">
        <f>AND(COD!#REF!,"AAAAAH6vP58=")</f>
        <v>#REF!</v>
      </c>
      <c r="FE20" s="8" t="e">
        <f>AND(COD!#REF!,"AAAAAH6vP6A=")</f>
        <v>#REF!</v>
      </c>
      <c r="FF20" s="8" t="e">
        <f>AND(COD!#REF!,"AAAAAH6vP6E=")</f>
        <v>#REF!</v>
      </c>
      <c r="FG20" s="8" t="e">
        <f>AND(COD!#REF!,"AAAAAH6vP6I=")</f>
        <v>#REF!</v>
      </c>
      <c r="FH20" s="8" t="e">
        <f>AND(COD!#REF!,"AAAAAH6vP6M=")</f>
        <v>#REF!</v>
      </c>
      <c r="FI20" s="8" t="e">
        <f>AND(COD!#REF!,"AAAAAH6vP6Q=")</f>
        <v>#REF!</v>
      </c>
      <c r="FJ20" s="8" t="e">
        <f>AND(COD!#REF!,"AAAAAH6vP6U=")</f>
        <v>#REF!</v>
      </c>
      <c r="FK20" s="8" t="e">
        <f>AND(COD!#REF!,"AAAAAH6vP6Y=")</f>
        <v>#REF!</v>
      </c>
      <c r="FL20" s="8" t="e">
        <f>AND(COD!#REF!,"AAAAAH6vP6c=")</f>
        <v>#REF!</v>
      </c>
      <c r="FM20" s="8" t="e">
        <f>AND(COD!#REF!,"AAAAAH6vP6g=")</f>
        <v>#REF!</v>
      </c>
      <c r="FN20" s="8" t="e">
        <f>AND(COD!#REF!,"AAAAAH6vP6k=")</f>
        <v>#REF!</v>
      </c>
      <c r="FO20" s="8" t="e">
        <f>AND(COD!#REF!,"AAAAAH6vP6o=")</f>
        <v>#REF!</v>
      </c>
      <c r="FP20" s="8" t="e">
        <f>AND(COD!#REF!,"AAAAAH6vP6s=")</f>
        <v>#REF!</v>
      </c>
      <c r="FQ20" s="8" t="e">
        <f>AND(COD!#REF!,"AAAAAH6vP6w=")</f>
        <v>#REF!</v>
      </c>
      <c r="FR20" s="8" t="e">
        <f>AND(COD!#REF!,"AAAAAH6vP60=")</f>
        <v>#REF!</v>
      </c>
      <c r="FS20" s="8" t="e">
        <f>AND(COD!#REF!,"AAAAAH6vP64=")</f>
        <v>#REF!</v>
      </c>
      <c r="FT20" s="8" t="e">
        <f>AND(COD!#REF!,"AAAAAH6vP68=")</f>
        <v>#REF!</v>
      </c>
      <c r="FU20" s="8" t="e">
        <f>AND(COD!#REF!,"AAAAAH6vP7A=")</f>
        <v>#REF!</v>
      </c>
      <c r="FV20" s="8" t="e">
        <f>AND(COD!#REF!,"AAAAAH6vP7E=")</f>
        <v>#REF!</v>
      </c>
      <c r="FW20" s="8" t="e">
        <f>AND(COD!#REF!,"AAAAAH6vP7I=")</f>
        <v>#REF!</v>
      </c>
      <c r="FX20" s="8" t="e">
        <f>AND(COD!#REF!,"AAAAAH6vP7M=")</f>
        <v>#REF!</v>
      </c>
      <c r="FY20" s="8" t="e">
        <f>AND(COD!#REF!,"AAAAAH6vP7Q=")</f>
        <v>#REF!</v>
      </c>
      <c r="FZ20" s="8" t="e">
        <f>AND(COD!#REF!,"AAAAAH6vP7U=")</f>
        <v>#REF!</v>
      </c>
      <c r="GA20" s="8" t="e">
        <f>AND(COD!#REF!,"AAAAAH6vP7Y=")</f>
        <v>#REF!</v>
      </c>
      <c r="GB20" s="8" t="e">
        <f>AND(COD!#REF!,"AAAAAH6vP7c=")</f>
        <v>#REF!</v>
      </c>
      <c r="GC20" s="8" t="e">
        <f>AND(COD!#REF!,"AAAAAH6vP7g=")</f>
        <v>#REF!</v>
      </c>
      <c r="GD20" s="8" t="e">
        <f>#REF!</f>
        <v>#REF!</v>
      </c>
      <c r="GE20" s="8" t="e">
        <f>#REF!</f>
        <v>#REF!</v>
      </c>
      <c r="GF20" s="8" t="e">
        <f>#REF!</f>
        <v>#REF!</v>
      </c>
      <c r="GG20" s="8" t="e">
        <f>#REF!</f>
        <v>#REF!</v>
      </c>
      <c r="GH20" s="8" t="e">
        <f>#REF!</f>
        <v>#REF!</v>
      </c>
      <c r="GI20" s="8" t="e">
        <f>#REF!</f>
        <v>#REF!</v>
      </c>
      <c r="GJ20" s="8" t="e">
        <f>AND(COD!#REF!,"AAAAAH6vP78=")</f>
        <v>#REF!</v>
      </c>
      <c r="GK20" s="8" t="e">
        <f>AND(COD!#REF!,"AAAAAH6vP8A=")</f>
        <v>#REF!</v>
      </c>
      <c r="GL20" s="8" t="e">
        <f>AND(COD!#REF!,"AAAAAH6vP8E=")</f>
        <v>#REF!</v>
      </c>
      <c r="GM20" s="8" t="e">
        <f>AND(COD!#REF!,"AAAAAH6vP8I=")</f>
        <v>#REF!</v>
      </c>
      <c r="GN20" s="8" t="e">
        <f>AND(COD!#REF!,"AAAAAH6vP8M=")</f>
        <v>#REF!</v>
      </c>
      <c r="GO20" s="8" t="e">
        <f>AND(COD!#REF!,"AAAAAH6vP8Q=")</f>
        <v>#REF!</v>
      </c>
      <c r="GP20" s="8" t="e">
        <f>AND(COD!#REF!,"AAAAAH6vP8U=")</f>
        <v>#REF!</v>
      </c>
      <c r="GQ20" s="8" t="e">
        <f>AND(COD!#REF!,"AAAAAH6vP8Y=")</f>
        <v>#REF!</v>
      </c>
      <c r="GR20" s="8" t="e">
        <f>AND(COD!#REF!,"AAAAAH6vP8c=")</f>
        <v>#REF!</v>
      </c>
      <c r="GS20" s="8" t="e">
        <f>AND(COD!#REF!,"AAAAAH6vP8g=")</f>
        <v>#REF!</v>
      </c>
      <c r="GT20" s="8" t="e">
        <f>AND(COD!#REF!,"AAAAAH6vP8k=")</f>
        <v>#REF!</v>
      </c>
      <c r="GU20" s="8" t="e">
        <f>AND(COD!#REF!,"AAAAAH6vP8o=")</f>
        <v>#REF!</v>
      </c>
      <c r="GV20" s="8" t="e">
        <f>AND(COD!#REF!,"AAAAAH6vP8s=")</f>
        <v>#REF!</v>
      </c>
      <c r="GW20" s="8" t="e">
        <f>AND(COD!#REF!,"AAAAAH6vP8w=")</f>
        <v>#REF!</v>
      </c>
      <c r="GX20" s="8" t="e">
        <f>AND(COD!#REF!,"AAAAAH6vP80=")</f>
        <v>#REF!</v>
      </c>
      <c r="GY20" s="8" t="e">
        <f>AND(COD!#REF!,"AAAAAH6vP84=")</f>
        <v>#REF!</v>
      </c>
      <c r="GZ20" s="8" t="e">
        <f>AND(COD!#REF!,"AAAAAH6vP88=")</f>
        <v>#REF!</v>
      </c>
      <c r="HA20" s="8" t="e">
        <f>AND(COD!#REF!,"AAAAAH6vP9A=")</f>
        <v>#REF!</v>
      </c>
      <c r="HB20" s="8" t="e">
        <f>AND(COD!#REF!,"AAAAAH6vP9E=")</f>
        <v>#REF!</v>
      </c>
      <c r="HC20" s="8" t="e">
        <f>AND(COD!#REF!,"AAAAAH6vP9I=")</f>
        <v>#REF!</v>
      </c>
      <c r="HD20" s="8" t="e">
        <f>AND(COD!#REF!,"AAAAAH6vP9M=")</f>
        <v>#REF!</v>
      </c>
      <c r="HE20" s="8" t="e">
        <f>AND(COD!#REF!,"AAAAAH6vP9Q=")</f>
        <v>#REF!</v>
      </c>
      <c r="HF20" s="8" t="e">
        <f>AND(COD!#REF!,"AAAAAH6vP9U=")</f>
        <v>#REF!</v>
      </c>
      <c r="HG20" s="8" t="e">
        <f>AND(COD!#REF!,"AAAAAH6vP9Y=")</f>
        <v>#REF!</v>
      </c>
      <c r="HH20" s="8" t="e">
        <f>AND(COD!#REF!,"AAAAAH6vP9c=")</f>
        <v>#REF!</v>
      </c>
      <c r="HI20" s="8" t="e">
        <f>AND(COD!#REF!,"AAAAAH6vP9g=")</f>
        <v>#REF!</v>
      </c>
      <c r="HJ20" s="8" t="e">
        <f>AND(COD!#REF!,"AAAAAH6vP9k=")</f>
        <v>#REF!</v>
      </c>
      <c r="HK20" s="8" t="e">
        <f>AND(COD!#REF!,"AAAAAH6vP9o=")</f>
        <v>#REF!</v>
      </c>
      <c r="HL20" s="8" t="e">
        <f>AND(COD!#REF!,"AAAAAH6vP9s=")</f>
        <v>#REF!</v>
      </c>
      <c r="HM20" s="8" t="e">
        <f>AND(COD!#REF!,"AAAAAH6vP9w=")</f>
        <v>#REF!</v>
      </c>
      <c r="HN20" s="8" t="e">
        <f>AND(COD!#REF!,"AAAAAH6vP90=")</f>
        <v>#REF!</v>
      </c>
      <c r="HO20" s="8" t="e">
        <f>AND(COD!#REF!,"AAAAAH6vP94=")</f>
        <v>#REF!</v>
      </c>
      <c r="HP20" s="8" t="e">
        <f>AND(COD!#REF!,"AAAAAH6vP98=")</f>
        <v>#REF!</v>
      </c>
      <c r="HQ20" s="8" t="e">
        <f>AND(COD!#REF!,"AAAAAH6vP+A=")</f>
        <v>#REF!</v>
      </c>
      <c r="HR20" s="8" t="e">
        <f>AND(COD!#REF!,"AAAAAH6vP+E=")</f>
        <v>#REF!</v>
      </c>
      <c r="HS20" s="8" t="e">
        <f>AND(COD!#REF!,"AAAAAH6vP+I=")</f>
        <v>#REF!</v>
      </c>
      <c r="HT20" s="8" t="e">
        <f>AND(COD!#REF!,"AAAAAH6vP+M=")</f>
        <v>#REF!</v>
      </c>
      <c r="HU20" s="8" t="e">
        <f>AND(COD!#REF!,"AAAAAH6vP+Q=")</f>
        <v>#REF!</v>
      </c>
      <c r="HV20" s="8" t="e">
        <f>AND(COD!#REF!,"AAAAAH6vP+U=")</f>
        <v>#REF!</v>
      </c>
      <c r="HW20" s="8" t="e">
        <f>#REF!</f>
        <v>#REF!</v>
      </c>
      <c r="HX20" s="8" t="e">
        <f>#REF!</f>
        <v>#REF!</v>
      </c>
      <c r="HY20" s="8" t="e">
        <f>#REF!</f>
        <v>#REF!</v>
      </c>
      <c r="HZ20" s="8" t="e">
        <f>#REF!</f>
        <v>#REF!</v>
      </c>
      <c r="IA20" s="8" t="e">
        <f>#REF!</f>
        <v>#REF!</v>
      </c>
      <c r="IB20" s="8" t="e">
        <f>#REF!</f>
        <v>#REF!</v>
      </c>
      <c r="IC20" s="8" t="e">
        <f>#REF!</f>
        <v>#REF!</v>
      </c>
      <c r="ID20" s="8" t="e">
        <f>#REF!</f>
        <v>#REF!</v>
      </c>
      <c r="IE20" s="8" t="e">
        <f>#REF!</f>
        <v>#REF!</v>
      </c>
      <c r="IF20" s="8" t="e">
        <f>#REF!</f>
        <v>#REF!</v>
      </c>
      <c r="IG20" s="8" t="e">
        <f>#REF!</f>
        <v>#REF!</v>
      </c>
      <c r="IH20" s="8" t="e">
        <f>#REF!</f>
        <v>#REF!</v>
      </c>
      <c r="II20" s="8" t="e">
        <f>#REF!</f>
        <v>#REF!</v>
      </c>
      <c r="IJ20" s="8" t="e">
        <f>#REF!</f>
        <v>#REF!</v>
      </c>
      <c r="IK20" s="8" t="e">
        <f>#REF!</f>
        <v>#REF!</v>
      </c>
      <c r="IL20" s="8" t="e">
        <f>#REF!</f>
        <v>#REF!</v>
      </c>
      <c r="IM20" s="8" t="e">
        <f>#REF!</f>
        <v>#REF!</v>
      </c>
      <c r="IN20" s="8" t="e">
        <f>#REF!</f>
        <v>#REF!</v>
      </c>
      <c r="IO20" s="8" t="e">
        <f>#REF!</f>
        <v>#REF!</v>
      </c>
      <c r="IP20" s="8" t="e">
        <f>#REF!</f>
        <v>#REF!</v>
      </c>
      <c r="IQ20" s="8" t="e">
        <f>#REF!</f>
        <v>#REF!</v>
      </c>
      <c r="IR20" s="8" t="e">
        <f>#REF!</f>
        <v>#REF!</v>
      </c>
      <c r="IS20" s="8" t="e">
        <f>#REF!</f>
        <v>#REF!</v>
      </c>
      <c r="IT20" s="8" t="e">
        <f>AND(COD!#REF!,"AAAAAH6vP/0=")</f>
        <v>#REF!</v>
      </c>
      <c r="IU20" s="8" t="e">
        <f>AND(COD!#REF!,"AAAAAH6vP/4=")</f>
        <v>#REF!</v>
      </c>
      <c r="IV20" s="8" t="e">
        <f>AND(COD!#REF!,"AAAAAH6vP/8=")</f>
        <v>#REF!</v>
      </c>
    </row>
    <row r="21" spans="1:256" x14ac:dyDescent="0.25">
      <c r="A21" s="8" t="e">
        <f>AND(COD!#REF!,"AAAAAH3+egA=")</f>
        <v>#REF!</v>
      </c>
      <c r="B21" s="8" t="e">
        <f>AND(COD!#REF!,"AAAAAH3+egE=")</f>
        <v>#REF!</v>
      </c>
      <c r="C21" s="8" t="e">
        <f>#REF!</f>
        <v>#REF!</v>
      </c>
      <c r="D21" s="8" t="e">
        <f>AND(COD!#REF!,"AAAAAH3+egM=")</f>
        <v>#REF!</v>
      </c>
      <c r="E21" s="8" t="e">
        <f>AND(COD!#REF!,"AAAAAH3+egQ=")</f>
        <v>#REF!</v>
      </c>
      <c r="F21" s="8" t="e">
        <f>AND(COD!#REF!,"AAAAAH3+egU=")</f>
        <v>#REF!</v>
      </c>
      <c r="G21" s="8" t="e">
        <f>AND(COD!#REF!,"AAAAAH3+egY=")</f>
        <v>#REF!</v>
      </c>
      <c r="H21" s="8" t="e">
        <f>AND(COD!#REF!,"AAAAAH3+egc=")</f>
        <v>#REF!</v>
      </c>
      <c r="I21" s="8" t="e">
        <f>AND(COD!#REF!,"AAAAAH3+egg=")</f>
        <v>#REF!</v>
      </c>
      <c r="J21" s="8" t="e">
        <f>AND(COD!#REF!,"AAAAAH3+egk=")</f>
        <v>#REF!</v>
      </c>
      <c r="K21" s="8" t="e">
        <f>AND(COD!#REF!,"AAAAAH3+ego=")</f>
        <v>#REF!</v>
      </c>
      <c r="L21" s="8" t="e">
        <f>AND(COD!#REF!,"AAAAAH3+egs=")</f>
        <v>#REF!</v>
      </c>
      <c r="M21" s="8" t="e">
        <f>AND(COD!#REF!,"AAAAAH3+egw=")</f>
        <v>#REF!</v>
      </c>
      <c r="N21" s="8" t="e">
        <f>AND(COD!#REF!,"AAAAAH3+eg0=")</f>
        <v>#REF!</v>
      </c>
      <c r="O21" s="8" t="e">
        <f>AND(COD!#REF!,"AAAAAH3+eg4=")</f>
        <v>#REF!</v>
      </c>
      <c r="P21" s="8" t="e">
        <f>AND(COD!#REF!,"AAAAAH3+eg8=")</f>
        <v>#REF!</v>
      </c>
      <c r="Q21" s="8" t="e">
        <f>#REF!</f>
        <v>#REF!</v>
      </c>
      <c r="R21" s="8" t="e">
        <f>#REF!</f>
        <v>#REF!</v>
      </c>
      <c r="S21" s="8" t="e">
        <f>#REF!</f>
        <v>#REF!</v>
      </c>
      <c r="T21" s="8" t="e">
        <f>#REF!</f>
        <v>#REF!</v>
      </c>
      <c r="U21" s="8" t="e">
        <f>#REF!</f>
        <v>#REF!</v>
      </c>
      <c r="V21" s="8" t="e">
        <f>#REF!</f>
        <v>#REF!</v>
      </c>
      <c r="W21" s="8" t="e">
        <f>#REF!</f>
        <v>#REF!</v>
      </c>
      <c r="X21" s="8" t="e">
        <f>#REF!</f>
        <v>#REF!</v>
      </c>
      <c r="Y21" s="8" t="e">
        <f>#REF!</f>
        <v>#REF!</v>
      </c>
      <c r="Z21" s="8" t="e">
        <f>#REF!</f>
        <v>#REF!</v>
      </c>
      <c r="AA21" s="8" t="e">
        <f>#REF!</f>
        <v>#REF!</v>
      </c>
      <c r="AB21" s="8" t="e">
        <f>#REF!</f>
        <v>#REF!</v>
      </c>
      <c r="AC21" s="8" t="e">
        <f>#REF!</f>
        <v>#REF!</v>
      </c>
      <c r="AD21" s="8" t="e">
        <f>#REF!</f>
        <v>#REF!</v>
      </c>
      <c r="AE21" s="8" t="e">
        <f>#REF!</f>
        <v>#REF!</v>
      </c>
      <c r="AF21" s="8" t="e">
        <f>#REF!</f>
        <v>#REF!</v>
      </c>
      <c r="AG21" s="8" t="e">
        <f>AND(COD!#REF!,"AAAAAH3+eiA=")</f>
        <v>#REF!</v>
      </c>
      <c r="AH21" s="8" t="e">
        <f>AND(COD!#REF!,"AAAAAH3+eiE=")</f>
        <v>#REF!</v>
      </c>
      <c r="AI21" s="8" t="e">
        <f>AND(COD!#REF!,"AAAAAH3+eiI=")</f>
        <v>#REF!</v>
      </c>
      <c r="AJ21" s="8" t="e">
        <f>AND(COD!#REF!,"AAAAAH3+eiM=")</f>
        <v>#REF!</v>
      </c>
      <c r="AK21" s="8" t="e">
        <f>AND(COD!#REF!,"AAAAAH3+eiQ=")</f>
        <v>#REF!</v>
      </c>
      <c r="AL21" s="8" t="e">
        <f>AND(COD!#REF!,"AAAAAH3+eiU=")</f>
        <v>#REF!</v>
      </c>
      <c r="AM21" s="8" t="e">
        <f>AND(COD!#REF!,"AAAAAH3+eiY=")</f>
        <v>#REF!</v>
      </c>
      <c r="AN21" s="8" t="e">
        <f>AND(COD!#REF!,"AAAAAH3+eic=")</f>
        <v>#REF!</v>
      </c>
      <c r="AO21" s="8" t="e">
        <f>AND(COD!#REF!,"AAAAAH3+eig=")</f>
        <v>#REF!</v>
      </c>
      <c r="AP21" s="8" t="e">
        <f>AND(COD!#REF!,"AAAAAH3+eik=")</f>
        <v>#REF!</v>
      </c>
      <c r="AQ21" s="8" t="e">
        <f>AND(COD!#REF!,"AAAAAH3+eio=")</f>
        <v>#REF!</v>
      </c>
      <c r="AR21" s="8" t="e">
        <f>AND(COD!#REF!,"AAAAAH3+eis=")</f>
        <v>#REF!</v>
      </c>
      <c r="AS21" s="8" t="e">
        <f>AND(COD!#REF!,"AAAAAH3+eiw=")</f>
        <v>#REF!</v>
      </c>
      <c r="AT21" s="8" t="e">
        <f>AND(COD!#REF!,"AAAAAH3+ei0=")</f>
        <v>#REF!</v>
      </c>
      <c r="AU21" s="8" t="e">
        <f>AND(COD!#REF!,"AAAAAH3+ei4=")</f>
        <v>#REF!</v>
      </c>
      <c r="AV21" s="8" t="e">
        <f>AND(COD!#REF!,"AAAAAH3+ei8=")</f>
        <v>#REF!</v>
      </c>
      <c r="AW21" s="8" t="e">
        <f>AND(COD!#REF!,"AAAAAH3+ejA=")</f>
        <v>#REF!</v>
      </c>
      <c r="AX21" s="8" t="e">
        <f>AND(COD!#REF!,"AAAAAH3+ejE=")</f>
        <v>#REF!</v>
      </c>
      <c r="AY21" s="8" t="e">
        <f>AND(COD!#REF!,"AAAAAH3+ejI=")</f>
        <v>#REF!</v>
      </c>
      <c r="AZ21" s="8" t="e">
        <f>AND(COD!#REF!,"AAAAAH3+ejM=")</f>
        <v>#REF!</v>
      </c>
      <c r="BA21" s="8" t="e">
        <f>AND(COD!#REF!,"AAAAAH3+ejQ=")</f>
        <v>#REF!</v>
      </c>
      <c r="BB21" s="8" t="e">
        <f>AND(COD!#REF!,"AAAAAH3+ejU=")</f>
        <v>#REF!</v>
      </c>
      <c r="BC21" s="8" t="e">
        <f>AND(COD!#REF!,"AAAAAH3+ejY=")</f>
        <v>#REF!</v>
      </c>
      <c r="BD21" s="8" t="e">
        <f>AND(COD!#REF!,"AAAAAH3+ejc=")</f>
        <v>#REF!</v>
      </c>
      <c r="BE21" s="8" t="e">
        <f>AND(COD!#REF!,"AAAAAH3+ejg=")</f>
        <v>#REF!</v>
      </c>
      <c r="BF21" s="8" t="e">
        <f>AND(COD!#REF!,"AAAAAH3+ejk=")</f>
        <v>#REF!</v>
      </c>
      <c r="BG21" s="8" t="e">
        <f>AND(COD!#REF!,"AAAAAH3+ejo=")</f>
        <v>#REF!</v>
      </c>
      <c r="BH21" s="8" t="e">
        <f>AND(COD!#REF!,"AAAAAH3+ejs=")</f>
        <v>#REF!</v>
      </c>
      <c r="BI21" s="8" t="e">
        <f>AND(COD!#REF!,"AAAAAH3+ejw=")</f>
        <v>#REF!</v>
      </c>
      <c r="BJ21" s="8" t="e">
        <f>AND(COD!#REF!,"AAAAAH3+ej0=")</f>
        <v>#REF!</v>
      </c>
      <c r="BK21" s="8" t="e">
        <f>IF(COD!#REF!,"AAAAAH3+ej4=",0)</f>
        <v>#REF!</v>
      </c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x14ac:dyDescent="0.25">
      <c r="A22" s="8" t="e">
        <f>AND(COD!#REF!,"AAAAAD96PwA=")</f>
        <v>#REF!</v>
      </c>
      <c r="B22" s="8" t="e">
        <f>AND(COD!#REF!,"AAAAAD96PwE=")</f>
        <v>#REF!</v>
      </c>
      <c r="C22" s="8" t="e">
        <f>AND(COD!#REF!,"AAAAAD96PwI=")</f>
        <v>#REF!</v>
      </c>
      <c r="D22" s="8" t="e">
        <f>AND(COD!#REF!,"AAAAAD96PwM=")</f>
        <v>#REF!</v>
      </c>
      <c r="E22" s="8" t="e">
        <f>AND(COD!#REF!,"AAAAAD96PwQ=")</f>
        <v>#REF!</v>
      </c>
      <c r="F22" s="8" t="e">
        <f>AND(COD!#REF!,"AAAAAD96PwU=")</f>
        <v>#REF!</v>
      </c>
      <c r="G22" s="8" t="e">
        <f>AND(COD!#REF!,"AAAAAD96PwY=")</f>
        <v>#REF!</v>
      </c>
      <c r="H22" s="8" t="e">
        <f>AND(COD!#REF!,"AAAAAD96Pwc=")</f>
        <v>#REF!</v>
      </c>
      <c r="I22" s="8" t="e">
        <f>AND(COD!#REF!,"AAAAAD96Pwg=")</f>
        <v>#REF!</v>
      </c>
      <c r="J22" s="8" t="e">
        <f>AND(COD!#REF!,"AAAAAD96Pwk=")</f>
        <v>#REF!</v>
      </c>
      <c r="K22" s="8" t="e">
        <f>AND(COD!#REF!,"AAAAAD96Pwo=")</f>
        <v>#REF!</v>
      </c>
      <c r="L22" s="8" t="e">
        <f>AND(COD!#REF!,"AAAAAD96Pws=")</f>
        <v>#REF!</v>
      </c>
      <c r="M22" s="8" t="e">
        <f>AND(COD!#REF!,"AAAAAD96Pww=")</f>
        <v>#REF!</v>
      </c>
      <c r="N22" s="8" t="e">
        <f>AND(COD!#REF!,"AAAAAD96Pw0=")</f>
        <v>#REF!</v>
      </c>
      <c r="O22" s="8" t="e">
        <f>AND(COD!#REF!,"AAAAAD96Pw4=")</f>
        <v>#REF!</v>
      </c>
      <c r="P22" s="8" t="e">
        <f>AND(COD!#REF!,"AAAAAD96Pw8=")</f>
        <v>#REF!</v>
      </c>
      <c r="Q22" s="8" t="e">
        <f>AND(COD!#REF!,"AAAAAD96PxA=")</f>
        <v>#REF!</v>
      </c>
      <c r="R22" s="8" t="e">
        <f>AND(COD!#REF!,"AAAAAD96PxE=")</f>
        <v>#REF!</v>
      </c>
      <c r="S22" s="8" t="e">
        <f>AND(COD!#REF!,"AAAAAD96PxI=")</f>
        <v>#REF!</v>
      </c>
      <c r="T22" s="8" t="e">
        <f>AND(COD!#REF!,"AAAAAD96PxM=")</f>
        <v>#REF!</v>
      </c>
      <c r="U22" s="8" t="e">
        <f>AND(COD!#REF!,"AAAAAD96PxQ=")</f>
        <v>#REF!</v>
      </c>
      <c r="V22" s="8" t="e">
        <f>AND(COD!#REF!,"AAAAAD96PxU=")</f>
        <v>#REF!</v>
      </c>
      <c r="W22" s="8" t="e">
        <f>AND(COD!#REF!,"AAAAAD96PxY=")</f>
        <v>#REF!</v>
      </c>
      <c r="X22" s="8" t="e">
        <f>AND(COD!#REF!,"AAAAAD96Pxc=")</f>
        <v>#REF!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x14ac:dyDescent="0.25">
      <c r="A23" s="8" t="e">
        <f>AND(COD!#REF!,"AAAAACtu3wA=")</f>
        <v>#REF!</v>
      </c>
      <c r="B23" s="8" t="e">
        <f>AND(COD!#REF!,"AAAAACtu3wE=")</f>
        <v>#REF!</v>
      </c>
      <c r="C23" s="8" t="e">
        <f>AND(COD!#REF!,"AAAAACtu3wI=")</f>
        <v>#REF!</v>
      </c>
      <c r="D23" s="8" t="e">
        <f>AND(COD!#REF!,"AAAAACtu3wM=")</f>
        <v>#REF!</v>
      </c>
      <c r="E23" s="8" t="e">
        <f>AND(COD!#REF!,"AAAAACtu3wQ=")</f>
        <v>#REF!</v>
      </c>
      <c r="F23" s="8" t="e">
        <f>AND(COD!#REF!,"AAAAACtu3wU=")</f>
        <v>#REF!</v>
      </c>
      <c r="G23" s="8" t="e">
        <f>IF(COD!#REF!,"AAAAACtu3wY=",0)</f>
        <v>#REF!</v>
      </c>
      <c r="H23" s="8" t="e">
        <f>AND(COD!#REF!,"AAAAACtu3wc=")</f>
        <v>#REF!</v>
      </c>
      <c r="I23" s="8" t="e">
        <f>AND(COD!#REF!,"AAAAACtu3wg=")</f>
        <v>#REF!</v>
      </c>
      <c r="J23" s="8" t="e">
        <f>AND(COD!#REF!,"AAAAACtu3wk=")</f>
        <v>#REF!</v>
      </c>
      <c r="K23" s="8" t="e">
        <f>AND(COD!#REF!,"AAAAACtu3wo=")</f>
        <v>#REF!</v>
      </c>
      <c r="L23" s="8" t="e">
        <f>AND(COD!#REF!,"AAAAACtu3ws=")</f>
        <v>#REF!</v>
      </c>
      <c r="M23" s="8" t="e">
        <f>AND(COD!#REF!,"AAAAACtu3ww=")</f>
        <v>#REF!</v>
      </c>
      <c r="N23" s="8" t="e">
        <f>AND(COD!#REF!,"AAAAACtu3w0=")</f>
        <v>#REF!</v>
      </c>
      <c r="O23" s="8" t="e">
        <f>AND(COD!#REF!,"AAAAACtu3w4=")</f>
        <v>#REF!</v>
      </c>
      <c r="P23" s="8" t="e">
        <f>AND(COD!#REF!,"AAAAACtu3w8=")</f>
        <v>#REF!</v>
      </c>
      <c r="Q23" s="8" t="e">
        <f>AND(COD!#REF!,"AAAAACtu3xA=")</f>
        <v>#REF!</v>
      </c>
      <c r="R23" s="8" t="e">
        <f>AND(COD!#REF!,"AAAAACtu3xE=")</f>
        <v>#REF!</v>
      </c>
      <c r="S23" s="8" t="e">
        <f>AND(COD!#REF!,"AAAAACtu3xI=")</f>
        <v>#REF!</v>
      </c>
      <c r="T23" s="8" t="e">
        <f>AND(COD!#REF!,"AAAAACtu3xM=")</f>
        <v>#REF!</v>
      </c>
      <c r="U23" s="8" t="e">
        <f>AND(COD!#REF!,"AAAAACtu3xQ=")</f>
        <v>#REF!</v>
      </c>
      <c r="V23" s="8" t="e">
        <f>AND(COD!#REF!,"AAAAACtu3xU=")</f>
        <v>#REF!</v>
      </c>
      <c r="W23" s="8" t="e">
        <f>IF(COD!#REF!,"AAAAACtu3xY=",0)</f>
        <v>#REF!</v>
      </c>
      <c r="X23" s="8" t="e">
        <f>AND(COD!#REF!,"AAAAACtu3xc=")</f>
        <v>#REF!</v>
      </c>
      <c r="Y23" s="8" t="e">
        <f>AND(COD!#REF!,"AAAAACtu3xg=")</f>
        <v>#REF!</v>
      </c>
      <c r="Z23" s="8" t="e">
        <f>AND(COD!#REF!,"AAAAACtu3xk=")</f>
        <v>#REF!</v>
      </c>
      <c r="AA23" s="8" t="e">
        <f>AND(COD!#REF!,"AAAAACtu3xo=")</f>
        <v>#REF!</v>
      </c>
      <c r="AB23" s="8" t="e">
        <f>AND(COD!#REF!,"AAAAACtu3xs=")</f>
        <v>#REF!</v>
      </c>
      <c r="AC23" s="8" t="e">
        <f>AND(COD!#REF!,"AAAAACtu3xw=")</f>
        <v>#REF!</v>
      </c>
      <c r="AD23" s="8" t="e">
        <f>AND(COD!#REF!,"AAAAACtu3x0=")</f>
        <v>#REF!</v>
      </c>
      <c r="AE23" s="8" t="e">
        <f>AND(COD!#REF!,"AAAAACtu3x4=")</f>
        <v>#REF!</v>
      </c>
      <c r="AF23" s="8" t="e">
        <f>AND(COD!#REF!,"AAAAACtu3x8=")</f>
        <v>#REF!</v>
      </c>
      <c r="AG23" s="8" t="e">
        <f>AND(COD!#REF!,"AAAAACtu3yA=")</f>
        <v>#REF!</v>
      </c>
      <c r="AH23" s="8" t="e">
        <f>AND(COD!#REF!,"AAAAACtu3yE=")</f>
        <v>#REF!</v>
      </c>
      <c r="AI23" s="8" t="e">
        <f>AND(COD!#REF!,"AAAAACtu3yI=")</f>
        <v>#REF!</v>
      </c>
      <c r="AJ23" s="8" t="e">
        <f>AND(COD!#REF!,"AAAAACtu3yM=")</f>
        <v>#REF!</v>
      </c>
      <c r="AK23" s="8" t="e">
        <f>AND(COD!#REF!,"AAAAACtu3yQ=")</f>
        <v>#REF!</v>
      </c>
      <c r="AL23" s="8" t="e">
        <f>AND(COD!#REF!,"AAAAACtu3yU=")</f>
        <v>#REF!</v>
      </c>
      <c r="AM23" s="8" t="e">
        <f>IF(COD!#REF!,"AAAAACtu3yY=",0)</f>
        <v>#REF!</v>
      </c>
      <c r="AN23" s="8" t="e">
        <f>AND(COD!#REF!,"AAAAACtu3yc=")</f>
        <v>#REF!</v>
      </c>
      <c r="AO23" s="8" t="e">
        <f>AND(COD!#REF!,"AAAAACtu3yg=")</f>
        <v>#REF!</v>
      </c>
      <c r="AP23" s="8" t="e">
        <f>AND(COD!#REF!,"AAAAACtu3yk=")</f>
        <v>#REF!</v>
      </c>
      <c r="AQ23" s="8" t="e">
        <f>AND(COD!#REF!,"AAAAACtu3yo=")</f>
        <v>#REF!</v>
      </c>
      <c r="AR23" s="8" t="e">
        <f>AND(COD!#REF!,"AAAAACtu3ys=")</f>
        <v>#REF!</v>
      </c>
      <c r="AS23" s="8" t="e">
        <f>AND(COD!#REF!,"AAAAACtu3yw=")</f>
        <v>#REF!</v>
      </c>
      <c r="AT23" s="8" t="e">
        <f>AND(COD!#REF!,"AAAAACtu3y0=")</f>
        <v>#REF!</v>
      </c>
      <c r="AU23" s="8" t="e">
        <f>AND(COD!#REF!,"AAAAACtu3y4=")</f>
        <v>#REF!</v>
      </c>
      <c r="AV23" s="8" t="e">
        <f>AND(COD!#REF!,"AAAAACtu3y8=")</f>
        <v>#REF!</v>
      </c>
      <c r="AW23" s="8" t="e">
        <f>AND(COD!#REF!,"AAAAACtu3zA=")</f>
        <v>#REF!</v>
      </c>
      <c r="AX23" s="8" t="e">
        <f>AND(COD!#REF!,"AAAAACtu3zE=")</f>
        <v>#REF!</v>
      </c>
      <c r="AY23" s="8" t="e">
        <f>AND(COD!#REF!,"AAAAACtu3zI=")</f>
        <v>#REF!</v>
      </c>
      <c r="AZ23" s="8" t="e">
        <f>AND(COD!#REF!,"AAAAACtu3zM=")</f>
        <v>#REF!</v>
      </c>
      <c r="BA23" s="8" t="e">
        <f>AND(COD!#REF!,"AAAAACtu3zQ=")</f>
        <v>#REF!</v>
      </c>
      <c r="BB23" s="8" t="e">
        <f>AND(COD!#REF!,"AAAAACtu3zU=")</f>
        <v>#REF!</v>
      </c>
      <c r="BC23" s="8" t="e">
        <f>IF(COD!#REF!,"AAAAACtu3zY=",0)</f>
        <v>#REF!</v>
      </c>
      <c r="BD23" s="8" t="e">
        <f>AND(COD!#REF!,"AAAAACtu3zc=")</f>
        <v>#REF!</v>
      </c>
      <c r="BE23" s="8" t="e">
        <f>AND(COD!#REF!,"AAAAACtu3zg=")</f>
        <v>#REF!</v>
      </c>
      <c r="BF23" s="8" t="e">
        <f>AND(COD!#REF!,"AAAAACtu3zk=")</f>
        <v>#REF!</v>
      </c>
      <c r="BG23" s="8" t="e">
        <f>AND(COD!#REF!,"AAAAACtu3zo=")</f>
        <v>#REF!</v>
      </c>
      <c r="BH23" s="8" t="e">
        <f>AND(COD!#REF!,"AAAAACtu3zs=")</f>
        <v>#REF!</v>
      </c>
      <c r="BI23" s="8" t="e">
        <f>AND(COD!#REF!,"AAAAACtu3zw=")</f>
        <v>#REF!</v>
      </c>
      <c r="BJ23" s="8" t="e">
        <f>AND(COD!#REF!,"AAAAACtu3z0=")</f>
        <v>#REF!</v>
      </c>
      <c r="BK23" s="8" t="e">
        <f>AND(COD!#REF!,"AAAAACtu3z4=")</f>
        <v>#REF!</v>
      </c>
      <c r="BL23" s="8" t="e">
        <f>AND(COD!#REF!,"AAAAACtu3z8=")</f>
        <v>#REF!</v>
      </c>
      <c r="BM23" s="8" t="e">
        <f>AND(COD!#REF!,"AAAAACtu30A=")</f>
        <v>#REF!</v>
      </c>
      <c r="BN23" s="8" t="e">
        <f>AND(COD!#REF!,"AAAAACtu30E=")</f>
        <v>#REF!</v>
      </c>
      <c r="BO23" s="8" t="e">
        <f>AND(COD!#REF!,"AAAAACtu30I=")</f>
        <v>#REF!</v>
      </c>
      <c r="BP23" s="8" t="e">
        <f>AND(COD!#REF!,"AAAAACtu30M=")</f>
        <v>#REF!</v>
      </c>
      <c r="BQ23" s="8" t="e">
        <f>AND(COD!#REF!,"AAAAACtu30Q=")</f>
        <v>#REF!</v>
      </c>
      <c r="BR23" s="8" t="e">
        <f>AND(COD!#REF!,"AAAAACtu30U=")</f>
        <v>#REF!</v>
      </c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</vt:lpstr>
      <vt:lpstr>Outstanding Tasks</vt:lpstr>
      <vt:lpstr>DV-IDENTITY-0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Mazzoni</dc:creator>
  <cp:lastModifiedBy>KevinM</cp:lastModifiedBy>
  <dcterms:created xsi:type="dcterms:W3CDTF">2013-10-18T14:25:08Z</dcterms:created>
  <dcterms:modified xsi:type="dcterms:W3CDTF">2013-10-24T15:16:51Z</dcterms:modified>
</cp:coreProperties>
</file>