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431"/>
  <workbookPr codeName="DieseArbeitsmappe" defaultThemeVersion="124226"/>
  <mc:AlternateContent xmlns:mc="http://schemas.openxmlformats.org/markup-compatibility/2006">
    <mc:Choice Requires="x15">
      <x15ac:absPath xmlns:x15ac="http://schemas.microsoft.com/office/spreadsheetml/2010/11/ac" url="C:\KAPTA Camilo\python\xlsx\"/>
    </mc:Choice>
  </mc:AlternateContent>
  <bookViews>
    <workbookView xWindow="12708" yWindow="348" windowWidth="2688" windowHeight="7440" tabRatio="870" firstSheet="5" activeTab="5" xr2:uid="{00000000-000D-0000-FFFF-FFFF00000000}"/>
  </bookViews>
  <sheets>
    <sheet name="Cover sheet" sheetId="21" r:id="rId1"/>
    <sheet name="Overview" sheetId="15" r:id="rId2"/>
    <sheet name="Results" sheetId="30" r:id="rId3"/>
    <sheet name="Section 1_Brand Architecture" sheetId="1" r:id="rId4"/>
    <sheet name="Section 2_OCS" sheetId="2" r:id="rId5"/>
    <sheet name="Section 3_Sales Area" sheetId="3" r:id="rId6"/>
    <sheet name="Section 4_Customer Area" sheetId="4" r:id="rId7"/>
    <sheet name="Section 5_IT" sheetId="5" r:id="rId8"/>
    <sheet name="Section 6_Management" sheetId="6" r:id="rId9"/>
    <sheet name="Section 7_Personnel  Training" sheetId="7" r:id="rId10"/>
    <sheet name="Section 8_Customer Processes" sheetId="8" r:id="rId11"/>
    <sheet name="Section 9_Marketing" sheetId="9" r:id="rId12"/>
    <sheet name="Section 10_Business Corp Sales" sheetId="11" r:id="rId13"/>
    <sheet name="BMW Outlet Size Scaling" sheetId="12" r:id="rId14"/>
    <sheet name="Brand Architecture Elements" sheetId="13" r:id="rId15"/>
    <sheet name="Sheet1" sheetId="31" r:id="rId16"/>
  </sheets>
  <externalReferences>
    <externalReference r:id="rId17"/>
  </externalReferences>
  <definedNames>
    <definedName name="Auswahl">#REF!</definedName>
    <definedName name="new">'Cover sheet'!$D$19</definedName>
    <definedName name="_xlnm.Print_Titles" localSheetId="3">'Section 1_Brand Architecture'!$1:$2</definedName>
    <definedName name="_xlnm.Print_Titles" localSheetId="12">'Section 10_Business Corp Sales'!$1:$2</definedName>
    <definedName name="_xlnm.Print_Titles" localSheetId="4">'Section 2_OCS'!$1:$2</definedName>
    <definedName name="_xlnm.Print_Titles" localSheetId="5">'Section 3_Sales Area'!$1:$2</definedName>
    <definedName name="_xlnm.Print_Titles" localSheetId="6">'Section 4_Customer Area'!$1:$2</definedName>
    <definedName name="_xlnm.Print_Titles" localSheetId="7">'Section 5_IT'!$1:$2</definedName>
    <definedName name="_xlnm.Print_Titles" localSheetId="8">'Section 6_Management'!$1:$2</definedName>
    <definedName name="_xlnm.Print_Titles" localSheetId="9">'Section 7_Personnel  Training'!$1:$2</definedName>
    <definedName name="_xlnm.Print_Titles" localSheetId="10">'Section 8_Customer Processes'!$1:$2</definedName>
    <definedName name="_xlnm.Print_Titles" localSheetId="11">'Section 9_Marketing'!$1:$2</definedName>
    <definedName name="RV">'Cover sheet'!#REF!</definedName>
    <definedName name="SC">'[1]BMW Sales Standards'!$C$17</definedName>
    <definedName name="SCA">'[1]BMW Sales Standards'!$N$66</definedName>
    <definedName name="Size">'Cover sheet'!$D$17</definedName>
  </definedNames>
  <calcPr calcId="171027"/>
</workbook>
</file>

<file path=xl/calcChain.xml><?xml version="1.0" encoding="utf-8"?>
<calcChain xmlns="http://schemas.openxmlformats.org/spreadsheetml/2006/main">
  <c r="Z22" i="8" l="1"/>
  <c r="Z42" i="2"/>
  <c r="D17" i="21" l="1"/>
  <c r="L26" i="30" l="1"/>
  <c r="Z38" i="8"/>
  <c r="AB38" i="8" l="1"/>
  <c r="J26" i="30" l="1"/>
  <c r="Z7" i="1" l="1"/>
  <c r="L17" i="30" s="1"/>
  <c r="J17" i="30" l="1"/>
  <c r="Z14" i="5"/>
  <c r="Z40" i="4"/>
  <c r="Z6" i="4"/>
  <c r="L21" i="30" l="1"/>
  <c r="J21" i="30"/>
  <c r="Z7" i="3"/>
  <c r="Z16" i="11" l="1"/>
  <c r="Z13" i="11"/>
  <c r="Z6" i="11"/>
  <c r="Z5" i="11"/>
  <c r="Z21" i="8"/>
  <c r="Z20" i="8"/>
  <c r="Z15" i="7"/>
  <c r="Z12" i="7"/>
  <c r="Z9" i="7"/>
  <c r="Z12" i="6"/>
  <c r="Z11" i="6"/>
  <c r="Z39" i="4"/>
  <c r="Z38" i="4"/>
  <c r="Z37" i="4"/>
  <c r="Z32" i="4"/>
  <c r="Z30" i="4"/>
  <c r="Z11" i="4"/>
  <c r="Z96" i="3"/>
  <c r="Z91" i="3"/>
  <c r="Z89" i="3"/>
  <c r="Z88" i="3"/>
  <c r="Z86" i="3"/>
  <c r="Z51" i="3"/>
  <c r="Z39" i="3"/>
  <c r="Z39" i="2"/>
  <c r="Z36" i="2"/>
  <c r="Z35" i="2"/>
  <c r="Z34" i="2"/>
  <c r="Z33" i="2"/>
  <c r="Z8" i="1"/>
  <c r="Z14" i="1" l="1"/>
  <c r="Z9" i="1" l="1"/>
  <c r="F17" i="30" s="1"/>
  <c r="D17" i="30" l="1"/>
  <c r="Z56" i="4"/>
  <c r="Z16" i="2"/>
  <c r="N26" i="30" l="1"/>
  <c r="N21" i="30" l="1"/>
  <c r="Z15" i="11"/>
  <c r="Z4" i="11"/>
  <c r="Z20" i="9"/>
  <c r="Z16" i="9"/>
  <c r="Z15" i="9"/>
  <c r="Z11" i="9"/>
  <c r="Z9" i="9"/>
  <c r="Z6" i="9"/>
  <c r="Z37" i="8"/>
  <c r="Z36" i="8"/>
  <c r="Z35" i="8"/>
  <c r="Z34" i="8"/>
  <c r="Z33" i="8"/>
  <c r="Z32" i="8"/>
  <c r="Z31" i="8"/>
  <c r="Z30" i="8"/>
  <c r="Z29" i="8"/>
  <c r="Z28" i="8"/>
  <c r="Z27" i="8"/>
  <c r="Z26" i="8"/>
  <c r="Z25" i="8"/>
  <c r="Z24" i="8"/>
  <c r="Z23" i="8"/>
  <c r="Z19" i="8"/>
  <c r="Z18" i="8"/>
  <c r="Z17" i="8"/>
  <c r="Z16" i="8"/>
  <c r="Z15" i="8"/>
  <c r="Z11" i="8"/>
  <c r="Z10" i="8"/>
  <c r="Z9" i="8"/>
  <c r="Z8" i="8"/>
  <c r="Z7" i="8"/>
  <c r="Z6" i="8"/>
  <c r="Z24" i="7"/>
  <c r="Z22" i="7"/>
  <c r="Z21" i="7"/>
  <c r="Z19" i="7"/>
  <c r="L23" i="30" s="1"/>
  <c r="Z8" i="7"/>
  <c r="Z6" i="7"/>
  <c r="Z13" i="6"/>
  <c r="Z8" i="6"/>
  <c r="Z6" i="6"/>
  <c r="Z13" i="5"/>
  <c r="Z12" i="5"/>
  <c r="Z11" i="5"/>
  <c r="Z10" i="5"/>
  <c r="Z9" i="5"/>
  <c r="Z6" i="5"/>
  <c r="Z101" i="3"/>
  <c r="Z99" i="3"/>
  <c r="Z97" i="3"/>
  <c r="Z95" i="3"/>
  <c r="Z94" i="3"/>
  <c r="Z93" i="3"/>
  <c r="Z92" i="3"/>
  <c r="Z44" i="3"/>
  <c r="Z40" i="3"/>
  <c r="Z37" i="3"/>
  <c r="Z36" i="3"/>
  <c r="Z34" i="3"/>
  <c r="Z33" i="3"/>
  <c r="Z32" i="3"/>
  <c r="Z27" i="3"/>
  <c r="Z24" i="3"/>
  <c r="Z12" i="3"/>
  <c r="Z27" i="2"/>
  <c r="Z38" i="2"/>
  <c r="Z13" i="2"/>
  <c r="Z10" i="2"/>
  <c r="Z7" i="2"/>
  <c r="L18" i="30" l="1"/>
  <c r="F18" i="30"/>
  <c r="J25" i="30"/>
  <c r="L25" i="30"/>
  <c r="F22" i="30"/>
  <c r="D22" i="30"/>
  <c r="L24" i="30"/>
  <c r="J24" i="30"/>
  <c r="D24" i="30"/>
  <c r="F24" i="30"/>
  <c r="F21" i="30"/>
  <c r="L22" i="30"/>
  <c r="J22" i="30"/>
  <c r="J23" i="30"/>
  <c r="D21" i="30"/>
  <c r="J18" i="30"/>
  <c r="Z44" i="4"/>
  <c r="Z15" i="4"/>
  <c r="Z16" i="3"/>
  <c r="Z79" i="3"/>
  <c r="Z16" i="7"/>
  <c r="Z28" i="7"/>
  <c r="Z14" i="9"/>
  <c r="Z42" i="3"/>
  <c r="Z14" i="4"/>
  <c r="D18" i="30"/>
  <c r="Z59" i="3"/>
  <c r="Z18" i="3"/>
  <c r="Z9" i="11"/>
  <c r="F26" i="30" s="1"/>
  <c r="Z25" i="7"/>
  <c r="Z27" i="7"/>
  <c r="L19" i="30" l="1"/>
  <c r="J20" i="30"/>
  <c r="L20" i="30"/>
  <c r="D25" i="30"/>
  <c r="F25" i="30"/>
  <c r="F19" i="30"/>
  <c r="D20" i="30"/>
  <c r="F31" i="30"/>
  <c r="F20" i="30"/>
  <c r="D31" i="30"/>
  <c r="F23" i="30"/>
  <c r="D26" i="30"/>
  <c r="D23" i="30"/>
  <c r="D19" i="30"/>
  <c r="J19" i="30"/>
  <c r="H21" i="30"/>
  <c r="N25" i="30"/>
  <c r="N24" i="30"/>
  <c r="H24" i="30"/>
  <c r="N23" i="30"/>
  <c r="N22" i="30"/>
  <c r="H22" i="30"/>
  <c r="N18" i="30"/>
  <c r="N17" i="30"/>
  <c r="H17" i="30"/>
  <c r="L28" i="30" l="1"/>
  <c r="J28" i="30"/>
  <c r="D28" i="30"/>
  <c r="F28" i="30"/>
  <c r="H31" i="30"/>
  <c r="H25" i="30"/>
  <c r="H23" i="30"/>
  <c r="N20" i="30"/>
  <c r="N19" i="30"/>
  <c r="H26" i="30"/>
  <c r="H19" i="30"/>
  <c r="H20" i="30"/>
  <c r="H18" i="30"/>
  <c r="H28" i="30" l="1"/>
  <c r="N28" i="30"/>
</calcChain>
</file>

<file path=xl/sharedStrings.xml><?xml version="1.0" encoding="utf-8"?>
<sst xmlns="http://schemas.openxmlformats.org/spreadsheetml/2006/main" count="2867" uniqueCount="1017">
  <si>
    <t>Standard</t>
  </si>
  <si>
    <t>Number</t>
  </si>
  <si>
    <t>XS</t>
  </si>
  <si>
    <t>S</t>
  </si>
  <si>
    <t>M</t>
  </si>
  <si>
    <t>L</t>
  </si>
  <si>
    <t>XL</t>
  </si>
  <si>
    <t>XXL</t>
  </si>
  <si>
    <t>Section 1: Dealership Brand Architecture</t>
  </si>
  <si>
    <t>1.1</t>
  </si>
  <si>
    <t>X</t>
  </si>
  <si>
    <t>Brand Architecture Elements in case of modernisation</t>
  </si>
  <si>
    <t>1.2</t>
  </si>
  <si>
    <t>Outside facilities</t>
  </si>
  <si>
    <t>1.3</t>
  </si>
  <si>
    <t>1.4</t>
  </si>
  <si>
    <t>Section 2: Outside area and Outdoor Communication System (OCS)</t>
  </si>
  <si>
    <t>2.1</t>
  </si>
  <si>
    <t>Outdoor Flags / Flagpoles</t>
  </si>
  <si>
    <t>2.2</t>
  </si>
  <si>
    <t>2.3</t>
  </si>
  <si>
    <t>Entrance Sign</t>
  </si>
  <si>
    <t>2.4</t>
  </si>
  <si>
    <t>2.5</t>
  </si>
  <si>
    <t>2.6</t>
  </si>
  <si>
    <t>2.7</t>
  </si>
  <si>
    <t>2.8</t>
  </si>
  <si>
    <t>2.9</t>
  </si>
  <si>
    <t>2.10</t>
  </si>
  <si>
    <t>2.11</t>
  </si>
  <si>
    <t>Floor Surfaces</t>
  </si>
  <si>
    <t>3.1</t>
  </si>
  <si>
    <t>Walls</t>
  </si>
  <si>
    <t>3.2</t>
  </si>
  <si>
    <t>3.3</t>
  </si>
  <si>
    <t>Ceiling</t>
  </si>
  <si>
    <t>3.4</t>
  </si>
  <si>
    <t>Lighting</t>
  </si>
  <si>
    <t>3.5</t>
  </si>
  <si>
    <t>BMW New Cars on Showroom Display</t>
  </si>
  <si>
    <t>3.6</t>
  </si>
  <si>
    <t>3.7</t>
  </si>
  <si>
    <t>Presentation of Accessories and Lifestyle products</t>
  </si>
  <si>
    <t>3.8</t>
  </si>
  <si>
    <t>Nametags</t>
  </si>
  <si>
    <t>BMW Business Cards</t>
  </si>
  <si>
    <t>3.10</t>
  </si>
  <si>
    <t xml:space="preserve">Institutional Brand Design  </t>
  </si>
  <si>
    <t>3.11</t>
  </si>
  <si>
    <t>Sales Literature and Price Lists</t>
  </si>
  <si>
    <t>3.12</t>
  </si>
  <si>
    <t>3.13</t>
  </si>
  <si>
    <t>Section 3: BMW Sales Area</t>
  </si>
  <si>
    <t>3.14</t>
  </si>
  <si>
    <t>3.15</t>
  </si>
  <si>
    <t>Section 4: Customer Area</t>
  </si>
  <si>
    <t>4.1</t>
  </si>
  <si>
    <t>4.3</t>
  </si>
  <si>
    <t>4.4</t>
  </si>
  <si>
    <t>Isetta Bar</t>
  </si>
  <si>
    <t>4.5</t>
  </si>
  <si>
    <t>Kids area / action area</t>
  </si>
  <si>
    <t>4.6</t>
  </si>
  <si>
    <t>4.7</t>
  </si>
  <si>
    <t>Customer wash rooms</t>
  </si>
  <si>
    <t>4.8</t>
  </si>
  <si>
    <t>4.9</t>
  </si>
  <si>
    <t>4.2</t>
  </si>
  <si>
    <t>Section 5: Information Technology</t>
  </si>
  <si>
    <t>5.1</t>
  </si>
  <si>
    <t>5.2</t>
  </si>
  <si>
    <t>Dealer Management System (DMS)</t>
  </si>
  <si>
    <t>Section 6: Management</t>
  </si>
  <si>
    <t>Business Plan / Balanced Score Card</t>
  </si>
  <si>
    <t>6.1</t>
  </si>
  <si>
    <t>6.2</t>
  </si>
  <si>
    <t xml:space="preserve">EHS Management System </t>
  </si>
  <si>
    <t>6.3</t>
  </si>
  <si>
    <t>7.1</t>
  </si>
  <si>
    <t>Sales Personnel</t>
  </si>
  <si>
    <t>7.2</t>
  </si>
  <si>
    <t>Recruiting</t>
  </si>
  <si>
    <t>7.3</t>
  </si>
  <si>
    <t>Promotion Candidates</t>
  </si>
  <si>
    <t>7.4</t>
  </si>
  <si>
    <t xml:space="preserve">Development Centre for Managerial Functions
</t>
  </si>
  <si>
    <t>7.5</t>
  </si>
  <si>
    <t>7.6</t>
  </si>
  <si>
    <t>7.7</t>
  </si>
  <si>
    <t>7.8</t>
  </si>
  <si>
    <t xml:space="preserve">A Distance Learning venue
</t>
  </si>
  <si>
    <t>7.10</t>
  </si>
  <si>
    <t>7.11</t>
  </si>
  <si>
    <t>7.12</t>
  </si>
  <si>
    <t>Customer Welcome Staff</t>
  </si>
  <si>
    <t>There is a dedicated function in the dealership to welcome all incoming customers.</t>
  </si>
  <si>
    <t>Section 7: Personnel / Training</t>
  </si>
  <si>
    <t>Customer Welcome</t>
  </si>
  <si>
    <t>8.1</t>
  </si>
  <si>
    <t>8.2</t>
  </si>
  <si>
    <t>Product Presentation</t>
  </si>
  <si>
    <t>8.3</t>
  </si>
  <si>
    <t>Test Drive Offer</t>
  </si>
  <si>
    <t>8.4</t>
  </si>
  <si>
    <t>Test Drive Preparation</t>
  </si>
  <si>
    <t>8.5</t>
  </si>
  <si>
    <t xml:space="preserve">For the handover to the prospect / customer the test drive vehicles are clean inside and outside and without any personal belongings. Technical features/ options available in the test drive vehicle are prepared for the usage of the prospect / customer during test drive (e.g. test drive routes saved in the navigation system). 
The preparation of the test drive vehicle can be done by another person than the sales person. </t>
  </si>
  <si>
    <t>Test Drive Procedure</t>
  </si>
  <si>
    <t>8.6</t>
  </si>
  <si>
    <t>Test Drive Booking System</t>
  </si>
  <si>
    <t>8.7</t>
  </si>
  <si>
    <t>8.8</t>
  </si>
  <si>
    <t>8.9</t>
  </si>
  <si>
    <t>8.10</t>
  </si>
  <si>
    <t>8.11</t>
  </si>
  <si>
    <t>8.12</t>
  </si>
  <si>
    <t>Financing, Leasing, Consultation</t>
  </si>
  <si>
    <t>8.13</t>
  </si>
  <si>
    <t>8.14</t>
  </si>
  <si>
    <t>The sales person offers actively additional service packages (e.g. BSI) and E/E functionalities to the customer during the sales conversation.</t>
  </si>
  <si>
    <t>Pre Delivery Communication</t>
  </si>
  <si>
    <t>8.15</t>
  </si>
  <si>
    <t>8.16</t>
  </si>
  <si>
    <t>Handover Procedure/ Special Treat</t>
  </si>
  <si>
    <t>8.17</t>
  </si>
  <si>
    <t>Service Contact Introduction</t>
  </si>
  <si>
    <t>8.18</t>
  </si>
  <si>
    <t>Post Delivery Contact</t>
  </si>
  <si>
    <t>8.19</t>
  </si>
  <si>
    <t>Complaint Response</t>
  </si>
  <si>
    <t>8.20</t>
  </si>
  <si>
    <t>8.21</t>
  </si>
  <si>
    <t>8.22</t>
  </si>
  <si>
    <t>Customer Care until Repurchase</t>
  </si>
  <si>
    <t>8.23</t>
  </si>
  <si>
    <t>Test Drive offer for existing customers</t>
  </si>
  <si>
    <t>8.24</t>
  </si>
  <si>
    <t>Customer and Prospect Care Management</t>
  </si>
  <si>
    <t>8.25</t>
  </si>
  <si>
    <t>8.26</t>
  </si>
  <si>
    <t>Retail CRM System</t>
  </si>
  <si>
    <t>8.27</t>
  </si>
  <si>
    <t>Customer and Vehicle Service History Data</t>
  </si>
  <si>
    <t>8.28</t>
  </si>
  <si>
    <t>Dealer Address Stock</t>
  </si>
  <si>
    <t>Marketing Planning</t>
  </si>
  <si>
    <t>9.1</t>
  </si>
  <si>
    <t>9.2</t>
  </si>
  <si>
    <t>Early Test Drive Events</t>
  </si>
  <si>
    <t>9.4</t>
  </si>
  <si>
    <t>Online Media</t>
  </si>
  <si>
    <t>9.5</t>
  </si>
  <si>
    <t>9.6</t>
  </si>
  <si>
    <t>9.7</t>
  </si>
  <si>
    <t>Business Plan</t>
  </si>
  <si>
    <t>Section 8: Customer Processes</t>
  </si>
  <si>
    <t>Units</t>
  </si>
  <si>
    <t>&lt; 100</t>
  </si>
  <si>
    <t>6.4</t>
  </si>
  <si>
    <t>Parking Spots or alternatively Customer Parking Management Process</t>
  </si>
  <si>
    <t>Customers at the dealership are actively welcomed after entering the dealership (by name if possible). The welcoming dealer employee passes on the customer to the respective person or area.</t>
  </si>
  <si>
    <t>Additional Training / Refresher Training
(Focus Training)</t>
  </si>
  <si>
    <t>Events</t>
  </si>
  <si>
    <t>POS Communication</t>
  </si>
  <si>
    <t>Product Information / Expertise</t>
  </si>
  <si>
    <t xml:space="preserve">Interested customers are provided with a detailed product information for relevant products and product features up on request of the customer.
</t>
  </si>
  <si>
    <t>Complaints Management</t>
  </si>
  <si>
    <t>The modules of the Dealer name and of the BMW brand symbol are displayed on the bearing structure in correspondence to the BMW OCS. 
Further modules for signalization of BMW Service, if offered on site, are not required.</t>
  </si>
  <si>
    <t xml:space="preserve">Employee Dialogue + DNI (Development Need Identification)
</t>
  </si>
  <si>
    <t>Section 01</t>
  </si>
  <si>
    <t>Brand Architecture</t>
  </si>
  <si>
    <t>Section 02</t>
  </si>
  <si>
    <t>OCS</t>
  </si>
  <si>
    <t>Section 03</t>
  </si>
  <si>
    <t>Sales Area</t>
  </si>
  <si>
    <t>Section 04</t>
  </si>
  <si>
    <t>Customer Area</t>
  </si>
  <si>
    <t>Section 05</t>
  </si>
  <si>
    <t>IT</t>
  </si>
  <si>
    <t>Section 06</t>
  </si>
  <si>
    <t>Management</t>
  </si>
  <si>
    <t>Section 07</t>
  </si>
  <si>
    <t>Personnel, Training</t>
  </si>
  <si>
    <t>Section 08</t>
  </si>
  <si>
    <t>Customer Processes</t>
  </si>
  <si>
    <t>Section 09</t>
  </si>
  <si>
    <t>Section 10</t>
  </si>
  <si>
    <t>Business Customer Sales</t>
  </si>
  <si>
    <t xml:space="preserve">For additional info purpose. </t>
  </si>
  <si>
    <t>Offer of Additional Service Packages and E/E functionalities</t>
  </si>
  <si>
    <t>Type of Check</t>
  </si>
  <si>
    <t>Comments</t>
  </si>
  <si>
    <t>Audit</t>
  </si>
  <si>
    <t>Essential</t>
  </si>
  <si>
    <t>Essentials</t>
  </si>
  <si>
    <t>BMW Building and Equipment Consultancy (incl. Sustainability / Green Building Advisory)</t>
  </si>
  <si>
    <t>3.9</t>
  </si>
  <si>
    <t>Brand Separation Divider to other brands</t>
  </si>
  <si>
    <r>
      <t xml:space="preserve">The ceiling in the car display area is at least 2.75 m above floor level. 
The ceiling colour is white (e.g. RAL 9010).
</t>
    </r>
    <r>
      <rPr>
        <sz val="9"/>
        <color rgb="FFFF0000"/>
        <rFont val="BMW Group"/>
      </rPr>
      <t/>
    </r>
  </si>
  <si>
    <t>X
(25m2)</t>
  </si>
  <si>
    <t>X
(50m2)</t>
  </si>
  <si>
    <t>X
(80m2)</t>
  </si>
  <si>
    <t>9.3</t>
  </si>
  <si>
    <t>Charging New Car Vehicles on Stock</t>
  </si>
  <si>
    <t>4.10</t>
  </si>
  <si>
    <t>Customer Charging Point: Standbox</t>
  </si>
  <si>
    <t>2.12</t>
  </si>
  <si>
    <t>Battery Charger for the showroom</t>
  </si>
  <si>
    <t>3.16</t>
  </si>
  <si>
    <t>Battery Tester for Showroom Cars</t>
  </si>
  <si>
    <t>3.17</t>
  </si>
  <si>
    <t>3.18</t>
  </si>
  <si>
    <t>3.19</t>
  </si>
  <si>
    <t>5.3</t>
  </si>
  <si>
    <t>7.9</t>
  </si>
  <si>
    <t>In case of new building or modernisations the transitions between different flooring must be separated with a stainless steel rail.</t>
  </si>
  <si>
    <t>Appearance / Cleanliness of customer areas</t>
  </si>
  <si>
    <t>4.11</t>
  </si>
  <si>
    <t xml:space="preserve">Training Program Transparency for all Employees
</t>
  </si>
  <si>
    <t>Audit Question</t>
  </si>
  <si>
    <t>Evaluation (0/1)</t>
  </si>
  <si>
    <t>Wallbox (Charger)</t>
  </si>
  <si>
    <t>Sales Consultant</t>
  </si>
  <si>
    <t xml:space="preserve">Outdated versions of the BMW OCS Facade Banner are to be removed and not to be used any longer. Old facade banners (e.g. backyard or outhouse) are to be removed. </t>
  </si>
  <si>
    <t>Model Mix of showroom cars</t>
  </si>
  <si>
    <t>Indoor Signage (ex Brand Module)</t>
  </si>
  <si>
    <t>Communication Stele</t>
  </si>
  <si>
    <t xml:space="preserve">Removal of old ICS elements </t>
  </si>
  <si>
    <t xml:space="preserve">Consultation satellite </t>
  </si>
  <si>
    <t>Sound</t>
  </si>
  <si>
    <t>3.20</t>
  </si>
  <si>
    <t>3.21</t>
  </si>
  <si>
    <t>3.22</t>
  </si>
  <si>
    <t>3.23</t>
  </si>
  <si>
    <t>3.24</t>
  </si>
  <si>
    <t>3.25</t>
  </si>
  <si>
    <t>3.26</t>
  </si>
  <si>
    <t>3.27</t>
  </si>
  <si>
    <t>3.28</t>
  </si>
  <si>
    <t>3.29</t>
  </si>
  <si>
    <t>3.30</t>
  </si>
  <si>
    <t>4.12</t>
  </si>
  <si>
    <t>Observation / Evidence Required / Audit Remarks</t>
  </si>
  <si>
    <t>Suggested Person to ask</t>
  </si>
  <si>
    <t>Result</t>
  </si>
  <si>
    <t>Sales Manager</t>
  </si>
  <si>
    <t>Sales Manager, General Manager</t>
  </si>
  <si>
    <t>Does the dealer ensure the availability of the demonstrator cars for the customers?</t>
  </si>
  <si>
    <t xml:space="preserve">Does the marketing plan shows all year activities respecting the relevant mix of events, print, digital and online media activities, and comprises the planned marketing measures and the corresponding targets, budgets and months of implementation. </t>
  </si>
  <si>
    <t>Marketing Manager</t>
  </si>
  <si>
    <t>General Manager</t>
  </si>
  <si>
    <t>Is the material provided for launches (POS) ordered in time?</t>
  </si>
  <si>
    <t>Is there a dedicated Finance &amp; Insurance Manager?</t>
  </si>
  <si>
    <t>Are available customer and service vehicle data used during the repurchase process?</t>
  </si>
  <si>
    <t>Sales Person, Sales Manager</t>
  </si>
  <si>
    <t>Sales Manager, Sales Person</t>
  </si>
  <si>
    <t>Does the DNI contain specific training needs as well as an indication of planned promotions?</t>
  </si>
  <si>
    <t xml:space="preserve">Is the business plan / balance score card provided on time / set in system?
</t>
  </si>
  <si>
    <t>Is the Dealer reporting in an approved form, file format and data structure and submitting it electronically?</t>
  </si>
  <si>
    <t>Data are transmitted in specified form, file format and data structure and system</t>
  </si>
  <si>
    <t>Is wireless LAN access available in the whole building?</t>
  </si>
  <si>
    <t>5.4</t>
  </si>
  <si>
    <t>5.5</t>
  </si>
  <si>
    <t>5.6</t>
  </si>
  <si>
    <t>5.7</t>
  </si>
  <si>
    <t>Sales Assistant</t>
  </si>
  <si>
    <t>General Systems (PIX)</t>
  </si>
  <si>
    <t>SPOA (Service Package Online Access)</t>
  </si>
  <si>
    <t>Learning Management System</t>
  </si>
  <si>
    <t>Is there a Sales Assistant with a working interface to the Dealer Management System (DMS)?</t>
  </si>
  <si>
    <t>80% participation,
or 1 member of staff is missing</t>
  </si>
  <si>
    <t>Does this room or area have the corresponding IT requirements and audio visual media facilities in working order?</t>
  </si>
  <si>
    <t>A distance learning site is available at the dealership away from daily business activities – either in a separate room or in an area that can be separated from the remainder of the site and has the corresponding IT requirements (PC, Browser) and audio visual media (screen, TV, DVD player). (IT and audio visual learning hardware is not necessarily at the same location).</t>
  </si>
  <si>
    <t>Is there a distance learning site at the dealership (away from daily business activities) either in a separate room, or in an area that can be separated from the remainder of the site?</t>
  </si>
  <si>
    <t>Are all employees informed about the current BMW training program?</t>
  </si>
  <si>
    <t>Is there a responsible person to welcome all incoming customers? (this person can also have other functions)</t>
  </si>
  <si>
    <t>Personnel Manager</t>
  </si>
  <si>
    <t>Is there a flow of SPOA inbound/outbound information?</t>
  </si>
  <si>
    <t>Are connections for electricity, telephone and IT available?</t>
  </si>
  <si>
    <t>Does the BMW waiting area / cafeteria comprises the following?</t>
  </si>
  <si>
    <t>Is a tablet PC free of usage available for the customers?</t>
  </si>
  <si>
    <t>Is there a suitable space for the play area with relevant toys?</t>
  </si>
  <si>
    <t>Are there plants within the customer area?</t>
  </si>
  <si>
    <t xml:space="preserve">Customer wash rooms and toilets comply with a premium (BMW brand) adequate appearance. This contains the following minimum requirements:
</t>
  </si>
  <si>
    <t>Are all areas accessible for customers (counters, waiting area, wash rooms, sales areas etc.) clean and well arranged?</t>
  </si>
  <si>
    <t>Are the transitions between different flooring separated with a stainless steel rail?</t>
  </si>
  <si>
    <t>Free standing columns must not have a base molding.</t>
  </si>
  <si>
    <t>Walls in the BMW sales area are coloured white. Glass walls are also permitted.</t>
  </si>
  <si>
    <t>Free standing columns have a scrub resistant coating at the base. The coating at the base has the same colour as the column (white).</t>
  </si>
  <si>
    <t>Are the walls in the BMW sales area coloured white or are the walls made of glass?</t>
  </si>
  <si>
    <t>Are wiring, installations, equipment and devices not visible on the surface of the walls?</t>
  </si>
  <si>
    <t>Do free standing columns have a scrub resistant coating at the base and is the coating at the base has the colour as the column (white)?</t>
  </si>
  <si>
    <t xml:space="preserve">Is there space in the car display area of at least 2.75 m between floor and ceiling? </t>
  </si>
  <si>
    <t>Is the ceiling colour white (e.g. RAL 9010)</t>
  </si>
  <si>
    <t>Is the luminosity, measured at a height of 1,5 m above floor level, at least 500 Lux?</t>
  </si>
  <si>
    <t>Is there a free area (no walls, other cars or things etc.) of 0.60 m around each displayed car, and do these free areas do not overlap?</t>
  </si>
  <si>
    <t>Is the alignment / arrangement of all new cars on display in roadway in one or more lanes?</t>
  </si>
  <si>
    <t>Is there an indoor signage in correspondence to the BMW Indoor Communication System (ICS) specification?</t>
  </si>
  <si>
    <t>Is there a communication stele within the sales area or Driving Gallery?</t>
  </si>
  <si>
    <t>Is there wall mounted communication display (format: 180cm x120cm) in correspondence to the BMW Indoor Communication System (ICS) specification?</t>
  </si>
  <si>
    <t>Is there an additional Communication Display wall mounted small  (180x120cm) in correspondence to the BMW Indoor Communication System (ICS) specification?</t>
  </si>
  <si>
    <t>Is there an additional Communication Display wall mounted large (280x120cm)  in correspondence to the BMW Indoor Communication System (ICS) specification?</t>
  </si>
  <si>
    <t>Is there at least one new car sales consultant workplace located in or directly adjacent to the BMW showroom?</t>
  </si>
  <si>
    <t xml:space="preserve">Does this workplace allow the sales consultant an unobstructed view into the BMW sales area ? </t>
  </si>
  <si>
    <t>Transition period until 31.03.2015.</t>
  </si>
  <si>
    <t>Is the  consultation satellite located within the BMW showroom?
Is the consultation satellite equipped with the following:</t>
  </si>
  <si>
    <t>Are plants used within the showroom?</t>
  </si>
  <si>
    <t>Are pots and plant in correspondence to the BMW Indoor Communication System (ISC) specification?</t>
  </si>
  <si>
    <t xml:space="preserve">Additional Communication and Presentation Kit </t>
  </si>
  <si>
    <t>Does each showroom car have a LED battery tester? (solar panel is recommended)</t>
  </si>
  <si>
    <t>Does the wallbox (charger) have electrical power supply?</t>
  </si>
  <si>
    <t xml:space="preserve">If not fulfilled: Does a local authority refusal exist in writing? </t>
  </si>
  <si>
    <t xml:space="preserve">If not fulfilled: Does a local authority refusal exist in writing?
</t>
  </si>
  <si>
    <t>Are the flagpoles spotlighted from below (1 ground spot per flagpole providing direct illumination)? (optional)</t>
  </si>
  <si>
    <t>Are the modules of the Dealer name and of the BMW brand symbol on the bearing structure displayed in correspondence to the BMW OCS?</t>
  </si>
  <si>
    <t>Has outdates versions of the façade banner (on secondary placing, elsewhere on the dealer site) been removed?</t>
  </si>
  <si>
    <t>Is there a battery charger to ensure the permanent illumination of the highlight vehicle's corona rings?</t>
  </si>
  <si>
    <t>Is there a highlight area in front of the dealership (outdoor car presentation / platform)?</t>
  </si>
  <si>
    <t>If the customer parking is inside: Are BMW music samplers in use?</t>
  </si>
  <si>
    <t>Does the installation  of the charging device ensure that during charging vehicles walkways are not crossed and therefore the cable can not be accidentally knocked down by vehicles or other movable objects?</t>
  </si>
  <si>
    <t xml:space="preserve">
It is recommended to install a DC Box on one charging point, either within the workshop or as customer charging point.</t>
  </si>
  <si>
    <t xml:space="preserve">The dealer ensures the following elements for the outside facilities:
</t>
  </si>
  <si>
    <t>Are the outside facilities equipped with the following elements:</t>
  </si>
  <si>
    <t>Is the metering and collection of the relevant key indicators be realized according to the different functional areas of a BMW dealership: showroom area, office area, workshop area, storage area and outside area?</t>
  </si>
  <si>
    <t>Are the relevant key indicators visible for customers/ stakeholders on a display system in the interior of the building?</t>
  </si>
  <si>
    <t xml:space="preserve"> </t>
  </si>
  <si>
    <t>Date:</t>
  </si>
  <si>
    <t>Is the material provided for further product/ technology or seasonal related topics ordered in time?</t>
  </si>
  <si>
    <t>Are new cars only displayed on  matt anthracite floor surfaces made of tiles or on the BMW ICS platform?</t>
  </si>
  <si>
    <t xml:space="preserve">Is the size of  used matt anthracite floor tiles   placed in a shifted way according to BMW Brand Architecture Standard?
</t>
  </si>
  <si>
    <t>Is sandwich floor, double layer or twin deck floor been implemented?</t>
  </si>
  <si>
    <t>Do free standing columns not have a base molding?</t>
  </si>
  <si>
    <t>Is there electrical supply for every BMW showroom car available and is the wiring for electrical supply invisible?</t>
  </si>
  <si>
    <t xml:space="preserve">If there are additional sales consultants workplaces situated within the BMW sales area: Are these sales consultant workplace equipped  accordingly and is the furniture in correspondence to the BMW Indoor Communication System (ICS) specification?
</t>
  </si>
  <si>
    <t>Is there a charging plan and a charging responsible person?</t>
  </si>
  <si>
    <t>Is there a Isetta bar available and is it attached to the BMW Waiting Area?</t>
  </si>
  <si>
    <t>Are the customer wash rooms and toilets comply with a premium (BMW brand) adequate appearance with the following minimum requirements:</t>
  </si>
  <si>
    <t>Sales person vacancies are filled by an assessment of the applicants.</t>
  </si>
  <si>
    <t>Are vacancies of sales person filled by an assessment of applicants?</t>
  </si>
  <si>
    <t>All existing Sales Managers go through a development centre in order to obtain an individual development plan.</t>
  </si>
  <si>
    <t>Do all existing sales managers go through a development centre in order to obtain an individual development plan?</t>
  </si>
  <si>
    <t>Are all business areas and communication channels fully fletched with the respective POS media content and actively in use?</t>
  </si>
  <si>
    <t>Section 9: Marketing</t>
  </si>
  <si>
    <t>Marketing</t>
  </si>
  <si>
    <t>The content of the communication display has to be a current version and in accordance with the respective marketing activity in the dealership.</t>
  </si>
  <si>
    <t>Is the content of the communication display a current version and is it in accordance with the respective marketing activity in the dealership?</t>
  </si>
  <si>
    <t>6.5</t>
  </si>
  <si>
    <t>7.13</t>
  </si>
  <si>
    <t>Overview LED Screen, tablet PCs</t>
  </si>
  <si>
    <t>Brand Architecture Elements</t>
  </si>
  <si>
    <t>Reference System Sustainability</t>
  </si>
  <si>
    <t>&gt; a visual and/or physical separation between customer and workshop areas</t>
  </si>
  <si>
    <t xml:space="preserve">&gt; a separated area for waste collection incl. screen to prevent customer view </t>
  </si>
  <si>
    <r>
      <rPr>
        <sz val="9"/>
        <color rgb="FF000000"/>
        <rFont val="Symbol"/>
        <family val="1"/>
        <charset val="2"/>
      </rPr>
      <t>&gt;</t>
    </r>
    <r>
      <rPr>
        <sz val="7.65"/>
        <color rgb="FF000000"/>
        <rFont val="BMW Group"/>
      </rPr>
      <t xml:space="preserve"> </t>
    </r>
    <r>
      <rPr>
        <sz val="9"/>
        <color rgb="FF000000"/>
        <rFont val="BMW Group"/>
      </rPr>
      <t>visual check</t>
    </r>
  </si>
  <si>
    <t>&gt; visual check if all key indicators are available</t>
  </si>
  <si>
    <t>&gt; check if all area are involved</t>
  </si>
  <si>
    <t>&gt; visual check</t>
  </si>
  <si>
    <t xml:space="preserve">&gt; visual check of Pylon
&gt; further pylons for signalling of BMW Service, if offered on site, are not required. </t>
  </si>
  <si>
    <t>&gt; check documents</t>
  </si>
  <si>
    <t xml:space="preserve">&gt; visual check and measurement of flagpoles
</t>
  </si>
  <si>
    <t>&gt; visual check of façade banner
&gt; further modules for signalling of BMW Service, if offered on site, are not required.</t>
  </si>
  <si>
    <t xml:space="preserve">&gt; width 1000 mm, minimum height 666 mm </t>
  </si>
  <si>
    <t>&gt; white background with black letters 
   (e.g. sign "Entrance" according to BMW OCS specification)</t>
  </si>
  <si>
    <t xml:space="preserve">&gt; name </t>
  </si>
  <si>
    <t xml:space="preserve">&gt; title "BMW Authorized Dealer", further indication for BMW Service, if offered on site, is not required </t>
  </si>
  <si>
    <t>&gt; address (optional)</t>
  </si>
  <si>
    <t xml:space="preserve">&gt; telephone and fax numbers </t>
  </si>
  <si>
    <t>&gt; opening times</t>
  </si>
  <si>
    <t xml:space="preserve">&gt; if inside: clearly visible and legible from the outside
</t>
  </si>
  <si>
    <t>&gt; if entrance sign is inside: stand 1 (max) meter in front of the entrance: Is the sign clearly visible from the outside?</t>
  </si>
  <si>
    <t>&gt; width 1000 mm, minimum height 666 mm</t>
  </si>
  <si>
    <t>&gt; white background with black letters 
  (e.g. sign "Offer" in accordance with BMW OCS specification)</t>
  </si>
  <si>
    <t>&gt; list of products (e.g. New Cars, Used Cars etc.)</t>
  </si>
  <si>
    <t xml:space="preserve">&gt; if inside: clearly visible and legible from the outside
</t>
  </si>
  <si>
    <t>&gt; if offer sign is inside: stand 1 (max) meter in front of the entrance: Is the sign clearly visible from the outside?</t>
  </si>
  <si>
    <t>&gt; check document</t>
  </si>
  <si>
    <t>&gt; visual check
&gt; only for new buildings</t>
  </si>
  <si>
    <t>&gt; visual check
&gt; indoor signage can be wall mounted or ceiling mounted</t>
  </si>
  <si>
    <t>&gt; visual check 
&gt; wall mounted or free standing
&gt; Transition period until 31.03.2015.</t>
  </si>
  <si>
    <t>&gt; directional sound or sound on/off Automatic</t>
  </si>
  <si>
    <t>&gt; Player / PC (according to BMW specifications)</t>
  </si>
  <si>
    <t>&gt; Content: POS.digital</t>
  </si>
  <si>
    <t>&gt; Is there electrical power supply for the Communication Display (digital) and is the wiring for electrical supply invisible (e.g. by floor boxes)?</t>
  </si>
  <si>
    <t>Are the following old ICS elements removed from the BMW Sales area:
&gt; indoor flags</t>
  </si>
  <si>
    <t>&gt; brand curtain</t>
  </si>
  <si>
    <t>&gt; visual check
&gt; the sales consultant workplace and the consultation module can be placed separately within the BMW showroom, however IT connection for the consultation module must be ensured.</t>
  </si>
  <si>
    <t>&gt; carpet (or wooden floor)</t>
  </si>
  <si>
    <t>&gt; office desk</t>
  </si>
  <si>
    <t>&gt; office chair / revolving workstation chair</t>
  </si>
  <si>
    <t>&gt; sideboard (high)</t>
  </si>
  <si>
    <t xml:space="preserve">&gt; business notebook or standard PC with 2 monitor ports (HDMI) and Standard Monitor for the office desk </t>
  </si>
  <si>
    <t>&gt; standard PC with 2 monitor ports (HDMI)  and Standard Monitor for the office desk or business notebook for the office desk</t>
  </si>
  <si>
    <t>&gt; Software for the standard PC or business notebook: Configurator (SA3), DMS</t>
  </si>
  <si>
    <t>&gt; sideboard (low)</t>
  </si>
  <si>
    <t>&gt; tablet PC with WLAN and 3G</t>
  </si>
  <si>
    <t>&gt; consultation satellite furniture (table and container) according to the BMW ICS specification</t>
  </si>
  <si>
    <t>&gt; business laptop</t>
  </si>
  <si>
    <t>&gt; visual check (Exhibits/ window stickers etc.)</t>
  </si>
  <si>
    <t>&gt; visual check of business cards of the BMW new cars sales personnel</t>
  </si>
  <si>
    <t>&gt; visual check of e.g. invoices for sales, correspondence concerning delivery or customer loyalisation</t>
  </si>
  <si>
    <t>&gt; visual check (all criteria must be fulfilled)</t>
  </si>
  <si>
    <t>&gt; visual check of battery tester</t>
  </si>
  <si>
    <t>&gt; visual check of charging plan, job description</t>
  </si>
  <si>
    <t>&gt; visual check
if there is a wallbox within the service area or BMW i sales area a further wallbox for BMW Sales is not required.</t>
  </si>
  <si>
    <t>&gt; visual check of plan and job description</t>
  </si>
  <si>
    <t>&gt; connection points for electricity, telephone and IT</t>
  </si>
  <si>
    <t>&gt; hot and cold drinks as a gesture of courtesy (no plastic cups)</t>
  </si>
  <si>
    <t>&gt; "Bar Element" Sideboard (high)</t>
  </si>
  <si>
    <t>&gt; free usage of a tablet PC</t>
  </si>
  <si>
    <t>&gt; information about the free usage for the customer is sufficient</t>
  </si>
  <si>
    <t>&gt; newspapers and magazines</t>
  </si>
  <si>
    <t>&gt; Kids Dome structure</t>
  </si>
  <si>
    <t>&gt; Game processor (i.e. PlayStation etc.)</t>
  </si>
  <si>
    <t>&gt; Content: Games</t>
  </si>
  <si>
    <t>&gt; air circulation</t>
  </si>
  <si>
    <t>&gt; intensity of Light 200 lx (also in proximity of mirrors of the washrooms)</t>
  </si>
  <si>
    <t>&gt; car cover sheet</t>
  </si>
  <si>
    <t>&gt; congrat board (also digital possible)</t>
  </si>
  <si>
    <t>&gt; walls, ceiling &amp; floor are in correspondence with the BMW Corporate Identity (CI)</t>
  </si>
  <si>
    <t>&gt; regular cleaning of these areas (by external company or internal staff, plan must be available with cleaning intervals and responsibilities, cleaning is documented)</t>
  </si>
  <si>
    <t xml:space="preserve">&gt; Is there regular cleaning of these areas (by external company or internal staff, </t>
  </si>
  <si>
    <t>&gt; check of documentation of cleaning e.g. plan must be available with cleaning intervals and responsibilities, cleaning is documented</t>
  </si>
  <si>
    <t>&gt; no visible storage of packages</t>
  </si>
  <si>
    <t>&gt; Are storage of packages no visible?</t>
  </si>
  <si>
    <t>&gt; visual check, if no packages are visible</t>
  </si>
  <si>
    <t>&gt; accurate usage of waste bins</t>
  </si>
  <si>
    <t>&gt; Is there an accurate usage of waste bins?</t>
  </si>
  <si>
    <t>&gt; professional justification of cables.</t>
  </si>
  <si>
    <t>&gt; Is there professional justification of cables?</t>
  </si>
  <si>
    <t>&gt; visual check, if cable are either not visible but at least not crossing customer walking lines or handling areas.</t>
  </si>
  <si>
    <t>&gt; check if the signed Extranet contract is existing.</t>
  </si>
  <si>
    <t>&gt; check at waiting area, sales consultant workplaces</t>
  </si>
  <si>
    <t>&gt; check in the central PIX System whether all data flows to and from Dealer</t>
  </si>
  <si>
    <t>&gt; check of valid certification</t>
  </si>
  <si>
    <t>&gt; check if all demo cars are available e.g. in the demo car booking planner</t>
  </si>
  <si>
    <t>&gt; business plan / balanced score card exists and is complete.</t>
  </si>
  <si>
    <t>&gt; check if there is a regular process for informing the employees about the current BMW training program e.g. notice on a bill board, emails, minutes of department meetings etc.)</t>
  </si>
  <si>
    <t>&gt; system check</t>
  </si>
  <si>
    <t>&gt; check job description</t>
  </si>
  <si>
    <t>&gt; visual check
(IT and video learning hardware is not necessarily at the same location.)</t>
  </si>
  <si>
    <t>&gt; check availability of a specified PC and an audio visual media facility (e.g. DVD player).
Start a training CD.</t>
  </si>
  <si>
    <t>&gt; system check Sales Assistant</t>
  </si>
  <si>
    <t>&gt; system check Sales Assistant
&gt; check if there is adequate procedure in place to allocate new qualified prospects to sales persons</t>
  </si>
  <si>
    <t>&gt; visual check of the system</t>
  </si>
  <si>
    <t>&gt; check the test drive booking planner, select at least 10 customers (within the last 12 months) and check within the system if the documentation was done</t>
  </si>
  <si>
    <t>&gt; select at least 10 offers (within the last 12 months) and check within the system if the documentation was done</t>
  </si>
  <si>
    <t xml:space="preserve">&gt; select at least 10 deliveries (within the last 12 months) and check within the system if contact is documented or
&gt; check if a systematic routine is in place
</t>
  </si>
  <si>
    <t>&gt; check the system if complaints are in and if the complaints documentation is complete (date of income, contacts, solutions etc.)</t>
  </si>
  <si>
    <t xml:space="preserve">&gt; check if there is adequate process in place to select the respective customers within the system regularly
&gt; check if sample letter / emails are available
&gt; check in the system if the test drive offer is documented either by system evaluation or by spot checks of at least 10 test offers within the last 12 months
</t>
  </si>
  <si>
    <t xml:space="preserve">&gt; check if there is adequate process in place to select the respective customers within the system regularly
&gt; check if sample letter / emails are available 
&gt; check if the contact is documented either by system evaluation or by spot checks of at least 10 contacts within the last 12 months
</t>
  </si>
  <si>
    <t xml:space="preserve">&gt; check if there is a regular procedure in place to exchange service data and sales data
</t>
  </si>
  <si>
    <t xml:space="preserve">&gt; visual check </t>
  </si>
  <si>
    <t>&gt; check of documentation: photographs, letters, ads</t>
  </si>
  <si>
    <t xml:space="preserve">&gt; check of orders/deliveries </t>
  </si>
  <si>
    <t>&gt; check of documentation: photographs, letters, ads
&gt; visual check of current implementation, if available</t>
  </si>
  <si>
    <t xml:space="preserve">&gt; system check </t>
  </si>
  <si>
    <t>&gt; visual check if system is available</t>
  </si>
  <si>
    <t>&gt; visual check e.g. if all LED screen in the showroom, waiting area and handover area are actively in use and showing POS content</t>
  </si>
  <si>
    <t>&gt; check if business customer data management system does have required fields 
&gt; check if necessary are available for the business customers either by system check or spot check of business customer files (samples size at least 10 files)</t>
  </si>
  <si>
    <t xml:space="preserve">&gt; check job description </t>
  </si>
  <si>
    <t>&gt; a laptop with 3G connection</t>
  </si>
  <si>
    <t>&gt; mobile phone with email function.</t>
  </si>
  <si>
    <t>&gt; mobile phone with email function?</t>
  </si>
  <si>
    <t>&gt; check of contact documentation of business customers
&gt; check if a systematic procedure for contacting is available (e.g. reminder function, selection by system)
&gt; check of emails, letters etc. if possible</t>
  </si>
  <si>
    <t>&gt; check either by system evaluation or by spot check (at least 10 samples)</t>
  </si>
  <si>
    <t xml:space="preserve">The metering and collection of the relevant key indicators must be realized according to the different functional areas of a BMW dealership: showroom area, office area, workshop area, storage area and outside area. </t>
  </si>
  <si>
    <t>&gt; seating (chairs, lounge chairs, armchairs or high chairs) in correspondence with the BMW Indoor Communication System (ICS)</t>
  </si>
  <si>
    <t>&gt; table (coffee table or high desk) in correspondence with the BMW Indoor Communication System (ICS)</t>
  </si>
  <si>
    <t>&gt; place to deposit e.g. present, flowers, documents in correspondence with the BMW Indoor Communication System (ICS)</t>
  </si>
  <si>
    <t>&gt; communication display (print) wall mounted or free standing in correspondence with the BMW Indoor Communication System (ICS)</t>
  </si>
  <si>
    <t xml:space="preserve"> &gt; New Car Name Plate</t>
  </si>
  <si>
    <t xml:space="preserve">&gt; free usage of a tablet PC </t>
  </si>
  <si>
    <t>&gt; Monitoring Sustainability</t>
  </si>
  <si>
    <t xml:space="preserve">There are at least two flagpoles, one with the BMW brand flag and one with a current product flag or a launch flag. The flagpoles are grouped together.
If more than two flagpoles are erected in a row or in a group, they are set equidistant from one to another with a maximum deviation of +/&gt;15 cm.
The flagpoles should be spotlighted from below (one ground spot per flagpole providing direct illumination) if possible. </t>
  </si>
  <si>
    <t xml:space="preserve">Are there at least 2 flagpoles, one with the BMW brand flag and one with a current product or launch flag and are they grouped together?
If more than 2 flagpoles erected in a row or in a group: Are they set equidistant from one to another with a maximum deviation of +/&gt;15 cm?
</t>
  </si>
  <si>
    <t>&gt; visual inspection
&gt; measurement of the lighting in the BMW Sales area,
Measuring at 4 different points in the car display area,  with a distance of at least 2 m from shop windows, in 1,5 m height by luxmeter. 
A Deviation of &gt; 2 % is permitted.</t>
  </si>
  <si>
    <t>&gt; visual check, no waste on the floors, or tables, waste bins not visible jam&gt;packed</t>
  </si>
  <si>
    <t>Is the New Car Handover area equipped with furniture in correspondence with the BMW Indoor Communication System (ICS) and with the following elements:</t>
  </si>
  <si>
    <t>Product Listing Sign</t>
  </si>
  <si>
    <t>Outdoor Communication Wall</t>
  </si>
  <si>
    <t xml:space="preserve">Is there aoutdoor  communication wall in correspondence to the BMW Outdoor Communication System (OCS) specification? </t>
  </si>
  <si>
    <t>Outdoor Communication Stele (fixed or flexible or Communication Display Backlit)</t>
  </si>
  <si>
    <t>Is the customer parking area generally clean and well-groomed?</t>
  </si>
  <si>
    <t>Are outdoor communication steles (fixed or flexible or communication display backlit) installed according to BMW ICS/ OCS specifications and in use?</t>
  </si>
  <si>
    <t>Is there a digital communication stele which is placed within the BMW showroom / sales area with the following specifications?</t>
  </si>
  <si>
    <t>Communication Display Backlit</t>
  </si>
  <si>
    <t>&gt; Communication Display backlit small</t>
  </si>
  <si>
    <t>&gt; Communication Display backlit large</t>
  </si>
  <si>
    <t>Is there a communication display backlit available near the entrance?</t>
  </si>
  <si>
    <t xml:space="preserve">&gt; free w-lan access </t>
  </si>
  <si>
    <t>Heritage Wall</t>
  </si>
  <si>
    <t>BMW Group Sustainability in Real Estate Projects -  for Retail Dealership</t>
  </si>
  <si>
    <t xml:space="preserve">New BMW dealership buildings must feature a "Building Energy Monitoring and Controlling System" allowing a constant measurement and monitoring of energy key indicators and thereby measure the impact of the realized Sustainability measures and efficiencies (water-, heating/ cooling-, electricity energy-, and greenhouse gas emissions savings). 
</t>
  </si>
  <si>
    <t xml:space="preserve">In case of new BMW dealership building: Is a "Building Energy Monitoring and Controlling System" in place allowing a constant measurement and monitoring of energy key indicators and thereby measure the impact of the realized Sustainability measures and efficiencies (water-, heating/ cooling-, electricity energy-, and greenhouse gas emissions savings)? </t>
  </si>
  <si>
    <t>&gt; visual check of entrance sign and dimensions
&gt; the entrance sign can be free standing, wall or side-wall mounted.</t>
  </si>
  <si>
    <t>&gt; e-mail and internet address (optional)</t>
  </si>
  <si>
    <t>The integration of further brands on the sign is subject to the prior confirmation by BMW.
The address, e-mail and internet address, telephone and fax numbers and opening hours can alternatively be declared on a separate sign, but in a brand-neutral way.
A further entrance sign signalling BMW Service, if offered on site, is not required.</t>
  </si>
  <si>
    <t>If there are further brands integrated: Is there a written confirmation by BMW? 
The address, e-mail and internet address, telephone and fax numbers and opening times can alternatively be declared on a separate sign, but in a brand-neutral way.
A further entrance sign signalling BMW Service, if offered on site, is not required.</t>
  </si>
  <si>
    <t>&gt; visual check of product sign and dimensions
&gt; the product sign can be free standing, wall or side-wall mounted.</t>
  </si>
  <si>
    <t>&gt; set of 6 clip-on picture frames</t>
  </si>
  <si>
    <t>&gt; container (CPU- or Rollcontainer)</t>
  </si>
  <si>
    <t>The intensity of light in the car display area is at least 500 Lux (800 Lux recommended) (measured at a height of 1.5 m above floor level). 
The lighting bodies are transparent or coloured white, grey, silver or black.
The luminous colour above the BMW Driving Gallery is cold (4000K - 4200K). The luminous colour above the other area is warm (below 3600K).</t>
  </si>
  <si>
    <t>Is the luminous colour above the BMW Driving Gallery cold (4000K - 4200K) and  above the other area warm (below 3600K)?</t>
  </si>
  <si>
    <t>Are all new cars displayed in the showroom identifiable by a name-plate that complies with the BMW CI guidelines?</t>
  </si>
  <si>
    <t>Reference System Sustainability: Structure - Checklist</t>
  </si>
  <si>
    <t>Reference System Sustainability: Explanation - Documentation</t>
  </si>
  <si>
    <t>General Note for Customer Contacting by the Dealer</t>
  </si>
  <si>
    <t>-</t>
  </si>
  <si>
    <t>Decoration-kit</t>
  </si>
  <si>
    <t xml:space="preserve"> - </t>
  </si>
  <si>
    <t>Extranet / Internet / S-Gate / WLAN</t>
  </si>
  <si>
    <t>The dealer uses the Extranet (S-Gate) with high-speed internet access (recommended ADSL speed).</t>
  </si>
  <si>
    <t>Is there an extranet or subsequent system (Internet/ S-Gate) in use?</t>
  </si>
  <si>
    <t>New Cars - 
Online Assistant /
Dealer Planning &amp; Ordering</t>
  </si>
  <si>
    <t>The dealer uses the general E-Learning and training booking system (e.g. SIP, WBT, GQS, or subsequent systems).</t>
  </si>
  <si>
    <t>All sales persons (or product genius) conduct a systematic and customer needs oriented product presentation containing the following:
&gt; presenting the customer target model (or similar vehicle)
&gt; showing and explaining the exterior (i.e. design, lines, lamps etc.)
&gt; inviting the customer to sit in the front seats
&gt; showing and explaining the interior and demonstrating functional variety (i.e. i-drive, connected drive, navigation system, technical USPs differentiating from competitors e.g. Efficient Dynamics, Run flat tyres) as well as showing and explaining the trunk.</t>
  </si>
  <si>
    <t xml:space="preserve">Follow-up on Test Drives </t>
  </si>
  <si>
    <t>Documentation of Test Drives and  Follow-ups</t>
  </si>
  <si>
    <t xml:space="preserve">Follow-up on Offers
</t>
  </si>
  <si>
    <t>Trade-in Offer</t>
  </si>
  <si>
    <t>Are all customer complaints - from the first inquiry of the customer until the complaint is solved - managed and documented in the customer contact history within the retail CRM?</t>
  </si>
  <si>
    <t>CRM - Lead Management</t>
  </si>
  <si>
    <t>CRM - Qualified Address Stock</t>
  </si>
  <si>
    <t>Digital Content-management</t>
  </si>
  <si>
    <t xml:space="preserve">User-Chooser Data </t>
  </si>
  <si>
    <t xml:space="preserve">Geometry:
&gt; Orthogonal language of shapes.
Brand separation
&gt; Architectural separation of the BMW Brand Appearance. Clear visual separation of BMW building visible from the exterior (e.g. vertical and horizontal separation of building volumes e.g. cut in facade, facade setback or neutral entrance zone in-between brands).
&gt; Different roof height for visual separation of BMW and MINI brand (depending on existing building). No continuous eaves, if possible.
Façade
&gt; Façade color white (e.g. RAL 9010) dominant for exclusive brand representation,
&gt; Frames of doors and windows in anthracite (e.g. RAL 7016), also if facade is renovated .
Roof 
&gt; Roof surface equipped with white or light colored sheeting or covered by a light colored layer of gravel.
Street: 
&gt; Illustration of a recognizable street formation on the floor by differentiation of floor materials, so called “BMW Driving Gallery” (using BMW CI anthracite colored tiles). 
Ceiling 
&gt; Space enclosing ceilings equipped with soundproofing measures.
Stairways 
&gt; Stairs enclosed on both sides by a wall or wall slab, no free standing stairways.
&gt; Step riser made of solid material, step tread covered with tiles in CI (beige).
</t>
  </si>
  <si>
    <t>The dealer uses a BMW branded facade communication design (incl. lighting / illumination). One possible option is to apply stickers to the windows or attach posters over large areas. It is possible to further intensify the inviting effect by means of a light installation or by optimising the existing lighting.</t>
  </si>
  <si>
    <t>Is there a BMW branded facade communication incl. lighting / illumination?</t>
  </si>
  <si>
    <t>For new buildings:
Is the suspended ceiling equipped with soundproofing treatment (e.g. perforated, acoustical plaster)?</t>
  </si>
  <si>
    <t>For new buildings:
Are the lighting flushes integrated within the suspended ceiling?</t>
  </si>
  <si>
    <t>For new buildings:
Is the height of the suspended ceiling over the sales consultant workplaces lower than the one above the BMW Driving Gallery?</t>
  </si>
  <si>
    <t>Additional Lighting Facade (white)</t>
  </si>
  <si>
    <t>&gt; check if material for the service introduction is available e.g. brochure, business cards or if there is a routine to invite a service advisor to the handover e.g. schedule
&gt; check if service introduction is part of the delivery checklist 
&gt; if a delivery is planned, check if e.g. a service business card or brochure is available</t>
  </si>
  <si>
    <t>In case of Audit:
Is the future service contact introduced to the customer during delivery?</t>
  </si>
  <si>
    <t>&gt; check in the system if contact is documented, check at least 10 deliveries of the last year</t>
  </si>
  <si>
    <t>Is this employee with the function product genius trained / certified?</t>
  </si>
  <si>
    <t>CS Survey</t>
  </si>
  <si>
    <t>Personnel Changes</t>
  </si>
  <si>
    <t>QMS Certification</t>
  </si>
  <si>
    <t>10.1</t>
  </si>
  <si>
    <t>10.2</t>
  </si>
  <si>
    <t>10.3</t>
  </si>
  <si>
    <t>10.4</t>
  </si>
  <si>
    <t>10.5</t>
  </si>
  <si>
    <t>10.6</t>
  </si>
  <si>
    <t>10.7</t>
  </si>
  <si>
    <t>&gt; LED Screen, 46" Full-HD Screen (for low sideboard) and a set-top-box (e.g. AppleTV) to have access to the screen with the Tablet PC</t>
  </si>
  <si>
    <t>&gt; spacious container / sideboard (3 parts, low) in correspondence with the BMW Indoor Communication System (ICS), (optional)</t>
  </si>
  <si>
    <t>&gt; brown carpet / wooden floor in correspondence with the BMW Indoor Communication System (ICS) beneath handover area furniture,  (optional)</t>
  </si>
  <si>
    <t>&gt; as of 07/2015: customer / private Wallbox (fully operational) to present charging during customer handover), (optional)</t>
  </si>
  <si>
    <t>&gt; seating (lounge chairs, arm chairs)</t>
  </si>
  <si>
    <t>&gt; brown carpet / wooden floor possible</t>
  </si>
  <si>
    <t>&gt; player / PC incl. the Content: POS.digital</t>
  </si>
  <si>
    <t>Are all qualified customer and prospect addresses are allocated to a sales person within the dealership?</t>
  </si>
  <si>
    <t xml:space="preserve">All areas accessible for customers (counters, waiting area, wash rooms, sales areas etc.) have to be clean and well arranged:
</t>
  </si>
  <si>
    <t>Are lighting bodies transparent or coloured white, grey, silver or black?</t>
  </si>
  <si>
    <t>Exclusive Pylon</t>
  </si>
  <si>
    <t>Is the exclusive pylon spotlighted from below (2 ground spots for direct illumination, glare-free)? (optional)</t>
  </si>
  <si>
    <t xml:space="preserve">Is there a current exclusive Pylon with BMW brand module and until pylon P6 also the dealer name (address is optional)? 
If there are further brand elements integrated: Is there a written confirmation by BMW?
</t>
  </si>
  <si>
    <t>The integration of further brands on the sign is subject to the prior confirmation by BMW.
A further Product Listing Sign for BMW Service, if offered on site, is not required.</t>
  </si>
  <si>
    <t>Joy Banner</t>
  </si>
  <si>
    <t>Outdoor Highlight Platform</t>
  </si>
  <si>
    <t>Highlight Platform</t>
  </si>
  <si>
    <t>Is the highlight platform in correspondence to the BMW Indoor Communication System (ICS) and is the number sufficient?</t>
  </si>
  <si>
    <t>Colour and Trim Display, freestanding or Colour and Trim Wall wallmounted</t>
  </si>
  <si>
    <t xml:space="preserve">Is there a wallmounted or free standing colour and trim display in correspondence to the BMW Indoor Communication System (ICS) specification? 
</t>
  </si>
  <si>
    <t>Price Stele</t>
  </si>
  <si>
    <t>Communication Display wallmounted</t>
  </si>
  <si>
    <t>Digital Communication Stele, non-touch, horizontal, low</t>
  </si>
  <si>
    <t>&gt; LED Screen,  non-touch, horizontal</t>
  </si>
  <si>
    <t>3.31</t>
  </si>
  <si>
    <t>&gt; Digital Communication Stele, touch, vertical
LED Screen, 46", touch, vertical format on a stele</t>
  </si>
  <si>
    <t>&gt; Digital Communication Stele, touch, vertical:
LED Screen, 46", touch, vertical format on a stele</t>
  </si>
  <si>
    <t>Sales Consultants Workplace</t>
  </si>
  <si>
    <t xml:space="preserve">
The new car Sales Consultants Workplace unit consists of:</t>
  </si>
  <si>
    <t>&gt; folding screen (basic or upgraded)</t>
  </si>
  <si>
    <t>&gt; one table lamp</t>
  </si>
  <si>
    <t xml:space="preserve">&gt; 1 consultation table </t>
  </si>
  <si>
    <t>&gt; 2 consultation chairs</t>
  </si>
  <si>
    <t xml:space="preserve">
Does each new car sales consultants workplace  consist of :</t>
  </si>
  <si>
    <t>&gt; at least one consultation satellite needs a cable connection to the LED screen, non-touch, horizontal,  these two elements must be located within monitor cable length to each other e.g. at the highlight presentation.</t>
  </si>
  <si>
    <t>Plant</t>
  </si>
  <si>
    <t>&gt; BMW Reception Counter Furniture in correspondence to the BMW Indoor Communication System (ICS) specifications: 
Size Small (1 workplace, standing)</t>
  </si>
  <si>
    <t>&gt; BMW Reception Counter Furniture in correspondence to the BMW Indoor Communication System (ICS) specifications: 
Size Medium (1 workplace, seated)</t>
  </si>
  <si>
    <t>&gt; BMW Reception Counter Furniture in correspondence to the BMW Indoor Communication System (ICS) specifications: 
Size Large (2 workplaces, with corner)</t>
  </si>
  <si>
    <t>Is there a reception counter furniture in correspondence to the BMW ICS specifications?</t>
  </si>
  <si>
    <t>Welcome Desk</t>
  </si>
  <si>
    <t>Is there a BMW mobile welcome desk in use and is the desk located close behind the main entrance?</t>
  </si>
  <si>
    <t>&gt; sideboard low, optional if Digital Communication Display, non-touch  is wallmounted</t>
  </si>
  <si>
    <t xml:space="preserve">&gt; Digital Communication Display, non-touch, pedestal </t>
  </si>
  <si>
    <t>&gt; folding Screen (basic or upgraded)</t>
  </si>
  <si>
    <t>&gt; LED Screen, 32"-40" non-touch, horizontal</t>
  </si>
  <si>
    <t xml:space="preserve">For new buildings a suspended, plain and smooth ceiling has to be placed at least over the BMW Driving Gallery and over the sales consultant workplaces and has to be corresponding to their geometry. 
The suspended ceiling is equipped with soundproofing treatment if necessary (e.g. perforated, acoustical plaster) and integrated lighting flush. 
The height of the suspended ceiling above the sales consultant workplaces is lower than the one above the BMW Driving Gallery, if possible.
</t>
  </si>
  <si>
    <t>For new buildings:
Is over the BMW driving Gallery and over the sales consultant workplace a suspended, plain and smooth ceiling with in correspondence to their geometry?</t>
  </si>
  <si>
    <t>Initial Training (Phase 1 - 3)</t>
  </si>
  <si>
    <t>Does the key functions Product Genius take part in the role-specific initial certification training of BMW which consists at least 7 days and the completed  ICT with the respective certification?</t>
  </si>
  <si>
    <t>&gt; white background with black letters 
   (e.g. sign "Entrance" according to BMW OCS specifications)</t>
  </si>
  <si>
    <r>
      <rPr>
        <sz val="9"/>
        <rFont val="BMW Group"/>
      </rPr>
      <t>The new car sales consultant workplace is located in or directly adjacent to the BMW showroom allowing the sales consultant an unobstructed view into the BMW sales area. The sales consultation module furniture is in correspondence to the BMW Indoor Communication System (ICS) specifications.
Transition period until 31.03.2015.</t>
    </r>
    <r>
      <rPr>
        <b/>
        <sz val="9"/>
        <rFont val="BMW Group"/>
      </rPr>
      <t xml:space="preserve">
</t>
    </r>
  </si>
  <si>
    <t>&gt; The consultation satellite furniture (table and container) is according to the BMW ICS specifications.</t>
  </si>
  <si>
    <t>&gt; coffee table (round or angular)</t>
  </si>
  <si>
    <t>&gt; white background with black letters 
  (e.g. sign "Offer" in accordance with BMW OCS specifications)</t>
  </si>
  <si>
    <t>&gt; table (coffee table or high desk) in correspondence with the BMW Indoor Communication System (ICS) specifications.</t>
  </si>
  <si>
    <t>&gt; place to deposit e.g. present, flowers, documents in correspondence with the BMW Indoor Communication System (ICS) specifications.</t>
  </si>
  <si>
    <t>&gt; communication display (print) wall mounted or free standing in correspondence with the BMW Indoor Communication System (ICS) specifications.</t>
  </si>
  <si>
    <t>&gt; brown carpet / wooden floor in correspondence with the BMW Indoor Communication System (ICS) specifications beneath handover area furniture</t>
  </si>
  <si>
    <t xml:space="preserve">The dealer uses SPOA (Service Package Online Access) for the ordering of late selling Service Packages (Service Packages sold after car ordering.) </t>
  </si>
  <si>
    <t>Business laptop for Product Genius</t>
  </si>
  <si>
    <t xml:space="preserve">Wall 
&gt; Railing in sales area must be constructed either as a massive white element or large glazed area. 
Floor 
&gt; Transition between different flooring must be separated with a stainless steel rail.
Outside facilities 
&gt; Functional landscaping concept for area surrounding the dealership only using orthogonal shapes, no organic forms. 
&gt; Lighting Concept for the outside facilities.
Outside facilities - parking
&gt;Target floor space for each customer parking spot at least 2.75 m x 5 m. 
&gt;Black closed surface for parking spaces.
&gt; Chamfered or reduced height of curbs. -Maximum height: 10cm </t>
  </si>
  <si>
    <t>Does the dealer use the BMW building and equipment consultancy, based on the BMW Building and Equipment Process, in case of newly planned dealerships, modernisations of dealerships (interior and exterior) and for reinstallation of brand-specific equipment of the showroom?</t>
  </si>
  <si>
    <t>Are the elements as defined in the table "Brand Architecture Elements"  considered for modernisations of dealerships?</t>
  </si>
  <si>
    <t>The elements as defined in the table "Brand Architecture Elements" must be considered for modernisations of dealerships.</t>
  </si>
  <si>
    <t xml:space="preserve">It is possible to further intensify the inviting effect of façade communication elements by means of a light installation or by optimising the existing lighting. White lighting is recommended. </t>
  </si>
  <si>
    <t>Y</t>
  </si>
  <si>
    <t>N</t>
  </si>
  <si>
    <t>Annual planned retail sales volume:</t>
  </si>
  <si>
    <t>MAX</t>
  </si>
  <si>
    <t>Score</t>
  </si>
  <si>
    <t>Total Compliance %</t>
  </si>
  <si>
    <t>MAX Essentials</t>
  </si>
  <si>
    <t>Score Essentials</t>
  </si>
  <si>
    <t>Compliance Essentials %</t>
  </si>
  <si>
    <t>Total BMW Sales</t>
  </si>
  <si>
    <t>Scoring Results</t>
  </si>
  <si>
    <t>Section 04: Customer Area</t>
  </si>
  <si>
    <t>Section 05: IT</t>
  </si>
  <si>
    <t>Section 06: Management</t>
  </si>
  <si>
    <t>Section 07: Personnel, Training</t>
  </si>
  <si>
    <t>Section 08: Customer Processes</t>
  </si>
  <si>
    <t>Section 09: Marketing</t>
  </si>
  <si>
    <t>Section 01: Brand Architecture</t>
  </si>
  <si>
    <t>Section 02: Outside area and Outdoor Communication System (OCS)</t>
  </si>
  <si>
    <t>Section 03: Sales Area</t>
  </si>
  <si>
    <t>New building:</t>
  </si>
  <si>
    <t>Is the installation (numbers, type, capacity  and cross section of cables etc.) according to BMW specifications and includes the installation of an ethernet cable?</t>
  </si>
  <si>
    <t>Is the floor surface of all other areas matt beige tiles?</t>
  </si>
  <si>
    <t>In the case of a combined/shared presentation of BMW and other non-Corporate BMW Group brands: Is the BMW new car presentation clearly separated by a divider comprising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t>
  </si>
  <si>
    <t>Is the general E-Learning and training booking system (e.g. SIP, WBT, GQS, or subsequent systems) in use / is a licence agreement available?</t>
  </si>
  <si>
    <t xml:space="preserve">If the Dealer uses a DMS recommended by BMW: 
Are all required interfaces are implemented by the Dealer?
</t>
  </si>
  <si>
    <t>Is the most actual content is shown on all digital devices? (if not used by customers or sales personnel for individual product presentation)</t>
  </si>
  <si>
    <t>1: must</t>
  </si>
  <si>
    <t>1: must (must follow PHEV market planning)</t>
  </si>
  <si>
    <t>1:must</t>
  </si>
  <si>
    <t>1: must
(800 lx stronglxy recommended)</t>
  </si>
  <si>
    <t>BMW Reception / Info Counter
( Furniture acc. to BMW CI)</t>
  </si>
  <si>
    <t>BMW Waiting area (Furniture acc. to BMW CI )</t>
  </si>
  <si>
    <t>BMW New Car Handover area</t>
  </si>
  <si>
    <t>1: must
(if S-Gate is available in the market)</t>
  </si>
  <si>
    <t>1: must 
(can be replaced by market system)</t>
  </si>
  <si>
    <t>1: must
(if available in the market)</t>
  </si>
  <si>
    <t>1: must 
(also if system is not available in the market)</t>
  </si>
  <si>
    <t>1: must
(if POS content management tool is available in the market)</t>
  </si>
  <si>
    <t>&gt; a clear signage for traffic circulation areas outside (signage  in correspondence to the BMW Outdoor Communication System (OCS) specifications)</t>
  </si>
  <si>
    <t>&gt; a clear signage for indoor and/or outdoor parking spots (signage  in correspondence to the BMW Outdoor Communication System (OCS) specifications)</t>
  </si>
  <si>
    <t>&gt; a clear signage for traffic circulation areas outside (signage  in correspondence to the BMW Outdoor Communication System (OCS) specification)</t>
  </si>
  <si>
    <t>&gt; a clear signage for indoor and/or outdoor parking spots (signage  in correspondence to the BMW Outdoor Communication System (OCS) specification)</t>
  </si>
  <si>
    <t>Do the key functions General Manager, Sales Manager and Sales Advisor take part in the initial certification training (ICT) of BMW which consists of three phases with not less than 10 plus basic product training?</t>
  </si>
  <si>
    <t>&gt; each toilet is in a separate room enclosed by ceiling height walls.</t>
  </si>
  <si>
    <t>&gt; visual check and 
&gt; measure of  the lighting in the washrooms)</t>
  </si>
  <si>
    <t>&gt; each toilet is in a separate room enclosed by ceiling height walls.
This is mandatory for new buildings. For existing buildings and modernizations it is strongly recommended.</t>
  </si>
  <si>
    <t xml:space="preserve">&gt; a dedicated (separated or closed) vehicle handover area with gateway possibility inside the building. </t>
  </si>
  <si>
    <t>Changes of model mix are communicated 6 months in advance.</t>
  </si>
  <si>
    <t>&gt; a visual and/or physical and/or spatial separation between customer and workshop areas</t>
  </si>
  <si>
    <t>&gt; list of products (e.g. BMW Automobile, Premium selecion etc.)</t>
  </si>
  <si>
    <t>Are only valid editions of colour &amp; trim samples  on display on all colour &amp; trim sample walls in the showroom? Are invalid colour and trim samples removed from display?</t>
  </si>
  <si>
    <t>&gt; software for the tablet PC:  mobile customizer to configure cars on the tablet PC and as input device for VPP</t>
  </si>
  <si>
    <t>Demonstrator Cars</t>
  </si>
  <si>
    <t>If not possible to have two flags, dealer will provide with legal evidence.</t>
  </si>
  <si>
    <t xml:space="preserve">&gt; seating (chairs, lounge chairs, armchairs or high chairs) in correspondence with the BMW Indoor Communication System (ICS)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</si>
  <si>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 xml:space="preserve">&gt;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</si>
  <si>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In case of Audit:
BMW vehicles (Demonstrator cars) are checked for cleanliness</t>
  </si>
  <si>
    <t>In case of Audit:
Review checklist of Dealer.</t>
  </si>
  <si>
    <t>In case of Audit:
Results in CRM available.</t>
  </si>
  <si>
    <t>&gt; 2000</t>
  </si>
  <si>
    <t>1000-1999</t>
  </si>
  <si>
    <t>600-999</t>
  </si>
  <si>
    <t>100-199</t>
  </si>
  <si>
    <t>200-599</t>
  </si>
  <si>
    <t>The size of used matt anthracite floor tiles  is 0.30 m x 0.60 m or 0.60 m x 0.60m . The tiles are placed in a shifted way according to BMW Brand Architecture Standard. 
In case of new building sandwich floor, double layer, twin deck floor is to be integrated.</t>
  </si>
  <si>
    <t>(only if available in market)</t>
  </si>
  <si>
    <t>Only if VPP available in market</t>
  </si>
  <si>
    <t xml:space="preserve">Only if VPP available </t>
  </si>
  <si>
    <t>1: must
(only if VPP available in market)</t>
  </si>
  <si>
    <t>1: must 
(must follow PHEV market planning)</t>
  </si>
  <si>
    <t>1: must
(must follow PHEV market planning)</t>
  </si>
  <si>
    <t>&gt; free w-lan access (only if IT-wise possible)</t>
  </si>
  <si>
    <t>&gt; player / PC incl. the Content: POS.digital (only if POS.digital available)</t>
  </si>
  <si>
    <t>&gt; Digital Communication Display, non-touch, pedestal (only if POS.digital available)</t>
  </si>
  <si>
    <t>&gt; lamp recommended</t>
  </si>
  <si>
    <t>&gt; lamp only recommended</t>
  </si>
  <si>
    <t>&gt; Content: POS.digital (only if available in market)</t>
  </si>
  <si>
    <t>1: must
(only if  POS.Digital available in market)</t>
  </si>
  <si>
    <t>1: must
(only if POS.Digital available in market)</t>
  </si>
  <si>
    <t>1: must
(Where Autoline is available)</t>
  </si>
  <si>
    <t xml:space="preserve">The marketing plan shows all year activities respecting the relevant mix of events, print, digital and online media activities, and comprises the planned marketing measures and the corresponding targets and months of implementation. </t>
  </si>
  <si>
    <t>Regional Office</t>
  </si>
  <si>
    <t>Regional Office / Audit</t>
  </si>
  <si>
    <t>Audit / Regional Office</t>
  </si>
  <si>
    <t>1: must
(items can be adjusted by Regional Office)</t>
  </si>
  <si>
    <t>The relevant key indicators must be made visible for customers/ stakeholders on a display system in the interior of the building. The dealer must make the energy key indicators available to BMW Group Regional Office on request for analysis purposes.</t>
  </si>
  <si>
    <t>Does the dealer make the energy key indicators available to BMW Group Regional Office on request for analysis purposes?</t>
  </si>
  <si>
    <t>The dedicated BMW personnel in the BMW sales area and the customer area wears name tags in accordance to BMW Regional Office specifications.</t>
  </si>
  <si>
    <t>Valid editions of sales literature and valid price lists which are relevant to the current BMW product program and to the BMW Regional Office requirements are permanently available and displayed.</t>
  </si>
  <si>
    <t>Wiring, installations, equipment and devices are not visible on the surface of the walls.
Covering of wirings with wireways is sufficient. The installation of appliance boxes for equipment and devices is possible but only with the final inspection and approval of the Regional Office.</t>
  </si>
  <si>
    <t>&gt; snacks and/or fruits (according to Regional Office requirements) as a gesture of courtesy</t>
  </si>
  <si>
    <t>The dealer uses a DMS (Dealer Management System) recommended by BMW Regional Office. Required interfaces are implemented by the dealer.</t>
  </si>
  <si>
    <t>Does the demonstrator car fleet of the dealer comply with the mix defined by the Regional Office?</t>
  </si>
  <si>
    <t>The DNI contains specific training needs as well as an indication of planned promotions. An anonymised summary of all identified training needs on outlet level is delivered to the BMW Regional Office (once a year, tbd. by the Regional Office) .</t>
  </si>
  <si>
    <t>Is an anonymised summary of all identified training needs on outlet level delivered to the BMW Regional Office? (once a year, tbd. by the Regional Office)</t>
  </si>
  <si>
    <t xml:space="preserve">1: must
 (training days and key functions tbd. by Regional Office following FR)
</t>
  </si>
  <si>
    <t>1: must
 (training days and key functions tbd. by Regional Office following FR)</t>
  </si>
  <si>
    <t>&gt; system check by Regional Office or
&gt; check job description as well as visual observation on the day of audit</t>
  </si>
  <si>
    <t xml:space="preserve">The Dealer informs the BMW Regional Office about all personnel changes quoting current function codes or comparable codes (registration and deregistration) within 14 working days within the learning management system (e.g. GQS). 
With regard to internal employment / function changes the Dealer submits personnel changes latest after 14 working days within the learning management system (e.g. GQS). 
</t>
  </si>
  <si>
    <r>
      <t>Is there a systematic and regular customer communication between sales closure and delivery?</t>
    </r>
    <r>
      <rPr>
        <i/>
        <sz val="9"/>
        <rFont val="BMW Group"/>
      </rPr>
      <t xml:space="preserve"> (frequency tbd. by Regional Office, at least one contact until delivery)</t>
    </r>
  </si>
  <si>
    <t>Is the POS communication material implemented according to the BMW Regional Office specifications?</t>
  </si>
  <si>
    <t>A dedicated function for the daily supervising of all POS and showroom communication (at least in auxiliary function) must be defined and notified to BMW Regional Office.</t>
  </si>
  <si>
    <t>A person responsible for marketing planning (at least in auxiliary function) must be defined and notified to BMW Regional Office.</t>
  </si>
  <si>
    <t>The content of the launch event is defined by the Regional Office (e.g. by event guidelines)</t>
  </si>
  <si>
    <t>Does the BMW personnel in the BMW sales area and the customer area wear name tags in accordance to BMW Regional Office specifications?</t>
  </si>
  <si>
    <t>Are the editions of sales literature and price lists relevant to the current BMW product program and to the respective BMW Regional Office requirements, valid, available and displayed?</t>
  </si>
  <si>
    <t>&gt; Covering of wirings with wireways is sufficient. The installation of appliance boxes for equipment and devices is possible but only with the final inspection and approval of the Regional Office.</t>
  </si>
  <si>
    <t xml:space="preserve">&gt; Covering of the wiring by wireways on the floor is sufficient, but only with the final inspection and approval of the Regional Office. </t>
  </si>
  <si>
    <t>Does the layout / content (e.g. (vehicle equipment, price, financing offer, energy rating) of the price label comply with the BMW Regional Office specifications?</t>
  </si>
  <si>
    <t>Adaptation:
Regional Office defines approved DMS
Regional Office defines interfaces between:
&gt; BMW Regional Office and DMS
&gt; DMS and BMW Regional Office Systems</t>
  </si>
  <si>
    <t>IT Tools
The dealer uses application software products which are approved by BMW Regional Office or compatible with BMW Regional Office system requirements and are designated for related retail business processes (see list below).
Additionally, the Dealer ensures the usage of current released versions of data and software releases for processing. 
The dealer implements all interfaces (IT-technical and record layouts defined by BMW Regional Office) between the dealer and BMW Regional Office.</t>
  </si>
  <si>
    <t>&gt; compare demo mix of the Regional Office with the demo car fleet of the dealer</t>
  </si>
  <si>
    <t>Does the total number of certified BMW Sales Advisor meet the BMW Regional Office specifications?</t>
  </si>
  <si>
    <t xml:space="preserve">The key function Product Genius takes part in a role-specific initial certification training (ICT) of BMW. Training days are to be defined by the Regional Office but 7 days have to be the minimum requirement and the ICT has to be  completed with the respective certification.
For all trainings the defined learning path has to be followed.
</t>
  </si>
  <si>
    <t>For 10% of the staff - at least 8 in total or the total number of staff in case of less than 8 persons of staff - the name and the function code from the GQS list or from another Regional Office system, are compared with the details in the organigram / company staff list.</t>
  </si>
  <si>
    <t>1: must
(if Regional Office Lead Management process is implemented)</t>
  </si>
  <si>
    <t>Is a person responsible for the daily supervising of all POS and showroom communication defined and notified to BMW Regional Office?</t>
  </si>
  <si>
    <t>The detailed content of the marketing plan is specified by the Regional Office.
E.g.:
&gt; target definition
&gt; activity plan.</t>
  </si>
  <si>
    <t>Is a person responsible for Marketing defined and notified to BMW Regional office?</t>
  </si>
  <si>
    <t>1: must 
(if Regional Office offers POS Communication)</t>
  </si>
  <si>
    <t>Are the defined PIX data accepted and actually processed by the Dealer and does BMW Regional Office receive the DMS data from the Dealer?</t>
  </si>
  <si>
    <t>Adaptation:
Basically, the following listed IT applications support the corresponding processes and are to be used by the Dealer. The IT applications of those processes can be different depending on specific requirements of the markets or on the status of rollout. The IT applications of the corresponding processes therefore are to be defined and released by central IT in coordination with the IT manager of Regional Office.</t>
  </si>
  <si>
    <t>All key functions (General Manager, Sales Manager, Sales Advisor, Product Genius) attend additional training according to the regulation "Focus Training", number of training days to be defined by the Regional Office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
Newly hired / promoted key functions attend Focus Training with the beginning of the calendar year after ICT certification. However, PLTs have to be attened as soon as they are certified.
For all trainings the defined learning path has to be followed.</t>
  </si>
  <si>
    <t xml:space="preserve">Is the quality of customer and prospect addresses according to BMW Regional Office specifications? </t>
  </si>
  <si>
    <t>&gt; Regional Office will have to provide a list with names and function codes, and auditor will have to compare the Regional Office list with the existing personnel list of the outlet.
For 10% of the staff - at least 8 in total or the total number of staff in case of less than 8 persons of staff - the name and the function code from the GQS list, or from another Regional Office system, are compared with the details in the organigram / company staff list.
1 errors or 10% permissible</t>
  </si>
  <si>
    <t>&gt; visual check of a sales contract by using Regional Office sample contract</t>
  </si>
  <si>
    <t>Do all key functions incl. ICT-participants (General Manager, Sales Manager, Sales Advisor, Product Genius)  attend additional training according to the regulation "Focus Training"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t>
  </si>
  <si>
    <t>1: Must
2: optional
0: not targeted</t>
  </si>
  <si>
    <t>2: optional</t>
  </si>
  <si>
    <t>2. optional</t>
  </si>
  <si>
    <t>2: optional (if available in the market)</t>
  </si>
  <si>
    <t>Outlet scaling range</t>
  </si>
  <si>
    <t>Outlet Size Scaling</t>
  </si>
  <si>
    <t>For outlet size M and above, the integration of non-corporate brands is not permitted.</t>
  </si>
  <si>
    <t xml:space="preserve">In the case of a combined/shared presentation of BMW and other non-Corporate BMW Group brands the BMW new car presentation is clearly separated in the sales area
To ensure a separation by open ground of the BMW sales area and areas of non-Corporate BMW Group brands there is at least one sight impermeable divider (e.g. wall) installed in between.
The divider comprises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
</t>
  </si>
  <si>
    <t>Does the outlet have a BMW exclusive showroom?</t>
  </si>
  <si>
    <t>Is there a price stele with price board  for each displayed BMW New Car?
(A digital price stele is also possible.)</t>
  </si>
  <si>
    <t>O</t>
  </si>
  <si>
    <t>Optional BMW Sales Standards</t>
  </si>
  <si>
    <t>Importer Name:</t>
  </si>
  <si>
    <t>Importer Code:</t>
  </si>
  <si>
    <t>Auditor Name:</t>
  </si>
  <si>
    <t>The layout / content of the price label complies with the BMW Regional Office specifications. Local production is possible.
A digital price stele is also possible.</t>
  </si>
  <si>
    <t>&gt; consulting lounge (incl. brand wall,  consulting unit, colour and material sample module (side board). 
Transition period for the removal of the consulting lounge until 31.03.2015. 
Possible further usage of the consulting lounge couch within the BMW handover area and BPS showroom.</t>
  </si>
  <si>
    <t>Customer Sales Contract Compliance</t>
  </si>
  <si>
    <t>Does the layout of the BMW customer sales contract comply with BMW Regional Office specifications, in particular its content regarding assumptions of warranty complies with the relevant paragraph in the importer contract?</t>
  </si>
  <si>
    <t>1.5</t>
  </si>
  <si>
    <t>DD Manager</t>
  </si>
  <si>
    <t>DD Manager or Sales Manager</t>
  </si>
  <si>
    <t>Sales Manager or DD Manager</t>
  </si>
  <si>
    <r>
      <t xml:space="preserve">New cars in the showroom are only displayed on matt anthracite floor surfaces made of tiles or on the BMW ICS platform. 
For all other areas the floor surface is matt beige tiles.
</t>
    </r>
    <r>
      <rPr>
        <b/>
        <sz val="9"/>
        <rFont val="BMW Group"/>
      </rPr>
      <t>Transition period until 31.03.2015.</t>
    </r>
    <r>
      <rPr>
        <sz val="9"/>
        <rFont val="BMW Group"/>
      </rPr>
      <t xml:space="preserve">
</t>
    </r>
    <r>
      <rPr>
        <b/>
        <sz val="9"/>
        <rFont val="BMW Group"/>
      </rPr>
      <t>Exception only for old grey tiles: Transition period for Importers which invested into grey tiles (former CI colour) from 10/2008 to 06/2011: grey tiles allowed until 31.12.2017.</t>
    </r>
  </si>
  <si>
    <t>Sales Manager or Marketing Manager</t>
  </si>
  <si>
    <t>Sales or Marketing Manager</t>
  </si>
  <si>
    <t>BMW Sales Executives / Product Genius</t>
  </si>
  <si>
    <t>&gt; spacious container / sideboard (3 parts, low) in correspondence with the BMW Indoor Communication System (ICS) specifications (optional)</t>
  </si>
  <si>
    <t>Personnel Manager or Training Manager</t>
  </si>
  <si>
    <t>Training Manager</t>
  </si>
  <si>
    <t>Training Manager or Sales Manager</t>
  </si>
  <si>
    <t>Mystery shopping</t>
  </si>
  <si>
    <t>Physical check is possible</t>
  </si>
  <si>
    <t>Sales Manager or CRM Manager</t>
  </si>
  <si>
    <t>Sales Manager/Sales person</t>
  </si>
  <si>
    <t xml:space="preserve">Sales Manager / Sales person </t>
  </si>
  <si>
    <t>Regional Office or Importer</t>
  </si>
  <si>
    <t>Importer</t>
  </si>
  <si>
    <t xml:space="preserve">XS </t>
  </si>
  <si>
    <t>Category</t>
  </si>
  <si>
    <t>Importer Size:</t>
  </si>
  <si>
    <r>
      <t xml:space="preserve">&gt; consulting lounge (incl. brand wall,  consulting unit, colour and material sample module (side board). 
</t>
    </r>
    <r>
      <rPr>
        <b/>
        <sz val="9"/>
        <color theme="1"/>
        <rFont val="BMW Group"/>
      </rPr>
      <t xml:space="preserve">Transition period for the removal of the consulting lounge until 31.03.2015. </t>
    </r>
    <r>
      <rPr>
        <sz val="9"/>
        <color theme="1"/>
        <rFont val="BMW Group"/>
      </rPr>
      <t xml:space="preserve">
Possible further usage of the consulting lounge couch within the BMW handover area and BPS showroom.</t>
    </r>
  </si>
  <si>
    <t>All qualified customer and prospect addresses are linked to a sales person within the dealership.</t>
  </si>
  <si>
    <t xml:space="preserve">The following BMW Sales Standards consist of mandatory contractual obligations and optional requirements.
As an integral part of the BMW Importer / Dealer Agreement the contractual obligations of the BMW Sales Standards have persistently to be complied with during the entire term of the BMW Importer / Dealer Agreement.
The optional requirements of the BMW Sales Standards reflect BMW’s ambition in a premium appearance and premium customer orientation. They are not a mandatory part of the BMW Importer / Dealer Agreement but it is recommended to the importer / dealer to consider their implementation as well. 
The BMW Regional Office reserves the right to amend the BMW Sales Standards upon adequate prior notice of at least six months in order to meet the requirements for the distribution of new BMW Vehicles. Thereby, the  BMW Regional Office will, in due consideration of both parties' interests and the justified customer expectations, ascertain that amendments or adaptations will not unreasonably burden the importer / dealer. The need for amendments may, for example, result from technical progress, further development of BMW Vehicles, BMW design concepts or from advanced customer expectations. They shall ensure to retain and improve the quality, the performance and the competitiveness of the BMW Importer / Dealer Organisation.
</t>
  </si>
  <si>
    <t>Audited Outlet:</t>
  </si>
  <si>
    <t xml:space="preserve">The dealer prepares an annual business plan / balanced score card not later than the end of November (current year) in co-ordination with the BMW Regional Office  (market teams, area manager) and provides a signed copy no later than end of January of the current year.
The planning content is according to BMW Regional Office specification.
Specifications include e.g.:
&gt; Retail Target/Delivery Plan
&gt; Option Sales per Vehicle
&gt; Operating Result including bonuses
&gt; Customer Satisfaction Index New Cars 
</t>
  </si>
  <si>
    <t>Complete planning data submitted on schedule to Regional Office.</t>
  </si>
  <si>
    <t>Is a report submitted at least every 6 months and 4 weeks after the end of the quarter at the latest?</t>
  </si>
  <si>
    <t xml:space="preserve">The required total capacity of certified BMW Sales Advisors is in accordance to BMW regional office specifications. </t>
  </si>
  <si>
    <t>There is a dedicated function in the dealership to inform all interested incoming customers on product specification on all BMW products as well as Connected Drive and Electrical/Electronical (E/E) functions. This function has to be trained/certified. At the desire/request of the customer, the Product Genius may conduct the entire sales process. However, the Product Genius shall not conduct any negotiations on price.</t>
  </si>
  <si>
    <t>Are existing customer pro-actively offered a test drive at the latest 36 months after purchase?</t>
  </si>
  <si>
    <t>Is there a documentation for at least one customer event in the last 12 months?</t>
  </si>
  <si>
    <t>Section 10: Business Customer &amp; Corporate Sales</t>
  </si>
  <si>
    <t>Are all relevant data for the business &amp; corporate customers captured e.g. e.g. company contact details, fleet profile, leasing company infos, car policy?</t>
  </si>
  <si>
    <t xml:space="preserve">Is there at least one dedicated sales function for BMW business &amp; corporate customers? Does the total number of business customer There is at least one dedicated sales function for BMW business &amp; corporate customers sales consultants meet the BMW Regional Office specifications? </t>
  </si>
  <si>
    <t>Is the business &amp; corporate customer sales consultant equipped with:</t>
  </si>
  <si>
    <t>&gt; a specific business development plan for business  &amp; corporate customers sales (details tbd. by BMW Regional Office, e.g. attack list top ten prospects, development plan for key customers,…)</t>
  </si>
  <si>
    <t>&gt; a marketing plan for BMW business  &amp; corporate customer sales. The content details of the marketing plan as time schedule, budget, activities is to be defined by the Regional Office.</t>
  </si>
  <si>
    <t xml:space="preserve">The BMW business  &amp; corporate customers sales  person take part in specific courses for business customer sales. All BMW business  &amp; corporate customers sales persons are certified.
</t>
  </si>
  <si>
    <t>&gt; a marketing plan for BMW business  &amp; corporate customer sales. The content details of the marketing plan as time schedule, budget, activities is to be defined by the Regional Office?</t>
  </si>
  <si>
    <t>Does the BMW business  &amp; corporate customers sales  person take part in specific courses for business customer sales?</t>
  </si>
  <si>
    <t>Are all BMW business  &amp; corporate customers sales persons certified?</t>
  </si>
  <si>
    <t>There is at least one dedicated sales function for BMW business &amp; corporate customers .The total number of sales consultants for BMW business &amp; corporate customers is according to BMW regional office specifications.</t>
  </si>
  <si>
    <t>Sales Function and/or Consultants for  Business &amp; Corporate Customers</t>
  </si>
  <si>
    <t>Business &amp; Corporate Customer Data Management</t>
  </si>
  <si>
    <t>Business &amp; Corporate Customer Sales Consultant Equipment</t>
  </si>
  <si>
    <t>Training / Certification of Sales Personnel &amp; Corporate Business Customers</t>
  </si>
  <si>
    <t>Mailings Business &amp; Corporate Customers</t>
  </si>
  <si>
    <t>Section 10: Business &amp; Corporate Customer Sales</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</si>
  <si>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entrance sign at the entrance (outside or inside) comprising the following specifications?</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</si>
  <si>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offer sign at the entrance (outside or inside) listing all products offered comprising the following specifications?</t>
  </si>
  <si>
    <t xml:space="preserve">Is the actual number of new cars according to the table "BMW Dealer Size Scaling"? </t>
  </si>
  <si>
    <t xml:space="preserve">Digital Communication Stele 
(Only if POS.digital available in the market) </t>
  </si>
  <si>
    <t>&gt; tablet PC with WLAN and 3G (only if mobile customizer available)</t>
  </si>
  <si>
    <t>&gt; software for the tablet PC:  mobile customizer to configure cars on the tablet PC and as input device for VPP, software to access the full-HD screen (e.g. Apple TV) 
(only if available in the market)</t>
  </si>
  <si>
    <t>&gt; software for the tablet PC:  mobile customizer to configure cars on the tablet PC and as input device for VPP, software to access the full-HD screen (e.g. Apple TV) 
&gt; only if available in the market</t>
  </si>
  <si>
    <t>&gt; Virtual Product Presentation (VPP) . 
The required hardware for each VPP installation is:
1) a powerful graphics workstation, according to BMW specifications
2) For the communication WLAN is necessary (Standard: 802.11n, Network Protocol Bonjour is recommended)
(only if available in the market)</t>
  </si>
  <si>
    <t>The dealer has wireless LAN access available in the customer area.</t>
  </si>
  <si>
    <t>Is there a flow of Online Assistant / Online Ordering inbound/outbound information or any local solution, which is approved by the BMW Regional Office available?</t>
  </si>
  <si>
    <t>C</t>
  </si>
  <si>
    <t>8.29</t>
  </si>
  <si>
    <t>Customer Promises / 5-Star Rating
(only if available in the market)</t>
  </si>
  <si>
    <t>Is there a documentation for at least one additional event covering further launch/product/technology or seasonal related topics in the last 12 months?</t>
  </si>
  <si>
    <t xml:space="preserve">POS Media Update/ Responsibility
</t>
  </si>
  <si>
    <r>
      <t xml:space="preserve">Is there a BMW Internet appearance using the BMW Regional Office Internet CI Kit or BMW online CI for the format and is the internet appearance connected to the bmw.ro (e.g. BMW.de)?
Are the e-mail adresses according to MINI Regional Office specifications? 
Example e-mail adress: 
</t>
    </r>
    <r>
      <rPr>
        <u/>
        <sz val="9"/>
        <color theme="3"/>
        <rFont val="BMW Group"/>
      </rPr>
      <t>joe.sample@bmw-country.com</t>
    </r>
  </si>
  <si>
    <t>Further Brand Architecture Standards</t>
  </si>
  <si>
    <t xml:space="preserve">BMW offers a building and equipment consultancy. The BMW building and equipment consultancy, based on the BMW Building and Equipment Process, is mandatory for newly planned dealerships, modernisations of dealerships (interior and exterior) and for reinstallation of brand-specific equipment of the showroom.
The agreed planning is to be implemented.
The project ends with the final approval of the facility by the regional office. </t>
  </si>
  <si>
    <t>There is a retail CRM system (typically within DMS or similar professional IT-solution) which is the leading system for all customer data, the customer contact history and customer contact planning in the dealership implemented?
Excel-sheets are not accepted.</t>
  </si>
  <si>
    <t xml:space="preserve">Does at least one employee have the function "product genius"? (this employee can also have other functions)
(only if function available in the market) </t>
  </si>
  <si>
    <t>Product Genius
(only if function available in the market)</t>
  </si>
  <si>
    <t>As soon as PHEV available in the market:
Is there at least one customer charging point (standbox with at least one outlet or wallbox, both according to BMW specifications)?</t>
  </si>
  <si>
    <t>As soon as PHEV available in the market:
Is a wallbox (charger) for high voltage batteries presented? Only if PHEV cars are available</t>
  </si>
  <si>
    <t>&gt; Virtual Product Presentation (VPP)
The required hardware for each VPP installation is:
1) a powerful graphics workstation, according to BMW specifications
2) adequate monitor cable to a digital signage LED screen, 46" full-HD (non-touch)
3) for the communication WLAN is necessary (Standard: 802.11n, Network Protocol Bonjour  is recommended)
VPP Only if available in the market.</t>
  </si>
  <si>
    <t>Structured transmission of financial data</t>
  </si>
  <si>
    <t>Does the Dealer participate in structured transmission of financial data?</t>
  </si>
  <si>
    <t>BMW Sales Standards 2015</t>
  </si>
  <si>
    <t>Requirement 2015</t>
  </si>
  <si>
    <t xml:space="preserve">The key functions General Manager, Sales Manager and Sales Advisor take part in the initial certification training (ICT) of BMW which consists of three phases. Training days are to be defined by the Regional Office but 10 days plus basic product training are the minimum requirement.
Phase 1 of ICT: mandatory distance learning within the first 4 weeks after registration as a first preparation and entry requirement for face-to-face training.
Phase 2 of ICT: mandatory start-up face-to-face training within the first six months after registration
Phase 3 of ICT: mandatory foundation face-to-face within the first 15 months after registration and completed with the respective certification. The certification is in accordance with the standards and functions set by BMW.
For all trainings the defined learning path has to be followed.
Newly hired / promoted key functions attend Focus Training with the beginning of the calender year after ICT certification . However, PLTs have to be attended as soon as they are certified. 
</t>
  </si>
  <si>
    <t>Importer Standards 2015 - Sales:</t>
  </si>
  <si>
    <t>BMW Importer Size Scaling</t>
  </si>
  <si>
    <t>For new BMW Dealership buildings: Does the importer fulfil the "BMW Group Sustainability" target level?</t>
  </si>
  <si>
    <t>At the discretion of the Regional Office, new BMW Dealership buildings have to fulfil the “BMW Group Sustainability” target level of 100 - out of a maximum of 150 - points according to the BMW Group Reference System „BMW Group Sustainability in Real Estate Projects -  for Retail Dealership“. The importer can select in his discretion by which Green Building measures (listed in detail in the BMW Group Reference System „BMW Group Sustainability in Real Estate Projects - for Retail Dealership“) the BMW Group Green Building target level of 100 points is met.</t>
  </si>
  <si>
    <t>The Exclusive Pylon is in correspondence to the BMW Outdoor Communication System (OCS) specification. 
The Exclusive Pylon shows the BMW brand symbol and up to pylon size P6 also the Importer name and optionally the address (street, street number).
The integration of further brand elements on the pylon is subject to the prior confirmation by BMW.
The Exclusive Pylon should be spotlighted from below (2 ground spots for direct illumination, glare-free) if possible.
Further Exclusive Pylons for signalization of BMW Service, if offered on site, are not required. 
Outdated versions of the BMW Outdoor Communication System (a prior version of Exclusive Pylon) are to be removed and not to be used any longer.</t>
  </si>
  <si>
    <t>Facade Banner (BMW brand module + Importer name module)</t>
  </si>
  <si>
    <t xml:space="preserve">The modules of the Importer name and of the BMW brand symbol should be well-positioned at the entrance, if possible. </t>
  </si>
  <si>
    <t>Are the modules of the Importer name and of the BMW brand symbol well-positioned at the entrance (optional)?</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</si>
  <si>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entrance sign.
Depending on the architectural conditions the entrance sign can be free standing, wall or side-wall mounted. 
Specifically, this comprises the following:</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</si>
  <si>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sign listing all products offered.
Depending on the architectural conditions the offer sign can be free standing, wall or side-wall mounted. 
Specifically, this comprises the following:</t>
  </si>
  <si>
    <t xml:space="preserve">The importer uses a outdoor communication wall in correspondence to the BMW Outdoor Communication System (OCS) specification. </t>
  </si>
  <si>
    <t>Does the importer use an additional facade lighting or optimise the existing lighting?</t>
  </si>
  <si>
    <t>The importer uses a battery charger for the outside highlight vehicle to ensure the permanent illumination of the highlight vehicle's corona rings.</t>
  </si>
  <si>
    <t>The importer ensures 
&gt; parking spots for its customers and/or 
&gt; provides an effective customer parking management process and/or
&gt; provides a customer shuttle management process.</t>
  </si>
  <si>
    <t>The importer uses a highlight area in front of the dealership to emphasize specific cars (e.g. during product launches).</t>
  </si>
  <si>
    <t>The importer ensures that the customer parking area is generally clean and well-groomed. Additionally, there are outdoor communication steles (fixed or flexible or communication display backlit) installed according to BMW ICS/ OCS specifications and in use.</t>
  </si>
  <si>
    <t xml:space="preserve">As soon as PHEV available in the market:
The importer provides at least one customer charging point (standbox with at least one outlet or wallbox, both according to BMW specifications).
Recommended is to use a standbox with two outlets (according to BMW specifications)  on the customer parking place for the customer charging.
</t>
  </si>
  <si>
    <t xml:space="preserve">The importer uses a wall mounted communication display (format: 180cm x120cm) in correspondence to the BMW Indoor Communication System (ICS) specifications. </t>
  </si>
  <si>
    <t xml:space="preserve">The importer uses an additional communication display wall mounted small  (180x120cm) in correspondence to the BMW Indoor Communication System (ICS) specification. </t>
  </si>
  <si>
    <t>&gt; visual check, number of elements according to importer size</t>
  </si>
  <si>
    <t xml:space="preserve">The importer uses an additional  communication display wall mounted large  (280x120cm) in correspondence to the BMW Indoor Communication System (ICS) specification. </t>
  </si>
  <si>
    <t>The importer uses a digital communication stele which is placed within the BMW showroom / sales area (ideally located next to the highlight presentation). 
Transition period until 31.03.2015.</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</si>
  <si>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specifications (for strategic purposes located next to the highlight presentation). </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</si>
  <si>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 (for strategic purposes located next to the highlight presentation). </t>
  </si>
  <si>
    <t>&gt; The importer ensures electrical power supply for the Communication Display (digital).The wiring for electrical supply is invisible (e.g. by floor boxes). The transition period for the invisible electrical power supply is until 31.03.2015.
For importers which invested into new tiles corresponding to the BMW CI from 10/2008 to 06/2011the transition period for invisible electrical power supply is until 31.12.2017.</t>
  </si>
  <si>
    <t>&gt; transition period for the invisible electrical power supply is until 31.03.2015.
&gt; For importers which invested into new tiles corresponding to the BMW CI from 10/2008 to 06/2011the transition period is until 31.12.2017.</t>
  </si>
  <si>
    <t xml:space="preserve">The importer uses a digital communication stele which is placed within the sales area (ideally located next to the entrance at the window - need to be seen from the outside). </t>
  </si>
  <si>
    <t>Does the importer uses a digital communication stele which is placed within the sales area (ideally located next to the entrance at the window - need to be seen from the outside)?</t>
  </si>
  <si>
    <t>The importer removes the following previous ICS elements from the BMW Sales area:
&gt; indoor flags</t>
  </si>
  <si>
    <t>&gt; visual check, number of workplaces according to importer size</t>
  </si>
  <si>
    <t>&gt; visual check, number according to importer size</t>
  </si>
  <si>
    <t>&gt; Virtual Product Presentation (VPP) . 
The required hardware for each VPP installation is:
1) a powerful graphics workstation, according to BMW specifications
2) For the communication WLAN is necessary (Standard: 802.11n, Network Protocol Bonjour is recommended)
Not every sales consultant workplace must be equipped with VPP, requirements according to importer scaling.
(only if available in the market)</t>
  </si>
  <si>
    <r>
      <t>The sales consultant workplace and the consultation module can be placed separately within the BMW showroom, however IT connection for the consultation module must be ensured.
In the event the importer establishes additional (optional) sales consultants workplaces situated in the BMW sales area, such additional sales consultants workplaces have to be equipped accordingly and the furniture must comply with the BMW Indoor Communication System (ICS) specification.</t>
    </r>
    <r>
      <rPr>
        <sz val="9"/>
        <color rgb="FFFF0000"/>
        <rFont val="BMW Group"/>
      </rPr>
      <t xml:space="preserve">
</t>
    </r>
    <r>
      <rPr>
        <sz val="9"/>
        <rFont val="BMW Group"/>
      </rPr>
      <t xml:space="preserve">
</t>
    </r>
  </si>
  <si>
    <r>
      <t xml:space="preserve">The importer uses a consultation satellite which is located within the BMW showroom. The consultation satellite furniture is in correspondence to the BMW Indoor Communication System (ICS) specifications.
</t>
    </r>
    <r>
      <rPr>
        <b/>
        <sz val="9"/>
        <rFont val="BMW Group"/>
      </rPr>
      <t>Transition period until 31.03.2015.</t>
    </r>
  </si>
  <si>
    <t>The importer uses plants to further enhance the atmosphere of his showroom. Pots and plant should be in correspondence to the BMW Indoor Communication System (ISC) specification.</t>
  </si>
  <si>
    <t>The importer provides background music in the area of the Driving Gallery and the Waiting area/Isetta Bar. Volume must be adjusted to create a comfortable atmosphere and a background character.</t>
  </si>
  <si>
    <t>Does the importer provide background music in the area of the Driving Gallery and the waiting area/Isetta Bar and is the volume adjusted to create a comfortable atmosphere and a background character?</t>
  </si>
  <si>
    <t>The importer presents BMW accessories on showroom cars or within a dedicated showroom area. The presentation must be of high-quality and easily accessible. As the customer should be encouraged to touch, try on and try out everything, it is recommended to provide a changing cubicle including one mirror for the collections.</t>
  </si>
  <si>
    <t>Does the importer present BMW accessories on showroom cars or within a dedicated showroom area?</t>
  </si>
  <si>
    <t>Does the importer provide a changing cubicle including one mirror for the collections?</t>
  </si>
  <si>
    <t>The importer uses the communication and presentation kit (Exhibits/ window stickers etc.) to highlight certain products or topics.</t>
  </si>
  <si>
    <t>Does the importer use the communication and presentation kit?</t>
  </si>
  <si>
    <t>While advising or negotiating with BMW customers the importer's new car sales personnel uses brand exclusive business cards with the BMW typeface and the 3-dimensional BMW brand symbol, which comply with the BMW Corporate Identity guidelines.</t>
  </si>
  <si>
    <t>Does the importer's new car sales personnel use brand exclusive business cards with the BMW typeface and the 3-dimensional BMW brand symbol, which comply with the BMW Corporate Identity guidelines?</t>
  </si>
  <si>
    <t>In the event of brand specific communication for the BMW business the importer uses always the correct layout  for brand exclusive letterheads and invoices which complies with the BMW Corporate Identity guidelines. This comprises the usage of the BMW typeface and the 3-dimensional BMW brand symbol.  </t>
  </si>
  <si>
    <t>Does the importer use the correct layout for brand exclusive letterheads and invoices, according to BMW Corporate Identity guidelines, in the event of brand specific communication for the BMW Business? 
(Are the BMW typeface and the 3-dimensional BMW brand symbol used?)</t>
  </si>
  <si>
    <t xml:space="preserve">The importer uses a battery charger, according to BMW specifications (e.g. DBL-500) to charge the batteries of the showroom cars from underneath.
</t>
  </si>
  <si>
    <t>Does the importer use a battery charger, according to BMW specifications (e.g. DBL-500) to charge the batteries of the showroom cars from underneath?</t>
  </si>
  <si>
    <t>The importer uses a LED battery tester for every showroom car. A solar panel is recommended. The dealer ensures the regular battery charging of the showroom cars to avoid depth discharging of the battery by a charging plan and a charging responsible person.</t>
  </si>
  <si>
    <t>As soon as PHEV available in the market:
Is there a maintenance plan and a maintenance responsible person for the maintenance of BMW PHEVs new cars on importer stock?</t>
  </si>
  <si>
    <t>&gt; visual check
&gt; Exception only for old grey tiles: Transition period for importers which invested into grey tiles (former CI colour) from 10/2008 to 06/2011: grey tiles allowed until 31.12.2017.</t>
  </si>
  <si>
    <r>
      <t xml:space="preserve">The actual number of BMW new cars to be displayed by the importer is according to the figures in the table "BMW Dealer Size Scaling. 
A border of 0.60 m around each car on display is kept free of any items to ensure optimal access to the cars on display. 
The borders of each car on display do not overlap. 
An ideal display area per displayed BMW new car  to be strived for is at least 35 m². 
The alignment / arrangement of all new cars on display should be in roadway in one or more lanes ("Driving Gallery"). 
The importer ensures electrical power supply for every BMW showroom car. The wiring for electrical supply is invisible (e.g. by floor boxes). 
</t>
    </r>
    <r>
      <rPr>
        <b/>
        <sz val="9"/>
        <color theme="1"/>
        <rFont val="BMW Group"/>
      </rPr>
      <t>The transition period for the invisible electrical power supply is until 31.03.2015.</t>
    </r>
    <r>
      <rPr>
        <b/>
        <sz val="9"/>
        <color rgb="FFFF0000"/>
        <rFont val="BMW Group"/>
      </rPr>
      <t xml:space="preserve"> 
</t>
    </r>
  </si>
  <si>
    <t>&gt; visual check, count new cars, number must be according to importer size
&gt; For dealers which invested into anthracite tiles from 10/2008 to 06/2011the transition period is until 31.12.2017.</t>
  </si>
  <si>
    <t>The Importer provides every BMW car in the showroom with a name-plate (front and back, identifying the model). The layout / content of the name-plate complies with the BMW Regional Office specifications.</t>
  </si>
  <si>
    <t xml:space="preserve">The showroom car fleet of the importer complies with the model, option and/or colour mix  specification according to the  BMW Regional Office Showroom Car recommendation to be detrmined by the BMW Regional Office in accordance with reasonable market specific requirementsand can contain e.g. model, options and/or colour mix in order to ensure a representative and flexible product presentation in the showroom. </t>
  </si>
  <si>
    <t>Does the showroom car fleet of the importer follow the BMW Regional Office Showroom Car specification?</t>
  </si>
  <si>
    <t>The importer uses a highlight platform in correspondence to the BMW Indoor Communication System (ICS) specifications. The number of  highlight platforms is according to the importer size scaling.</t>
  </si>
  <si>
    <t>The importer uses a price stele with price board (vehicle equipment, price, financing offer, energy rating) incl. brochure holder for each displayed BMW New Car.</t>
  </si>
  <si>
    <t>The importer uses an indoor signage in correspondence to the BMW Indoor Communication System (ICS) specifications. The indoor signage can be wall mounted or ceiling mounted.</t>
  </si>
  <si>
    <r>
      <t xml:space="preserve">The importer uses a wallmounted or free standing colour and trim display in correspondence to the BMW Indoor Communication System (ICS) specification. 
</t>
    </r>
    <r>
      <rPr>
        <b/>
        <sz val="9"/>
        <rFont val="BMW Group"/>
      </rPr>
      <t xml:space="preserve">
Transition period until 31.03.2015.</t>
    </r>
  </si>
  <si>
    <t>The importer ensures that only valid editions of colour &amp; trim samples are on display on all colour &amp; trim sample walls in the showroom. Invalid colour and trim samples are removed from display.</t>
  </si>
  <si>
    <t>The importer uses the communication stele as supporting medium for communication topics in the sales area or Driving Gallery</t>
  </si>
  <si>
    <t>The importer uses for the Waiting Area/ Cafeteria furniture in correspondence to the BMW Indoor Communication System (ICS).
Importers which invested into former CI from 2009 to 2012, transition period until 31.03.2015.
The BMW Waiting Area / Cafeteria specifically comprises:</t>
  </si>
  <si>
    <t>The importer uses the Isetta Bar, a snack bar with a modern ambience featuring comfortable seating and Media centre (wireless internet,  tablet PC, Digital Dynamic Signage content, information material,  films). The Isetta Bar should be attached to the BMW Waiting Area.
Various versions for different importer sizes available: Isetta Bar  S/M/L/XL</t>
  </si>
  <si>
    <t>In order to enable parents to enjoy a relaxed visit to BMW, entertainment can be offered for children, too – including Baby Racers, books and drawing materials. All in a dedicated area. A suitable space for the play area must be defined and the relevant toys are procured (incl. give-aways). Various versions for different importer sizes available: Kids Wall; Kids Dome M/L</t>
  </si>
  <si>
    <t>The importer presents the importer's history to the customer by using the "Heritage Wall" design established by BMW AG. The graphics/glass display cases/exhibits should be illuminated, power supply ensured and exhibits must not block visitor movement or escape routes. Various versions for different importer sizes available: small/large.</t>
  </si>
  <si>
    <t>Does the importer present the importer's history by using the "Heritage Wall"?</t>
  </si>
  <si>
    <t>The importer uses a decoration-kit (e.g. desk equipment, vases, bowls) in order  to create a consistent look and feel.</t>
  </si>
  <si>
    <t>Does the importer use the decoration-kit?</t>
  </si>
  <si>
    <t>The importer equips the new car handover area with the following:
(Transition period until 31.03.2015.)</t>
  </si>
  <si>
    <t xml:space="preserve">The importer uses for the reception / info counter furniture in correspondence to the BMW Indoor Communication System (ICS) specifications.
</t>
  </si>
  <si>
    <t>The importer uses a communication display backlit near the entrance to create a welcoming warm BMW typical atmosphere and to communicate special highlight topics.</t>
  </si>
  <si>
    <t>The importer uses the BMW mobile welcome desk close behind the main entrance to welcome customers.</t>
  </si>
  <si>
    <t>The importer uses Online Assistant (within S-Gate) or any local solution, which is approved by the BMW Regional Office for the access to importer planning and vehicle ordering functions.</t>
  </si>
  <si>
    <t>The importer uses the Sales Assistant (or subsequent system) including an interface to the Dealer Management System (DMS).</t>
  </si>
  <si>
    <t xml:space="preserve">Partner Information Ex (PIX):
The importer accepts PIX data (defined by the Regional Office) and processes the PIX data in the Dealer Management System (DMS). BMW Regional Office receives data from the Importer via DMS. </t>
  </si>
  <si>
    <t>Does the importer provide an annual business plan / balanced score card which has been co-ordinated with BMW Regional Office (market teams, area manager) and is the planning content according to BMW Regional Office specifications? Has the importer provided a signed copy no later than end of January of the current year?</t>
  </si>
  <si>
    <t xml:space="preserve">The importer runs an environment, health and safety management system and is certified accordingly. This environmental management system shall comply with a generally accepted relevant standard e.g. ISO 14001, BS OHSAS 18001.
</t>
  </si>
  <si>
    <t xml:space="preserve">Is the importer certified by an environment, health and safety management system with a generally accepted relevant standard (e.g. e.g. ISO 14001, BS OHSAS 18001)?
</t>
  </si>
  <si>
    <t xml:space="preserve">The importer runs a quality management system and is certified accordingly. The certification is not older than three years. 
This management system complies with generally accepted relevant standards (e.g. ISO 9001). </t>
  </si>
  <si>
    <t xml:space="preserve">Is the importer certified by a quality management system with a generally accepted relevant standard (e.g. ISO9001) and is the certification not older than 3 years?
</t>
  </si>
  <si>
    <t>Does the importer inform the BMW Regional Office about all personnel s quoting current function codes or comparable codes (registration and deregistration) within 14 working days within the learning management system (e.g. GQS)?</t>
  </si>
  <si>
    <t>Does the importer submit internal employment / function s latest after 14 working days within the learning management system (e.g. GQS)?</t>
  </si>
  <si>
    <t xml:space="preserve">The importer participates in the recruiting solution (in particular assessment of applicants) offered by the BMW Regional Office.
</t>
  </si>
  <si>
    <t>Does the importer take part in the recruiting solution offered by the BMW Regional Office?</t>
  </si>
  <si>
    <t xml:space="preserve">Vacancies of Sales Manager are filled by an assessment of the applicants.
The assessment is conducted with the participation of a representative of the BMW Regional Office, importer representative as well as with the support of an external personnel recruiting agency.
Sales Manager must not be hired without discussion between Regional Office and importer about final decision.
</t>
  </si>
  <si>
    <t>Are vacancies of sales manager filled by an assessment of applicants and is this assessment conducted with the participation of a representative of the BMW Regional Office, importer representative as well as with the support of an external personnel recruiting agency?</t>
  </si>
  <si>
    <t xml:space="preserve">The importer ensures that promotion (internal) candidates for vacant Sales Manager functions are announced to the BMW Regional Office prior to any job allocation.
</t>
  </si>
  <si>
    <t>Does the importer announce promotion (internal) candidates for vacant Sales Manager functions to the BMW Regional Office prior to any job allocation?</t>
  </si>
  <si>
    <t>Promotion candidates (internal applicants) for the Sales Manager function must take part in the assessment (with importer, BMW Regional Office representative and external agency).</t>
  </si>
  <si>
    <t>Do promotion candidates (internal applicants) for the Sales Manager function take part in the assessment (with importer, BMW Regional Office representative and external agency)?</t>
  </si>
  <si>
    <t>Promotion candidates / internal applicants for the position of the Sales Manager must not be allocated without a discussion between Regional Office and importer about final decision.</t>
  </si>
  <si>
    <t>Are promotion candidates / internal applicants for the position of the Sales Manager not allocated without a discussion between Regional Office and importer about final decision?</t>
  </si>
  <si>
    <t xml:space="preserve">‘Employee Dialogue’ is a discussion between supervisor and employee to evaluate past performance, future potential, development needs and career opportunities.
The importer annually conducts an employee dialogue with all employees and documents the development need identification results (DNI) within the personnel files. </t>
  </si>
  <si>
    <t>Does the importer conduct annually an employee dialogue with all employees and documents the development need identification results (DNI) within the personnel files?</t>
  </si>
  <si>
    <t>The importer informs all employees about the current BMW training program (e.g. notice on the bill board or other communication channels). GQS access for all employees in customer contact is mandatory.</t>
  </si>
  <si>
    <t>There is a dedicated Finance &amp; Insurance Manager.
For smaller importers a dedicated Finance &amp; Insurance function is recommended.</t>
  </si>
  <si>
    <t>The importer takes part in the Customer promises program and 5-Star-Rating incl. the follow-up of customer ratings/complaints.</t>
  </si>
  <si>
    <t>Does the importer take part in the Customer promises program and 5-Star-Rating incl. the follow-up of customer ratings/complaints?</t>
  </si>
  <si>
    <t>The importer ensures that only customers are contacted which gave their consent for contacting, where legally necessary.</t>
  </si>
  <si>
    <t>The importer uses an electronical booking system for the test drive vehicles (e.g. within DMS, excel-sheets).
In case of the usage of test drive centres, local and regional test drive pools the importer uses the respective booking system.</t>
  </si>
  <si>
    <t>Does the importer use a booking system for the test drive vehicles (e.g. within DMS, excel-sheets)?</t>
  </si>
  <si>
    <t>All test drives and the follow-ups of the test drive are documented in the customer contact history within the importer CRM system.</t>
  </si>
  <si>
    <t>Are all test drives and the follow-ups of the test drive documented in the customer contact history within the importer CRM system?</t>
  </si>
  <si>
    <t>Are all offers and the follow-ups of the offers  documented in the customer contact history within the importer CRM system?</t>
  </si>
  <si>
    <t>The importer undertakes extensive efforts to offer customers the creation on a trade-in offer for the current customer car.</t>
  </si>
  <si>
    <t>The layout of the BMW customer sales contract complies with BMW Regional office specifications, in particular its content regarding assumptions of warranty complies with the importer agreement (according to relevant paragraph in the importer contract).</t>
  </si>
  <si>
    <t>The importer conducts a systematic and regular customer communication between sales closure and delivery (frequency tbd. by Regional Office, at least one contact until delivery)</t>
  </si>
  <si>
    <t>In case of Audit:
Does the importer contacts all customers within 7 working days after delivery at the latest (post-delivery call) ideally by the sales person (or at least by sales team)?</t>
  </si>
  <si>
    <t>The importer manages and documents all customer complaints - from the first inquiry of the customer until the complaint is solved - in the customer contact history within the retail CRM.</t>
  </si>
  <si>
    <t>Is there a customer and prospect care program with at least two contacts per year and are all contacts documented in the customer contact history within the importer CRM system:
&gt; one compulsory contact by the sales person / on behalf of the sales person
&gt; one active importer communication (e.g. importer magazine, newsletter, invitation for events).</t>
  </si>
  <si>
    <t>The importer has implemented a retail CRM system (typically within DMS or similar professional IT-solution) which is the leading system for all customer data, the customer contact history and customer contact planning in the dealership. Excel-sheets are not accepted.</t>
  </si>
  <si>
    <t>The importer ensures that during the repurchase process available customer and service vehicle history data is being used during the sales process.</t>
  </si>
  <si>
    <t xml:space="preserve">A importer POS content management tool is in place at the importer ship. (if POS content management tool is available in the market)
</t>
  </si>
  <si>
    <t>Is a importer POS content management tool is in place?
(if POS content management tool is available in the market)</t>
  </si>
  <si>
    <t>This person is trained on the importer POS content management system and ensures that all business areas and communication channels are fully fledged with the respective POS media content and actively in use.</t>
  </si>
  <si>
    <t>Is this person trained on the importer POS content management system?</t>
  </si>
  <si>
    <t xml:space="preserve">The importer ensures that only the most actual content is shown on all digital devices.
</t>
  </si>
  <si>
    <t xml:space="preserve">The importer draws up an annual marketing plan and submitted to the Regional Office before 15th December of the previous year. 
The Marketing Plan format is according to BMW Regional Office specifications. </t>
  </si>
  <si>
    <t xml:space="preserve">Does the importer provide an annual marketing plan to the Regional Office before 15th December of the previous year?
</t>
  </si>
  <si>
    <t>The importer conducts at least one customer event (e.g. VIP event, public or other target group events). 
In addition to this, the importer conducts at least one event per year covering further launch/product/technology or seasonal related topics. 
The importer documents all events e.g. by photographs, letters, ads.</t>
  </si>
  <si>
    <t xml:space="preserve">The importer orders the material provided for launches (Point of Sale (POS) Launch Kit) and other material for further product/technology or seasonal related topics in time and implements this in accordance with BMW Regional Office specifications.
</t>
  </si>
  <si>
    <t xml:space="preserve">The importer conducts at least one active drive event off the importer premises (e.g. road shows) per year to gain prospect customers (currently not in a purchase decision process) and to generate leads. </t>
  </si>
  <si>
    <t>Does the importer conduct at least one active drive event off the importer premises (e.g. road shows) in the last 12 months?</t>
  </si>
  <si>
    <t>The importer uses the BMW Regional Office Internet CI Kit or BMW Online CI for the format of the BMW Internet appearance and is connected to the bmw.ro (e.g. bmw.de). 
The layout of brand exclusive Internet pages, online media and social network appearance and the usage of the BMW Corporate Identity Elements (BMW Brand symbol and BMW typeface) comply with the BMW Corporate Identity requirements. The internet domain and all e-mail addresss are brand specific and in accordance with BMW Regional Office specifications.
Example of e-mail adress: 
joe.sample@bmw-country.com</t>
  </si>
  <si>
    <t xml:space="preserve">&gt; business plan / delivery plan for business  &amp; corporate customers sales containing annual target for BMW business  &amp; corporate customers sales set per importer and per business customer sales person </t>
  </si>
  <si>
    <t>The importer contacts his business  &amp; corporate customers regularly e.g. via email, letters, personal contact as per regional office specifications.</t>
  </si>
  <si>
    <t>Does the importer contact his business  &amp; corporate customers regularly e.g. via email, letters, personal contact as specified by the regional office?</t>
  </si>
  <si>
    <t>The quality of all importer's business customer addresses comply with address quality criteria defined by BMW Regional Office.</t>
  </si>
  <si>
    <t>Does the quality of all importer's business  &amp; corporate customer addresses comply with address quality criteria defined by BMW Regional Office?</t>
  </si>
  <si>
    <t>The importer captures for all business &amp; corporate customers all relevant data e.g. company contact details, fleet profile, leasing company infos, car policy.</t>
  </si>
  <si>
    <t>The importer provides an annual business plan for business  &amp; corporate customers not later than the end of (month) in co-ordination with the BMW Regional Office (market teams, area manager) comprising at least the following content:</t>
  </si>
  <si>
    <t>Does the importer provide an annual business plan for business  &amp; corporate customers not later than the end of (month) in co-ordination with the BMW Regional Office (market teams, area manager)?
And does the annual business plan for business customers comprise at last the following:</t>
  </si>
  <si>
    <t xml:space="preserve">&gt; business plan / delivery plan for business  &amp; corporate customers sales containing annual target for BMW business customers sales set per importer and per business customer sales person </t>
  </si>
  <si>
    <t>Confidential</t>
  </si>
  <si>
    <t>In case the key functions: General Manager, Sales Manager and Sales Advisor did not take part in the initial certification training (ICT) of BMW in 2015, the respective functions have to  be registered until the 31.12.2015 for the training sessions in 2016.</t>
  </si>
  <si>
    <t>Comment for the Regional Office:
Product Genius can be shared for BMW and BMW i.
Product Genius function to be defined together with the respective importer during Future Retail rollout on-boarding session.</t>
  </si>
  <si>
    <t>(only if available in the market)</t>
  </si>
  <si>
    <t xml:space="preserve"> (if POS content management tool is available in the market)</t>
  </si>
  <si>
    <t xml:space="preserve">The Dealer takes part in the structured transmission of financial data. The reporting interval (halfyearly) and the agreed form (template) are adhered to.
(if available in the market).
</t>
  </si>
  <si>
    <t>There is at least one dedicated sales function for BMW business &amp; corporate customers sales consultant of the dealership is equipped with:</t>
  </si>
  <si>
    <t>As soon as PHEV available in the market:
The importer presents a wallbox (charger) for high voltage batteries within the BMW showroom area. Electrical power supply for customer demonstration must be ensured.</t>
  </si>
  <si>
    <t>If PHEV cars are available  . Wallbox should also be available in the POS platfrom for the PHEV.</t>
  </si>
  <si>
    <t>The importer ensures that BMW/BMWi/MINI PHEVs new cars on dealer stock are maintained to avoid depth discharging of the HV battery by a maintenance plan and a maintenance responsible person.</t>
  </si>
  <si>
    <t>Battery care app is available and to be used to monitor the charging status of stock cars.</t>
  </si>
  <si>
    <r>
      <t>&gt;As soon as PHEV cars are avaialbe in the market: 
customer / private Wallbox (fully operational) to present charging during customer handover) (only if PHEV available in mark</t>
    </r>
    <r>
      <rPr>
        <sz val="9"/>
        <color theme="1"/>
        <rFont val="BMW Group"/>
      </rPr>
      <t xml:space="preserve">et) </t>
    </r>
  </si>
  <si>
    <t>Availability of a Wallbox in the handover area.</t>
  </si>
  <si>
    <t>Battery Certificate for the PHEV</t>
  </si>
  <si>
    <t xml:space="preserve">Customers at the BMW importer are provided with the "BMW Battery Certificate" (English/Arabic) during the sales process.  The importer fills in the vehicle and customer data on this Battery certificate for every PHEV vehicle that is sold to the customer. The English version of the Battery Certificate will be signed by the customer during the sales process. A copy of this signed Battery Certificate is retained by the importer along with the customer file. </t>
  </si>
  <si>
    <t>Is the  Battery certificate signed by the customer and available in the customer file?</t>
  </si>
  <si>
    <t>8.30</t>
  </si>
  <si>
    <t>Audit Comments</t>
  </si>
  <si>
    <t>Picture / Statement / Proof</t>
  </si>
  <si>
    <t>The installation (numbers, type, capacity  and cross section of cables etc.) must be according to BMW specifications.
The installation of the charging device must ensure that during charging vehicles walkways are not crossed and therefore the cable can not be accidentally knocked down by vehicles or other movable objects.</t>
  </si>
  <si>
    <t>Function can be conducted centrally i.e. from one of the importer's facilities.</t>
  </si>
  <si>
    <t>Audit / 
Regional Office</t>
  </si>
  <si>
    <t>&gt; visual check of the system at a sales person work place
&gt; interview sales person or sales manager
&gt; CRM Manager at the Regional Office</t>
  </si>
  <si>
    <t>On a wholesale level i.e. employees that are not in direct and in ongoing contact with customers, as well as for Service Advisors and Aftersales employees are allowed to have both BMW &amp; MINI logos on the same business cards.
On a retail level i.e. employees in direct contact with customers e.g. Sales Advisors or Sales Managers are required to have business cards only with either BMW or MINI logo depending on the brand they represent.</t>
  </si>
  <si>
    <r>
      <t xml:space="preserve">The importer actively encourages </t>
    </r>
    <r>
      <rPr>
        <b/>
        <sz val="9"/>
        <color theme="1"/>
        <rFont val="BMW Group"/>
      </rPr>
      <t>to every prospective customer</t>
    </r>
    <r>
      <rPr>
        <sz val="9"/>
        <color theme="1"/>
        <rFont val="BMW Group"/>
      </rPr>
      <t xml:space="preserve"> a test drive after the need analysis and before signing contract. 
</t>
    </r>
  </si>
  <si>
    <r>
      <t>The importer fulfils the following</t>
    </r>
    <r>
      <rPr>
        <b/>
        <sz val="9"/>
        <color theme="1"/>
        <rFont val="BMW Group"/>
      </rPr>
      <t xml:space="preserve"> test drive procedure requirements:</t>
    </r>
    <r>
      <rPr>
        <sz val="9"/>
        <color theme="1"/>
        <rFont val="BMW Group"/>
      </rPr>
      <t xml:space="preserve">
&gt; The test drive is conducted within a week latest or according to prospect / customer wish.
&gt; The test drive is conducted with a vehicle that matches best with the series/engine combination the customer is interested in. 
(If the importer does not have the matching combination available he has to use all possible sources  in order to find a matching product.
&gt; The test drive is conducted with an explanation of the basic features, equipment, controls to the customer before test drive.
&gt; If the test drive is accompanied, selected features must be explained and demonstrated during a test drive (e.g. Ipad App, connected drive) if actively requested during need analysis 
This can be done by another person than the sales person. 
Right after the test drive a sales person is available for the prospect / customer.
In case the test drive is conducted by a test drive centre the test drive procedure is not within the importer's responsibility except for the test drive booking.</t>
    </r>
  </si>
  <si>
    <r>
      <t>The importer makes a first attempt to contact the prospect / customer within</t>
    </r>
    <r>
      <rPr>
        <b/>
        <sz val="9"/>
        <rFont val="BMW Group"/>
      </rPr>
      <t xml:space="preserve"> 48 hours (</t>
    </r>
    <r>
      <rPr>
        <sz val="9"/>
        <rFont val="BMW Group"/>
      </rPr>
      <t xml:space="preserve">two working days) after the test drive.  The importer successfully contacts the prospect / customer  face-to face or by telephone within </t>
    </r>
    <r>
      <rPr>
        <b/>
        <sz val="9"/>
        <rFont val="BMW Group"/>
      </rPr>
      <t>five working days</t>
    </r>
    <r>
      <rPr>
        <sz val="9"/>
        <rFont val="BMW Group"/>
      </rPr>
      <t xml:space="preserve"> after the test drive.</t>
    </r>
  </si>
  <si>
    <r>
      <t xml:space="preserve">The importer ensures a premium handover procedure with a special treat of the customer.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t>
    </r>
    <r>
      <rPr>
        <b/>
        <sz val="9"/>
        <rFont val="BMW Group"/>
      </rPr>
      <t>Welcome Package</t>
    </r>
    <r>
      <rPr>
        <sz val="9"/>
        <rFont val="BMW Group"/>
      </rPr>
      <t xml:space="preserve"> and a gift (e.g. flowers, M&amp;L Products, handover picture) and  
   &gt; covering the car
&gt; each customer gets the personal attention of the sales person during the delivery in at least one of the delivery steps (confirming the delivery date, signing the contract, greeting, carrying out the delivery, saying good-bye)
</t>
    </r>
  </si>
  <si>
    <r>
      <t xml:space="preserve">The dealership ensures that during delivery </t>
    </r>
    <r>
      <rPr>
        <b/>
        <sz val="9"/>
        <rFont val="BMW Group"/>
      </rPr>
      <t>every customer</t>
    </r>
    <r>
      <rPr>
        <sz val="9"/>
        <rFont val="BMW Group"/>
      </rPr>
      <t xml:space="preserve"> is introduced to his future service contact (personally, by business card, service brochure or other type of media).</t>
    </r>
  </si>
  <si>
    <r>
      <t xml:space="preserve">The importer contacts all customers within </t>
    </r>
    <r>
      <rPr>
        <b/>
        <sz val="9"/>
        <rFont val="BMW Group"/>
      </rPr>
      <t>maximum 7 working days</t>
    </r>
    <r>
      <rPr>
        <sz val="9"/>
        <rFont val="BMW Group"/>
      </rPr>
      <t xml:space="preserve"> after delivery.
</t>
    </r>
  </si>
  <si>
    <r>
      <t xml:space="preserve">The importer responds to customer complaints within </t>
    </r>
    <r>
      <rPr>
        <b/>
        <sz val="9"/>
        <rFont val="BMW Group"/>
      </rPr>
      <t>48 hours</t>
    </r>
    <r>
      <rPr>
        <sz val="9"/>
        <rFont val="BMW Group"/>
      </rPr>
      <t xml:space="preserve"> (two working days). The response contains a proper customer information as well as next steps to be taken including a recommended sorry activity.
</t>
    </r>
  </si>
  <si>
    <t xml:space="preserve">The importer ensures that all customers are contacted within the timeframe as per Regional Office specification. To ensure a premium customer relationship.
All customers (Sales and Service) should receive a follow-up 48 hours after the relevant activity. Follow up is carried out by the sales, service, or call centre. 
Importer ensures all customers have access to Information Hotline and Roadside Assistance contact information, and communication channels are clearly defined.
</t>
  </si>
  <si>
    <t xml:space="preserve">The importer pro-actively offers to existing customers a test drive at the latest 36 months after purchase or a pre-defined optimum time or End of Term (exclusion of customers with low reliability/financial strength, customers who have moved, etc.) in order to increase Loyalty and Retention Rate; and for cross- and up-selling, keeping New Car customers loyal to the brand and convert Used Car customers into New Car owners if possible.
</t>
  </si>
  <si>
    <t xml:space="preserve">The importer has a customer and prospect care program with at least two contacts per year: 
&gt; one compulsory contact by the Importer on behalf of the sales person. 
&gt; one active customer communication (e.g. magazine, loyalty activity / gift, newsletter, service related reminders, invitation to events). 
All contacts are documented in the customer contact history within the importer CRM system.
</t>
  </si>
  <si>
    <t xml:space="preserve">The importer ensures that all inquiries from customers e.g. by email, phone, SMS, BMW Group Regional Office, or from relevant events are followed-up on and responded to within 48 hours (two working days) and documented in the importer CRM System. 
</t>
  </si>
  <si>
    <t xml:space="preserve">The quality of all importer's customer and prospect addresses comply with the address quality criteria defined by BMW Regional Office.
The quality of all importer's customer and prospect addresses comply with the address quality criteria, on what data should be collected , and when, as defined by BMW Regional Office below:
&gt; Prospect: Full Name (First, Last), Email Address, Phone/Mobile number.
&gt; Lead: Add Source, Current Car owned, Product of Interest, Purchase Plan date.
&gt; Customer: Add Gender, Nationality, Date of Birth, Home Address/POBOX, Next date for Contact.
</t>
  </si>
  <si>
    <t>New Car Offer &amp; Documentation of Offers and Follow-up of Offers</t>
  </si>
  <si>
    <t>The importer actively encourages to every prospective customer a new car offer, and if available a finance offer after the need analysis and before signing the contract.
All offers and the follow-ups of the offers are documented in the customer contact history within the importer CRM system.</t>
  </si>
  <si>
    <t>BMW Sales Standards 2016</t>
  </si>
  <si>
    <t>Criteria for qualified addresses (quality criteria and fulfilment criteria) defined by the Regional Office:
&gt; Prospect: Full Name (First, Last), Email Address, Phone/Mobile number.
&gt; Lead: Add Source, Current Car owned, Product of Interest, Purchase Plan date.
&gt; Customer: Add Gender, Nationality, Date of Birth, Home Address/POBOX, Next date for Contact.</t>
  </si>
  <si>
    <r>
      <t xml:space="preserve">Does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t>
    </r>
    <r>
      <rPr>
        <b/>
        <sz val="9"/>
        <rFont val="BMW Group"/>
      </rPr>
      <t>Welcome Package</t>
    </r>
    <r>
      <rPr>
        <sz val="9"/>
        <rFont val="BMW Group"/>
      </rPr>
      <t xml:space="preserve"> and/or a gift (e.g. flowers, champagne, M&amp;L Products, handover picture) and 
   &gt; covering the car
&gt; each customer gets the personal attention of the sales person during the delivery in at least one of the delivery steps (confirming the delivery date, signing the contract, greeting, carrying out the delivery, saying good-bye)</t>
    </r>
  </si>
  <si>
    <t>&gt; system check of the portal or DMS interface provided by BMW; all leads are followed up by the Dealer within 48 hours (two working days) and documented into the system.</t>
  </si>
  <si>
    <t>&gt; interview at least one sales person about the handover procedure
&gt; check if a written process is available
&gt; check if checklists are available (e.g. Welcome Package, gift, vehicle preparation etc.)
&gt; if possible, observe a handover</t>
  </si>
  <si>
    <t xml:space="preserve">After submitting an offer to the customer the Importer makes a first attempt to contact the prospect / customer within 48 hours (two working days).  The Importer successfully contacts the prospect / customer  face-to face or by telephone within five working days after submitting the offer to the customer.
</t>
  </si>
  <si>
    <t>The importer ensures the availability of demonstrator cars at his delaership. The demonstrator car fleet of the importer differs in model, engine, option and color; The mix is defined by the Regional Office according to the BMW Regional Office demonstrator car policy (see specifications defined by BMW Regional Office in the communicated excel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</si>
</sst>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mmm\ yyyy"/>
  </numFmts>
  <fonts count="65">
    <font>
      <sz val="11"/>
      <color theme="1"/>
      <name val="Calibri"/>
      <family val="2"/>
      <scheme val="minor"/>
    </font>
    <font>
      <sz val="11"/>
      <color theme="1"/>
      <name val="BMW Group"/>
    </font>
    <font>
      <b/>
      <sz val="10"/>
      <color rgb="FF000000"/>
      <name val="BMW Group"/>
    </font>
    <font>
      <sz val="11"/>
      <color rgb="FF000000"/>
      <name val="BMW Group"/>
    </font>
    <font>
      <sz val="9"/>
      <color theme="1"/>
      <name val="BMW Group"/>
    </font>
    <font>
      <b/>
      <sz val="9"/>
      <color theme="1"/>
      <name val="BMW Group"/>
    </font>
    <font>
      <sz val="9"/>
      <color rgb="FFFF0000"/>
      <name val="BMW Group"/>
    </font>
    <font>
      <b/>
      <sz val="9"/>
      <color rgb="FFFF0000"/>
      <name val="BMW Group"/>
    </font>
    <font>
      <sz val="9"/>
      <name val="BMW Group"/>
    </font>
    <font>
      <sz val="9"/>
      <color rgb="FF000000"/>
      <name val="BMW Group"/>
    </font>
    <font>
      <b/>
      <sz val="9"/>
      <color rgb="FF000000"/>
      <name val="BMW Group"/>
    </font>
    <font>
      <b/>
      <sz val="9"/>
      <name val="BMW Group"/>
    </font>
    <font>
      <sz val="10"/>
      <name val="Arial"/>
      <family val="2"/>
    </font>
    <font>
      <sz val="11"/>
      <color theme="1"/>
      <name val="BMWTypeCondensedRegular"/>
      <family val="2"/>
    </font>
    <font>
      <u/>
      <sz val="11"/>
      <color theme="10"/>
      <name val="Calibri"/>
      <family val="2"/>
    </font>
    <font>
      <sz val="9"/>
      <color theme="0" tint="-0.34998626667073579"/>
      <name val="BMW Group"/>
    </font>
    <font>
      <b/>
      <sz val="18"/>
      <color theme="1"/>
      <name val="BMW Group"/>
    </font>
    <font>
      <sz val="18"/>
      <color theme="1"/>
      <name val="BMW Group"/>
    </font>
    <font>
      <sz val="12"/>
      <color theme="1"/>
      <name val="BMW Group"/>
    </font>
    <font>
      <sz val="7"/>
      <color theme="1"/>
      <name val="BMW Group"/>
    </font>
    <font>
      <u/>
      <sz val="11"/>
      <color theme="10"/>
      <name val="BMW Group"/>
    </font>
    <font>
      <b/>
      <sz val="20"/>
      <name val="BMWTypeCondensedRegular"/>
      <family val="2"/>
    </font>
    <font>
      <b/>
      <sz val="18"/>
      <color theme="0"/>
      <name val="BMW Group"/>
    </font>
    <font>
      <sz val="18"/>
      <color theme="0"/>
      <name val="BMW Group"/>
    </font>
    <font>
      <sz val="11"/>
      <color theme="0"/>
      <name val="BMW Group"/>
    </font>
    <font>
      <sz val="10"/>
      <color theme="0"/>
      <name val="BMW Group"/>
    </font>
    <font>
      <sz val="10"/>
      <color theme="1"/>
      <name val="BMW Group"/>
    </font>
    <font>
      <sz val="11"/>
      <color theme="0" tint="-0.34998626667073579"/>
      <name val="BMW Group"/>
    </font>
    <font>
      <sz val="9"/>
      <name val="Symbol"/>
      <family val="1"/>
      <charset val="2"/>
    </font>
    <font>
      <i/>
      <sz val="9"/>
      <name val="BMW Group"/>
    </font>
    <font>
      <sz val="11"/>
      <name val="BMW Group"/>
    </font>
    <font>
      <sz val="11"/>
      <color theme="0" tint="-0.499984740745262"/>
      <name val="BMW Group"/>
    </font>
    <font>
      <sz val="9"/>
      <color rgb="FF000000"/>
      <name val="Symbol"/>
      <family val="1"/>
      <charset val="2"/>
    </font>
    <font>
      <sz val="7.65"/>
      <color rgb="FF000000"/>
      <name val="BMW Group"/>
    </font>
    <font>
      <b/>
      <sz val="8"/>
      <name val="BMW Group"/>
    </font>
    <font>
      <sz val="8"/>
      <name val="BMW Group"/>
    </font>
    <font>
      <b/>
      <sz val="26"/>
      <name val="BMW Group"/>
    </font>
    <font>
      <sz val="26"/>
      <name val="BMW Group"/>
    </font>
    <font>
      <sz val="10"/>
      <name val="BMW Group"/>
    </font>
    <font>
      <b/>
      <i/>
      <sz val="26"/>
      <color indexed="23"/>
      <name val="BMW Group"/>
    </font>
    <font>
      <b/>
      <sz val="18"/>
      <name val="BMW Group"/>
    </font>
    <font>
      <sz val="18"/>
      <name val="BMW Group"/>
    </font>
    <font>
      <b/>
      <sz val="26"/>
      <color indexed="10"/>
      <name val="BMW Group"/>
    </font>
    <font>
      <sz val="11"/>
      <color theme="1"/>
      <name val="BMW Group Condensed"/>
      <family val="2"/>
    </font>
    <font>
      <b/>
      <sz val="11"/>
      <color theme="1"/>
      <name val="BMW Group Condensed"/>
      <family val="2"/>
    </font>
    <font>
      <b/>
      <sz val="9"/>
      <color theme="0"/>
      <name val="BMW Group"/>
    </font>
    <font>
      <b/>
      <sz val="9"/>
      <name val="BMW Group Condensed"/>
      <family val="2"/>
    </font>
    <font>
      <b/>
      <sz val="10"/>
      <name val="BMW Group Condensed"/>
      <family val="2"/>
    </font>
    <font>
      <sz val="11"/>
      <color theme="1"/>
      <name val="Calibri"/>
      <family val="2"/>
      <scheme val="minor"/>
    </font>
    <font>
      <sz val="11"/>
      <color theme="0"/>
      <name val="BMW Group Condensed"/>
      <family val="2"/>
    </font>
    <font>
      <b/>
      <sz val="11"/>
      <color theme="0"/>
      <name val="BMW Group Condensed"/>
      <family val="2"/>
    </font>
    <font>
      <b/>
      <sz val="14"/>
      <color theme="0"/>
      <name val="BMW Group Condensed"/>
      <family val="2"/>
    </font>
    <font>
      <b/>
      <sz val="11"/>
      <color theme="0" tint="-0.499984740745262"/>
      <name val="BMW Group Condensed"/>
      <family val="2"/>
    </font>
    <font>
      <sz val="11"/>
      <name val="Calibri"/>
      <family val="2"/>
      <scheme val="minor"/>
    </font>
    <font>
      <strike/>
      <sz val="9"/>
      <color theme="1"/>
      <name val="BMW Group"/>
    </font>
    <font>
      <b/>
      <sz val="11"/>
      <color theme="0" tint="-0.499984740745262"/>
      <name val="BMW Group"/>
    </font>
    <font>
      <b/>
      <sz val="12"/>
      <color theme="1"/>
      <name val="BMW Group"/>
    </font>
    <font>
      <b/>
      <sz val="20"/>
      <color theme="0" tint="-0.499984740745262"/>
      <name val="BMWTypeCondensedRegular"/>
      <family val="2"/>
    </font>
    <font>
      <b/>
      <sz val="16"/>
      <color rgb="FFFFFFFF"/>
      <name val="BMWTypeCondensedRegular"/>
      <family val="2"/>
    </font>
    <font>
      <b/>
      <sz val="12"/>
      <name val="BMW Group Condensed"/>
      <family val="2"/>
    </font>
    <font>
      <b/>
      <sz val="12"/>
      <color theme="0"/>
      <name val="BMW Group"/>
    </font>
    <font>
      <sz val="9"/>
      <name val="MINIType v2 Regular"/>
      <family val="2"/>
    </font>
    <font>
      <u/>
      <sz val="9"/>
      <color theme="3"/>
      <name val="BMW Group"/>
    </font>
    <font>
      <b/>
      <i/>
      <sz val="26"/>
      <color indexed="23"/>
      <name val="BMW Group Condensed"/>
      <family val="2"/>
    </font>
    <font>
      <sz val="11"/>
      <color rgb="FF006100"/>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rgb="FFD8D8D8"/>
        <bgColor rgb="FF000000"/>
      </patternFill>
    </fill>
    <fill>
      <patternFill patternType="solid">
        <fgColor theme="0" tint="-4.9989318521683403E-2"/>
        <bgColor indexed="64"/>
      </patternFill>
    </fill>
    <fill>
      <patternFill patternType="solid">
        <fgColor rgb="FF8EA5C6"/>
        <bgColor indexed="64"/>
      </patternFill>
    </fill>
    <fill>
      <patternFill patternType="solid">
        <fgColor theme="1"/>
        <bgColor indexed="64"/>
      </patternFill>
    </fill>
    <fill>
      <patternFill patternType="solid">
        <fgColor theme="0" tint="-0.14999847407452621"/>
        <bgColor rgb="FF000000"/>
      </patternFill>
    </fill>
    <fill>
      <patternFill patternType="solid">
        <fgColor theme="0" tint="-0.249977111117893"/>
        <bgColor indexed="64"/>
      </patternFill>
    </fill>
    <fill>
      <patternFill patternType="solid">
        <fgColor indexed="22"/>
        <bgColor indexed="64"/>
      </patternFill>
    </fill>
    <fill>
      <patternFill patternType="solid">
        <fgColor theme="4" tint="0.39997558519241921"/>
        <bgColor indexed="64"/>
      </patternFill>
    </fill>
    <fill>
      <patternFill patternType="solid">
        <fgColor theme="4" tint="0.39997558519241921"/>
        <bgColor rgb="FF000000"/>
      </patternFill>
    </fill>
    <fill>
      <patternFill patternType="solid">
        <fgColor theme="4" tint="-0.249977111117893"/>
        <bgColor indexed="64"/>
      </patternFill>
    </fill>
    <fill>
      <patternFill patternType="solid">
        <fgColor theme="9" tint="0.39997558519241921"/>
        <bgColor rgb="FF000000"/>
      </patternFill>
    </fill>
    <fill>
      <patternFill patternType="solid">
        <fgColor theme="9"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theme="0"/>
        <bgColor indexed="64"/>
      </patternFill>
    </fill>
    <fill>
      <patternFill patternType="solid">
        <fgColor rgb="FFC6EFCE"/>
      </patternFill>
    </fill>
  </fills>
  <borders count="73">
    <border>
      <left/>
      <right/>
      <top/>
      <bottom/>
      <diagonal/>
    </border>
    <border>
      <left style="thin">
        <color theme="0"/>
      </left>
      <right style="thin">
        <color theme="0"/>
      </right>
      <top/>
      <bottom/>
      <diagonal/>
    </border>
    <border>
      <left style="thin">
        <color rgb="FFFFFFFF"/>
      </left>
      <right style="thin">
        <color rgb="FFFFFFFF"/>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theme="0"/>
      </left>
      <right style="thin">
        <color theme="0"/>
      </right>
      <top style="thin">
        <color indexed="9"/>
      </top>
      <bottom/>
      <diagonal/>
    </border>
    <border>
      <left style="thin">
        <color theme="0"/>
      </left>
      <right style="thin">
        <color theme="0"/>
      </right>
      <top/>
      <bottom style="thin">
        <color theme="0"/>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theme="0"/>
      </left>
      <right style="thin">
        <color indexed="9"/>
      </right>
      <top style="thin">
        <color theme="0"/>
      </top>
      <bottom/>
      <diagonal/>
    </border>
    <border>
      <left/>
      <right style="thin">
        <color indexed="9"/>
      </right>
      <top style="thin">
        <color indexed="9"/>
      </top>
      <bottom/>
      <diagonal/>
    </border>
    <border>
      <left style="thin">
        <color theme="0"/>
      </left>
      <right style="thin">
        <color indexed="9"/>
      </right>
      <top/>
      <bottom style="thin">
        <color indexed="9"/>
      </bottom>
      <diagonal/>
    </border>
    <border>
      <left style="thin">
        <color indexed="9"/>
      </left>
      <right style="thin">
        <color indexed="9"/>
      </right>
      <top/>
      <bottom style="thin">
        <color theme="0"/>
      </bottom>
      <diagonal/>
    </border>
    <border>
      <left style="thin">
        <color theme="0"/>
      </left>
      <right/>
      <top style="thin">
        <color theme="0"/>
      </top>
      <bottom style="thin">
        <color theme="0"/>
      </bottom>
      <diagonal/>
    </border>
    <border>
      <left style="thin">
        <color theme="0"/>
      </left>
      <right style="thin">
        <color indexed="9"/>
      </right>
      <top style="thin">
        <color theme="0"/>
      </top>
      <bottom style="thin">
        <color indexed="9"/>
      </bottom>
      <diagonal/>
    </border>
    <border>
      <left/>
      <right style="thin">
        <color indexed="9"/>
      </right>
      <top style="thin">
        <color indexed="9"/>
      </top>
      <bottom style="thin">
        <color indexed="9"/>
      </bottom>
      <diagonal/>
    </border>
    <border>
      <left style="thin">
        <color theme="0"/>
      </left>
      <right style="thin">
        <color indexed="9"/>
      </right>
      <top style="thin">
        <color indexed="9"/>
      </top>
      <bottom style="thin">
        <color theme="0"/>
      </bottom>
      <diagonal/>
    </border>
    <border>
      <left/>
      <right style="thin">
        <color theme="0"/>
      </right>
      <top/>
      <bottom/>
      <diagonal/>
    </border>
    <border>
      <left style="thin">
        <color indexed="9"/>
      </left>
      <right style="thin">
        <color theme="0"/>
      </right>
      <top style="thin">
        <color indexed="9"/>
      </top>
      <bottom/>
      <diagonal/>
    </border>
    <border>
      <left style="thin">
        <color theme="0"/>
      </left>
      <right/>
      <top style="thin">
        <color theme="0"/>
      </top>
      <bottom/>
      <diagonal/>
    </border>
    <border>
      <left style="thin">
        <color theme="0"/>
      </left>
      <right style="thin">
        <color indexed="9"/>
      </right>
      <top style="thin">
        <color theme="0"/>
      </top>
      <bottom style="thin">
        <color theme="0"/>
      </bottom>
      <diagonal/>
    </border>
    <border>
      <left style="thin">
        <color indexed="9"/>
      </left>
      <right style="thin">
        <color indexed="9"/>
      </right>
      <top style="thin">
        <color theme="0"/>
      </top>
      <bottom style="thin">
        <color indexed="9"/>
      </bottom>
      <diagonal/>
    </border>
    <border>
      <left style="thin">
        <color theme="0"/>
      </left>
      <right style="thin">
        <color theme="0"/>
      </right>
      <top style="thin">
        <color indexed="9"/>
      </top>
      <bottom style="thin">
        <color theme="0"/>
      </bottom>
      <diagonal/>
    </border>
    <border>
      <left style="thin">
        <color theme="0"/>
      </left>
      <right style="thin">
        <color indexed="9"/>
      </right>
      <top/>
      <bottom/>
      <diagonal/>
    </border>
    <border>
      <left style="thin">
        <color indexed="9"/>
      </left>
      <right style="thin">
        <color theme="0"/>
      </right>
      <top/>
      <bottom style="thin">
        <color theme="0"/>
      </bottom>
      <diagonal/>
    </border>
    <border>
      <left style="thin">
        <color theme="0"/>
      </left>
      <right style="thin">
        <color indexed="9"/>
      </right>
      <top style="thin">
        <color indexed="9"/>
      </top>
      <bottom/>
      <diagonal/>
    </border>
    <border>
      <left style="thin">
        <color theme="0"/>
      </left>
      <right/>
      <top/>
      <bottom style="thin">
        <color theme="0"/>
      </bottom>
      <diagonal/>
    </border>
    <border>
      <left/>
      <right/>
      <top/>
      <bottom style="thin">
        <color theme="0"/>
      </bottom>
      <diagonal/>
    </border>
    <border>
      <left style="thin">
        <color theme="0"/>
      </left>
      <right/>
      <top/>
      <bottom/>
      <diagonal/>
    </border>
    <border>
      <left/>
      <right style="thin">
        <color theme="0"/>
      </right>
      <top/>
      <bottom style="thin">
        <color theme="0"/>
      </bottom>
      <diagonal/>
    </border>
    <border>
      <left style="thin">
        <color indexed="9"/>
      </left>
      <right/>
      <top style="thin">
        <color indexed="9"/>
      </top>
      <bottom/>
      <diagonal/>
    </border>
    <border>
      <left style="thin">
        <color indexed="9"/>
      </left>
      <right style="thin">
        <color indexed="9"/>
      </right>
      <top style="thin">
        <color indexed="9"/>
      </top>
      <bottom style="thin">
        <color theme="0"/>
      </bottom>
      <diagonal/>
    </border>
    <border>
      <left style="thin">
        <color indexed="9"/>
      </left>
      <right style="thin">
        <color indexed="9"/>
      </right>
      <top style="thin">
        <color theme="0"/>
      </top>
      <bottom style="thin">
        <color theme="0"/>
      </bottom>
      <diagonal/>
    </border>
    <border>
      <left style="thin">
        <color indexed="9"/>
      </left>
      <right style="thin">
        <color indexed="9"/>
      </right>
      <top style="thin">
        <color theme="0"/>
      </top>
      <bottom/>
      <diagonal/>
    </border>
    <border>
      <left style="thin">
        <color theme="0"/>
      </left>
      <right style="thin">
        <color indexed="9"/>
      </right>
      <top/>
      <bottom style="thin">
        <color theme="0"/>
      </bottom>
      <diagonal/>
    </border>
    <border>
      <left style="thin">
        <color indexed="9"/>
      </left>
      <right style="thin">
        <color theme="0"/>
      </right>
      <top/>
      <bottom/>
      <diagonal/>
    </border>
    <border>
      <left/>
      <right style="thin">
        <color indexed="9"/>
      </right>
      <top/>
      <bottom/>
      <diagonal/>
    </border>
    <border>
      <left style="thin">
        <color indexed="9"/>
      </left>
      <right style="thin">
        <color theme="0"/>
      </right>
      <top style="thin">
        <color theme="0"/>
      </top>
      <bottom/>
      <diagonal/>
    </border>
    <border>
      <left/>
      <right style="thin">
        <color indexed="9"/>
      </right>
      <top/>
      <bottom style="thin">
        <color indexed="9"/>
      </bottom>
      <diagonal/>
    </border>
    <border>
      <left/>
      <right style="thin">
        <color indexed="9"/>
      </right>
      <top style="thin">
        <color theme="0"/>
      </top>
      <bottom style="thin">
        <color theme="0"/>
      </bottom>
      <diagonal/>
    </border>
    <border>
      <left/>
      <right/>
      <top style="thin">
        <color theme="0"/>
      </top>
      <bottom style="thin">
        <color theme="0"/>
      </bottom>
      <diagonal/>
    </border>
    <border>
      <left/>
      <right style="thin">
        <color indexed="9"/>
      </right>
      <top style="thin">
        <color theme="0"/>
      </top>
      <bottom style="thin">
        <color indexed="9"/>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thin">
        <color theme="0"/>
      </left>
      <right style="thin">
        <color theme="0"/>
      </right>
      <top style="thin">
        <color theme="0"/>
      </top>
      <bottom style="medium">
        <color theme="0"/>
      </bottom>
      <diagonal/>
    </border>
    <border>
      <left/>
      <right style="thin">
        <color indexed="9"/>
      </right>
      <top style="thin">
        <color theme="0"/>
      </top>
      <bottom/>
      <diagonal/>
    </border>
    <border>
      <left style="thin">
        <color rgb="FFFFFFFF"/>
      </left>
      <right style="thin">
        <color rgb="FFFFFFFF"/>
      </right>
      <top/>
      <bottom style="thin">
        <color rgb="FFFFFFFF"/>
      </bottom>
      <diagonal/>
    </border>
    <border>
      <left style="thin">
        <color theme="0"/>
      </left>
      <right/>
      <top style="thin">
        <color indexed="9"/>
      </top>
      <bottom/>
      <diagonal/>
    </border>
    <border>
      <left/>
      <right/>
      <top style="thin">
        <color theme="0"/>
      </top>
      <bottom/>
      <diagonal/>
    </border>
    <border>
      <left style="thin">
        <color theme="0"/>
      </left>
      <right style="thin">
        <color theme="0"/>
      </right>
      <top/>
      <bottom style="thin">
        <color indexed="9"/>
      </bottom>
      <diagonal/>
    </border>
    <border>
      <left/>
      <right/>
      <top style="thin">
        <color indexed="9"/>
      </top>
      <bottom/>
      <diagonal/>
    </border>
    <border>
      <left/>
      <right/>
      <top style="thin">
        <color indexed="9"/>
      </top>
      <bottom style="thin">
        <color indexed="9"/>
      </bottom>
      <diagonal/>
    </border>
    <border>
      <left/>
      <right/>
      <top/>
      <bottom style="thin">
        <color indexed="9"/>
      </bottom>
      <diagonal/>
    </border>
    <border>
      <left style="thin">
        <color indexed="9"/>
      </left>
      <right/>
      <top/>
      <bottom/>
      <diagonal/>
    </border>
    <border>
      <left style="thin">
        <color indexed="9"/>
      </left>
      <right/>
      <top/>
      <bottom style="thin">
        <color indexed="9"/>
      </bottom>
      <diagonal/>
    </border>
    <border>
      <left style="thin">
        <color theme="0"/>
      </left>
      <right style="thin">
        <color theme="0"/>
      </right>
      <top style="thin">
        <color rgb="FFFFFFFF"/>
      </top>
      <bottom style="thin">
        <color rgb="FFFFFFFF"/>
      </bottom>
      <diagonal/>
    </border>
    <border>
      <left/>
      <right/>
      <top/>
      <bottom style="thin">
        <color indexed="64"/>
      </bottom>
      <diagonal/>
    </border>
    <border>
      <left/>
      <right/>
      <top style="thin">
        <color indexed="64"/>
      </top>
      <bottom style="thin">
        <color indexed="64"/>
      </bottom>
      <diagonal/>
    </border>
    <border>
      <left style="thin">
        <color theme="0"/>
      </left>
      <right/>
      <top/>
      <bottom style="thin">
        <color indexed="9"/>
      </bottom>
      <diagonal/>
    </border>
    <border>
      <left/>
      <right style="thin">
        <color indexed="9"/>
      </right>
      <top/>
      <bottom style="thin">
        <color theme="0"/>
      </bottom>
      <diagonal/>
    </border>
    <border>
      <left style="thin">
        <color indexed="9"/>
      </left>
      <right/>
      <top/>
      <bottom style="thin">
        <color theme="0"/>
      </bottom>
      <diagonal/>
    </border>
    <border>
      <left style="thin">
        <color indexed="9"/>
      </left>
      <right style="thin">
        <color theme="0"/>
      </right>
      <top/>
      <bottom style="thin">
        <color indexed="9"/>
      </bottom>
      <diagonal/>
    </border>
    <border>
      <left style="thin">
        <color theme="0"/>
      </left>
      <right style="thin">
        <color theme="0"/>
      </right>
      <top style="thin">
        <color indexed="9"/>
      </top>
      <bottom style="thin">
        <color indexed="9"/>
      </bottom>
      <diagonal/>
    </border>
    <border>
      <left style="thin">
        <color theme="0"/>
      </left>
      <right/>
      <top style="thin">
        <color indexed="9"/>
      </top>
      <bottom style="thin">
        <color indexed="9"/>
      </bottom>
      <diagonal/>
    </border>
    <border>
      <left style="thin">
        <color rgb="FFFFFFFF"/>
      </left>
      <right/>
      <top/>
      <bottom/>
      <diagonal/>
    </border>
    <border>
      <left style="thin">
        <color rgb="FFFFFFFF"/>
      </left>
      <right/>
      <top style="thin">
        <color rgb="FFFFFFFF"/>
      </top>
      <bottom style="thin">
        <color rgb="FFFFFFFF"/>
      </bottom>
      <diagonal/>
    </border>
    <border>
      <left style="thin">
        <color rgb="FFFFFFFF"/>
      </left>
      <right/>
      <top style="thin">
        <color rgb="FFFFFFFF"/>
      </top>
      <bottom/>
      <diagonal/>
    </border>
    <border>
      <left style="thin">
        <color rgb="FFFFFFFF"/>
      </left>
      <right/>
      <top/>
      <bottom style="thin">
        <color rgb="FFFFFFFF"/>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2" fillId="0" borderId="0"/>
    <xf numFmtId="0" fontId="14" fillId="0" borderId="0" applyNumberFormat="0" applyFill="0" applyBorder="0" applyAlignment="0" applyProtection="0">
      <alignment vertical="top"/>
      <protection locked="0"/>
    </xf>
    <xf numFmtId="9" fontId="48" fillId="0" borderId="0" applyFont="0" applyFill="0" applyBorder="0" applyAlignment="0" applyProtection="0"/>
    <xf numFmtId="0" fontId="64" fillId="18" borderId="0" applyNumberFormat="0" applyBorder="0" applyAlignment="0" applyProtection="0"/>
  </cellStyleXfs>
  <cellXfs count="1007">
    <xf numFmtId="0" fontId="0" fillId="0" borderId="0" xfId="0"/>
    <xf numFmtId="0" fontId="1" fillId="0" borderId="0" xfId="0" applyFont="1" applyAlignment="1">
      <alignment vertical="top"/>
    </xf>
    <xf numFmtId="49" fontId="2" fillId="3" borderId="2" xfId="0" applyNumberFormat="1" applyFont="1" applyFill="1" applyBorder="1" applyAlignment="1">
      <alignment horizontal="center" vertical="center" wrapText="1"/>
    </xf>
    <xf numFmtId="0" fontId="3" fillId="0" borderId="0" xfId="0" applyFont="1" applyBorder="1" applyAlignment="1">
      <alignment vertical="top"/>
    </xf>
    <xf numFmtId="0" fontId="2" fillId="3" borderId="2" xfId="0" applyFont="1" applyFill="1" applyBorder="1" applyAlignment="1">
      <alignment vertical="top" wrapText="1"/>
    </xf>
    <xf numFmtId="49" fontId="2" fillId="3" borderId="2" xfId="0" applyNumberFormat="1" applyFont="1" applyFill="1" applyBorder="1" applyAlignment="1">
      <alignment vertical="top" wrapText="1"/>
    </xf>
    <xf numFmtId="0" fontId="2" fillId="3" borderId="2" xfId="0" applyFont="1" applyFill="1" applyBorder="1" applyAlignment="1">
      <alignment horizontal="center" vertical="top" wrapText="1"/>
    </xf>
    <xf numFmtId="0" fontId="4" fillId="0" borderId="0" xfId="0" applyFont="1" applyAlignment="1">
      <alignment vertical="top" wrapText="1"/>
    </xf>
    <xf numFmtId="0" fontId="4" fillId="0" borderId="0" xfId="0" applyFont="1" applyAlignment="1">
      <alignment horizontal="center" vertical="top" wrapText="1"/>
    </xf>
    <xf numFmtId="0" fontId="5" fillId="2" borderId="3" xfId="0" applyFont="1" applyFill="1" applyBorder="1" applyAlignment="1">
      <alignment vertical="top" wrapText="1"/>
    </xf>
    <xf numFmtId="49" fontId="5" fillId="2" borderId="3" xfId="0" applyNumberFormat="1" applyFont="1" applyFill="1" applyBorder="1" applyAlignment="1">
      <alignment vertical="top" wrapText="1"/>
    </xf>
    <xf numFmtId="0" fontId="8" fillId="2" borderId="3" xfId="0" applyFont="1" applyFill="1" applyBorder="1" applyAlignment="1">
      <alignment vertical="top" wrapText="1"/>
    </xf>
    <xf numFmtId="0" fontId="4" fillId="2" borderId="3" xfId="0" applyFont="1" applyFill="1" applyBorder="1" applyAlignment="1">
      <alignment vertical="top" wrapText="1"/>
    </xf>
    <xf numFmtId="0" fontId="4" fillId="2" borderId="3" xfId="0" applyFont="1" applyFill="1" applyBorder="1" applyAlignment="1">
      <alignment horizontal="center" vertical="top" wrapText="1"/>
    </xf>
    <xf numFmtId="0" fontId="9" fillId="0" borderId="0" xfId="0" applyFont="1" applyBorder="1" applyAlignment="1">
      <alignment horizontal="center" vertical="top" wrapText="1"/>
    </xf>
    <xf numFmtId="0" fontId="10" fillId="3" borderId="5" xfId="0" applyFont="1" applyFill="1" applyBorder="1" applyAlignment="1">
      <alignment vertical="top" wrapText="1"/>
    </xf>
    <xf numFmtId="49" fontId="10" fillId="3" borderId="5" xfId="0" applyNumberFormat="1" applyFont="1" applyFill="1" applyBorder="1" applyAlignment="1">
      <alignment vertical="top" wrapText="1"/>
    </xf>
    <xf numFmtId="0" fontId="8" fillId="3" borderId="5" xfId="0" applyFont="1" applyFill="1" applyBorder="1" applyAlignment="1">
      <alignment vertical="top" wrapText="1"/>
    </xf>
    <xf numFmtId="0" fontId="9" fillId="3" borderId="5" xfId="0" applyFont="1" applyFill="1" applyBorder="1" applyAlignment="1">
      <alignment vertical="top" wrapText="1"/>
    </xf>
    <xf numFmtId="0" fontId="9" fillId="3" borderId="5" xfId="0" applyFont="1" applyFill="1" applyBorder="1" applyAlignment="1">
      <alignment horizontal="center" vertical="top" wrapText="1"/>
    </xf>
    <xf numFmtId="0" fontId="5" fillId="2" borderId="1" xfId="0" applyFont="1" applyFill="1" applyBorder="1" applyAlignment="1">
      <alignment vertical="top" wrapText="1"/>
    </xf>
    <xf numFmtId="0" fontId="5" fillId="2" borderId="4" xfId="0" applyFont="1" applyFill="1" applyBorder="1" applyAlignment="1">
      <alignment vertical="top" wrapText="1"/>
    </xf>
    <xf numFmtId="49" fontId="11" fillId="2" borderId="4" xfId="0" applyNumberFormat="1" applyFont="1" applyFill="1" applyBorder="1" applyAlignment="1">
      <alignment vertical="top" wrapText="1"/>
    </xf>
    <xf numFmtId="0" fontId="5" fillId="2" borderId="9" xfId="0" applyFont="1" applyFill="1" applyBorder="1" applyAlignment="1">
      <alignment vertical="top" wrapText="1"/>
    </xf>
    <xf numFmtId="0" fontId="4" fillId="2" borderId="9" xfId="0" applyFont="1" applyFill="1" applyBorder="1" applyAlignment="1">
      <alignment horizontal="center" vertical="top"/>
    </xf>
    <xf numFmtId="0" fontId="4" fillId="2" borderId="10" xfId="0" applyFont="1" applyFill="1" applyBorder="1" applyAlignment="1">
      <alignment vertical="top" wrapText="1"/>
    </xf>
    <xf numFmtId="0" fontId="4" fillId="2" borderId="11" xfId="0" applyFont="1" applyFill="1" applyBorder="1" applyAlignment="1">
      <alignment horizontal="center" vertical="top"/>
    </xf>
    <xf numFmtId="49" fontId="11" fillId="2" borderId="9" xfId="0" applyNumberFormat="1" applyFont="1" applyFill="1" applyBorder="1" applyAlignment="1">
      <alignment horizontal="left" vertical="top" wrapText="1"/>
    </xf>
    <xf numFmtId="49" fontId="11" fillId="2" borderId="9" xfId="0" applyNumberFormat="1" applyFont="1" applyFill="1" applyBorder="1" applyAlignment="1">
      <alignment horizontal="left" vertical="top"/>
    </xf>
    <xf numFmtId="0" fontId="4" fillId="2" borderId="12" xfId="0" applyFont="1" applyFill="1" applyBorder="1" applyAlignment="1">
      <alignment horizontal="center" vertical="top"/>
    </xf>
    <xf numFmtId="0" fontId="4" fillId="2" borderId="10" xfId="0" applyFont="1" applyFill="1" applyBorder="1" applyAlignment="1">
      <alignment horizontal="center" vertical="top"/>
    </xf>
    <xf numFmtId="0" fontId="8" fillId="2" borderId="13" xfId="0" quotePrefix="1" applyNumberFormat="1" applyFont="1" applyFill="1" applyBorder="1" applyAlignment="1" applyProtection="1">
      <alignment horizontal="center" vertical="top" wrapText="1"/>
    </xf>
    <xf numFmtId="0" fontId="8" fillId="2" borderId="14" xfId="0" quotePrefix="1" applyNumberFormat="1" applyFont="1" applyFill="1" applyBorder="1" applyAlignment="1" applyProtection="1">
      <alignment horizontal="center" vertical="top" wrapText="1"/>
    </xf>
    <xf numFmtId="0" fontId="4" fillId="2" borderId="9" xfId="0" applyFont="1" applyFill="1" applyBorder="1" applyAlignment="1">
      <alignment horizontal="center" vertical="top" wrapText="1"/>
    </xf>
    <xf numFmtId="49" fontId="4" fillId="2" borderId="10" xfId="0" applyNumberFormat="1" applyFont="1" applyFill="1" applyBorder="1" applyAlignment="1">
      <alignment vertical="top" wrapText="1"/>
    </xf>
    <xf numFmtId="0" fontId="8" fillId="2" borderId="3" xfId="0" quotePrefix="1"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center"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5" fillId="2" borderId="7" xfId="0" applyFont="1" applyFill="1" applyBorder="1" applyAlignment="1">
      <alignmen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11" fillId="2" borderId="8" xfId="0" quotePrefix="1" applyNumberFormat="1" applyFont="1" applyFill="1" applyBorder="1" applyAlignment="1">
      <alignment horizontal="left" vertical="top" wrapText="1"/>
    </xf>
    <xf numFmtId="0" fontId="8" fillId="2" borderId="4" xfId="0" quotePrefix="1" applyNumberFormat="1" applyFont="1" applyFill="1" applyBorder="1" applyAlignment="1" applyProtection="1">
      <alignment horizontal="center" vertical="top" wrapText="1"/>
    </xf>
    <xf numFmtId="0" fontId="8" fillId="2" borderId="4" xfId="0" quotePrefix="1" applyFont="1" applyFill="1" applyBorder="1" applyAlignment="1">
      <alignment vertical="top" wrapText="1"/>
    </xf>
    <xf numFmtId="49" fontId="11" fillId="2" borderId="3" xfId="0" applyNumberFormat="1" applyFont="1" applyFill="1" applyBorder="1" applyAlignment="1">
      <alignment horizontal="left" vertical="top" wrapText="1"/>
    </xf>
    <xf numFmtId="49" fontId="5" fillId="2" borderId="4" xfId="0" applyNumberFormat="1" applyFont="1" applyFill="1" applyBorder="1" applyAlignment="1">
      <alignment vertical="top"/>
    </xf>
    <xf numFmtId="0" fontId="8" fillId="2" borderId="4" xfId="0" quotePrefix="1" applyFont="1" applyFill="1" applyBorder="1" applyAlignment="1">
      <alignment horizontal="center" vertical="top" wrapText="1"/>
    </xf>
    <xf numFmtId="0" fontId="8" fillId="2" borderId="23" xfId="0" quotePrefix="1" applyFont="1" applyFill="1" applyBorder="1" applyAlignment="1">
      <alignment horizontal="center" vertical="top" wrapText="1"/>
    </xf>
    <xf numFmtId="3" fontId="8" fillId="2" borderId="17" xfId="0" quotePrefix="1" applyNumberFormat="1" applyFont="1" applyFill="1" applyBorder="1" applyAlignment="1">
      <alignment horizontal="center" vertical="top" wrapText="1"/>
    </xf>
    <xf numFmtId="49" fontId="11" fillId="2" borderId="9" xfId="0" applyNumberFormat="1" applyFont="1" applyFill="1" applyBorder="1" applyAlignment="1" applyProtection="1">
      <alignment horizontal="left" vertical="top" wrapText="1"/>
    </xf>
    <xf numFmtId="0" fontId="8" fillId="2" borderId="18" xfId="0" applyNumberFormat="1" applyFont="1" applyFill="1" applyBorder="1" applyAlignment="1" applyProtection="1">
      <alignment horizontal="left" vertical="top" wrapText="1"/>
    </xf>
    <xf numFmtId="0" fontId="8" fillId="2" borderId="25"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49" fontId="11" fillId="2" borderId="7" xfId="0" applyNumberFormat="1" applyFont="1" applyFill="1" applyBorder="1" applyAlignment="1">
      <alignment horizontal="left" vertical="top"/>
    </xf>
    <xf numFmtId="0" fontId="4" fillId="2" borderId="7" xfId="0" applyFont="1" applyFill="1" applyBorder="1" applyAlignment="1">
      <alignment vertical="top" wrapText="1"/>
    </xf>
    <xf numFmtId="0" fontId="4" fillId="2" borderId="7" xfId="0" applyFont="1" applyFill="1" applyBorder="1" applyAlignment="1">
      <alignment horizontal="center" vertical="top" wrapText="1"/>
    </xf>
    <xf numFmtId="49" fontId="11" fillId="2" borderId="10" xfId="0" applyNumberFormat="1" applyFont="1" applyFill="1" applyBorder="1" applyAlignment="1" applyProtection="1">
      <alignment horizontal="left" vertical="top" wrapText="1"/>
    </xf>
    <xf numFmtId="0" fontId="6" fillId="2" borderId="11" xfId="0" applyNumberFormat="1" applyFont="1" applyFill="1" applyBorder="1" applyAlignment="1" applyProtection="1">
      <alignment horizontal="left" vertical="top" wrapText="1"/>
    </xf>
    <xf numFmtId="0" fontId="8" fillId="2" borderId="27" xfId="0" quotePrefix="1" applyNumberFormat="1" applyFont="1" applyFill="1" applyBorder="1" applyAlignment="1" applyProtection="1">
      <alignment horizontal="left" vertical="top" wrapText="1"/>
    </xf>
    <xf numFmtId="0" fontId="8" fillId="2" borderId="27" xfId="0" quotePrefix="1" applyNumberFormat="1" applyFont="1" applyFill="1" applyBorder="1" applyAlignment="1" applyProtection="1">
      <alignment horizontal="center" vertical="top" wrapText="1"/>
    </xf>
    <xf numFmtId="49" fontId="8" fillId="2" borderId="8" xfId="0" applyNumberFormat="1" applyFont="1" applyFill="1" applyBorder="1" applyAlignment="1">
      <alignment vertical="top"/>
    </xf>
    <xf numFmtId="0" fontId="4" fillId="0" borderId="0" xfId="0" applyFont="1" applyAlignment="1">
      <alignment vertical="top"/>
    </xf>
    <xf numFmtId="0" fontId="5" fillId="0" borderId="0" xfId="0" applyFont="1" applyAlignment="1">
      <alignment vertical="top"/>
    </xf>
    <xf numFmtId="49" fontId="4" fillId="0" borderId="0" xfId="0" applyNumberFormat="1" applyFont="1" applyAlignment="1">
      <alignment vertical="top"/>
    </xf>
    <xf numFmtId="0" fontId="8" fillId="2" borderId="9" xfId="0" applyNumberFormat="1" applyFont="1" applyFill="1" applyBorder="1" applyAlignment="1" applyProtection="1">
      <alignment horizontal="center" vertical="top" wrapText="1"/>
    </xf>
    <xf numFmtId="49" fontId="11" fillId="2" borderId="9" xfId="0" quotePrefix="1" applyNumberFormat="1" applyFont="1" applyFill="1" applyBorder="1" applyAlignment="1" applyProtection="1">
      <alignment horizontal="left" vertical="top" wrapText="1"/>
    </xf>
    <xf numFmtId="49" fontId="5" fillId="2" borderId="21" xfId="0" applyNumberFormat="1" applyFont="1" applyFill="1" applyBorder="1" applyAlignment="1">
      <alignment vertical="top"/>
    </xf>
    <xf numFmtId="0" fontId="8" fillId="2" borderId="14"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49" fontId="11" fillId="2" borderId="36" xfId="0" applyNumberFormat="1" applyFont="1" applyFill="1" applyBorder="1" applyAlignment="1" applyProtection="1">
      <alignment horizontal="left" vertical="top" wrapText="1"/>
    </xf>
    <xf numFmtId="49" fontId="5" fillId="2" borderId="3" xfId="0" applyNumberFormat="1" applyFont="1" applyFill="1" applyBorder="1" applyAlignment="1">
      <alignment vertical="top"/>
    </xf>
    <xf numFmtId="0" fontId="8" fillId="2" borderId="24" xfId="0" applyNumberFormat="1" applyFont="1" applyFill="1" applyBorder="1" applyAlignment="1" applyProtection="1">
      <alignment horizontal="left" vertical="top" wrapText="1"/>
    </xf>
    <xf numFmtId="49" fontId="11" fillId="2" borderId="37" xfId="0" applyNumberFormat="1" applyFont="1" applyFill="1" applyBorder="1" applyAlignment="1" applyProtection="1">
      <alignment horizontal="left" vertical="top" wrapText="1"/>
    </xf>
    <xf numFmtId="49" fontId="11" fillId="2" borderId="16"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49" fontId="11" fillId="2" borderId="13" xfId="0" applyNumberFormat="1" applyFont="1" applyFill="1" applyBorder="1" applyAlignment="1" applyProtection="1">
      <alignment horizontal="left" vertical="top" wrapText="1"/>
    </xf>
    <xf numFmtId="49" fontId="5" fillId="2" borderId="41" xfId="0" applyNumberFormat="1" applyFont="1" applyFill="1" applyBorder="1" applyAlignment="1">
      <alignment vertical="top"/>
    </xf>
    <xf numFmtId="0" fontId="8" fillId="2" borderId="27"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5" fillId="0" borderId="0" xfId="0" applyFont="1" applyAlignment="1">
      <alignment vertical="top" wrapText="1"/>
    </xf>
    <xf numFmtId="0" fontId="8" fillId="2" borderId="35" xfId="0" applyNumberFormat="1" applyFont="1" applyFill="1" applyBorder="1" applyAlignment="1" applyProtection="1">
      <alignment horizontal="center" vertical="top" wrapText="1"/>
    </xf>
    <xf numFmtId="0" fontId="8" fillId="2" borderId="43" xfId="0" applyFont="1" applyFill="1" applyBorder="1" applyAlignment="1" applyProtection="1">
      <alignment horizontal="left" vertical="top" wrapText="1"/>
    </xf>
    <xf numFmtId="0" fontId="8" fillId="2" borderId="36" xfId="0" applyNumberFormat="1" applyFont="1" applyFill="1" applyBorder="1" applyAlignment="1" applyProtection="1">
      <alignment horizontal="center" vertical="top" wrapText="1"/>
    </xf>
    <xf numFmtId="0" fontId="1" fillId="0" borderId="44" xfId="0" applyFont="1" applyBorder="1" applyAlignment="1">
      <alignment vertical="top"/>
    </xf>
    <xf numFmtId="49" fontId="11" fillId="2" borderId="3" xfId="0" applyNumberFormat="1" applyFont="1" applyFill="1" applyBorder="1" applyAlignment="1" applyProtection="1">
      <alignment horizontal="left" vertical="top" wrapText="1"/>
    </xf>
    <xf numFmtId="0" fontId="2" fillId="3" borderId="2" xfId="0" applyFont="1" applyFill="1" applyBorder="1" applyAlignment="1">
      <alignment horizontal="center" vertical="center" wrapText="1"/>
    </xf>
    <xf numFmtId="0" fontId="5" fillId="0" borderId="0" xfId="0" applyFont="1" applyAlignment="1"/>
    <xf numFmtId="0" fontId="0" fillId="0" borderId="0" xfId="0" applyFill="1"/>
    <xf numFmtId="0" fontId="8" fillId="2" borderId="7" xfId="0" applyFont="1" applyFill="1" applyBorder="1" applyAlignment="1">
      <alignment vertical="top" wrapText="1"/>
    </xf>
    <xf numFmtId="0" fontId="4" fillId="2" borderId="24" xfId="0" applyNumberFormat="1" applyFont="1" applyFill="1" applyBorder="1" applyAlignment="1" applyProtection="1">
      <alignment horizontal="left" vertical="top" wrapText="1"/>
    </xf>
    <xf numFmtId="49" fontId="11" fillId="2" borderId="4" xfId="0" applyNumberFormat="1" applyFont="1" applyFill="1" applyBorder="1" applyAlignment="1">
      <alignment vertical="top"/>
    </xf>
    <xf numFmtId="0" fontId="6" fillId="2" borderId="3" xfId="0" applyNumberFormat="1" applyFont="1" applyFill="1" applyBorder="1" applyAlignment="1" applyProtection="1">
      <alignment horizontal="center" vertical="top" wrapText="1"/>
    </xf>
    <xf numFmtId="0" fontId="1" fillId="0" borderId="0" xfId="0" applyFont="1" applyAlignment="1">
      <alignment vertical="top"/>
    </xf>
    <xf numFmtId="0" fontId="4" fillId="2" borderId="3" xfId="0" quotePrefix="1" applyFont="1" applyFill="1" applyBorder="1" applyAlignment="1">
      <alignment vertical="top" wrapText="1"/>
    </xf>
    <xf numFmtId="0" fontId="8" fillId="2" borderId="3" xfId="0"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left" vertical="top" wrapText="1"/>
    </xf>
    <xf numFmtId="0" fontId="8" fillId="2" borderId="18" xfId="0" quotePrefix="1" applyNumberFormat="1" applyFont="1" applyFill="1" applyBorder="1" applyAlignment="1" applyProtection="1">
      <alignment horizontal="left" vertical="top" wrapText="1"/>
    </xf>
    <xf numFmtId="0" fontId="8" fillId="2" borderId="4" xfId="0" applyNumberFormat="1" applyFont="1" applyFill="1" applyBorder="1" applyAlignment="1" applyProtection="1">
      <alignment horizontal="left" vertical="top" wrapText="1"/>
    </xf>
    <xf numFmtId="0" fontId="8" fillId="2" borderId="25" xfId="0" applyNumberFormat="1" applyFont="1" applyFill="1" applyBorder="1" applyAlignment="1" applyProtection="1">
      <alignment horizontal="center" vertical="top" wrapText="1"/>
    </xf>
    <xf numFmtId="0" fontId="8" fillId="2" borderId="9" xfId="0" applyNumberFormat="1" applyFont="1" applyFill="1" applyBorder="1" applyAlignment="1" applyProtection="1">
      <alignment horizontal="center" vertical="top" wrapText="1"/>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0" fontId="8" fillId="2" borderId="24" xfId="0" applyNumberFormat="1" applyFont="1" applyFill="1" applyBorder="1" applyAlignment="1" applyProtection="1">
      <alignment horizontal="left" vertical="top" wrapText="1"/>
    </xf>
    <xf numFmtId="49" fontId="11" fillId="2" borderId="37" xfId="0" applyNumberFormat="1" applyFont="1" applyFill="1" applyBorder="1" applyAlignment="1" applyProtection="1">
      <alignment horizontal="left" vertical="top" wrapText="1"/>
    </xf>
    <xf numFmtId="49" fontId="11" fillId="2" borderId="16" xfId="0" applyNumberFormat="1" applyFont="1" applyFill="1" applyBorder="1" applyAlignment="1" applyProtection="1">
      <alignment horizontal="left" vertical="top" wrapText="1"/>
    </xf>
    <xf numFmtId="49" fontId="11" fillId="2" borderId="36" xfId="0" quotePrefix="1" applyNumberFormat="1" applyFont="1" applyFill="1" applyBorder="1" applyAlignment="1" applyProtection="1">
      <alignment horizontal="left" vertical="top" wrapText="1"/>
    </xf>
    <xf numFmtId="49" fontId="11" fillId="2" borderId="16" xfId="0" quotePrefix="1" applyNumberFormat="1" applyFont="1" applyFill="1" applyBorder="1" applyAlignment="1" applyProtection="1">
      <alignment horizontal="left" vertical="top" wrapText="1"/>
    </xf>
    <xf numFmtId="0" fontId="8" fillId="2" borderId="9" xfId="0" applyFont="1" applyFill="1" applyBorder="1" applyAlignment="1" applyProtection="1">
      <alignment horizontal="left" vertical="top" wrapText="1"/>
    </xf>
    <xf numFmtId="0" fontId="4" fillId="0" borderId="0" xfId="0" applyFont="1" applyFill="1" applyAlignment="1">
      <alignment vertical="top"/>
    </xf>
    <xf numFmtId="49" fontId="11" fillId="2" borderId="1" xfId="0" quotePrefix="1" applyNumberFormat="1" applyFont="1" applyFill="1" applyBorder="1" applyAlignment="1" applyProtection="1">
      <alignment horizontal="left" vertical="top" wrapText="1"/>
    </xf>
    <xf numFmtId="0" fontId="4" fillId="2" borderId="3" xfId="0" applyNumberFormat="1" applyFont="1" applyFill="1" applyBorder="1" applyAlignment="1" applyProtection="1">
      <alignment horizontal="center" vertical="top" wrapText="1"/>
    </xf>
    <xf numFmtId="49" fontId="11" fillId="2" borderId="12" xfId="0" quotePrefix="1" applyNumberFormat="1" applyFont="1" applyFill="1" applyBorder="1" applyAlignment="1" applyProtection="1">
      <alignment horizontal="left" vertical="top" wrapText="1"/>
    </xf>
    <xf numFmtId="49" fontId="11" fillId="2" borderId="1" xfId="0" quotePrefix="1"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1" xfId="0" applyNumberFormat="1" applyFont="1" applyFill="1" applyBorder="1" applyAlignment="1">
      <alignment vertical="top"/>
    </xf>
    <xf numFmtId="49" fontId="5" fillId="2" borderId="4" xfId="0" applyNumberFormat="1" applyFont="1" applyFill="1" applyBorder="1" applyAlignment="1">
      <alignment vertical="top"/>
    </xf>
    <xf numFmtId="0" fontId="2" fillId="0" borderId="2" xfId="0" applyFont="1" applyFill="1" applyBorder="1" applyAlignment="1">
      <alignment horizontal="center" vertical="center" wrapText="1"/>
    </xf>
    <xf numFmtId="0" fontId="2" fillId="0" borderId="2" xfId="0" applyFont="1" applyFill="1" applyBorder="1" applyAlignment="1">
      <alignment vertical="top" wrapText="1"/>
    </xf>
    <xf numFmtId="0" fontId="3" fillId="0" borderId="0" xfId="0" applyFont="1" applyFill="1" applyBorder="1" applyAlignment="1">
      <alignment vertical="top"/>
    </xf>
    <xf numFmtId="0" fontId="10" fillId="0" borderId="0" xfId="0" applyFont="1" applyFill="1" applyBorder="1" applyAlignment="1">
      <alignment vertical="top" wrapText="1"/>
    </xf>
    <xf numFmtId="0" fontId="8" fillId="0" borderId="5" xfId="0" applyFont="1" applyFill="1" applyBorder="1" applyAlignment="1">
      <alignment vertical="top" wrapText="1"/>
    </xf>
    <xf numFmtId="0" fontId="9" fillId="0" borderId="5" xfId="0" applyFont="1" applyFill="1" applyBorder="1" applyAlignment="1">
      <alignment vertical="top" wrapText="1"/>
    </xf>
    <xf numFmtId="0" fontId="4" fillId="0" borderId="3" xfId="0" applyFont="1" applyFill="1" applyBorder="1" applyAlignment="1">
      <alignment vertical="top" wrapText="1"/>
    </xf>
    <xf numFmtId="0" fontId="2" fillId="0" borderId="2" xfId="0" applyFont="1" applyFill="1" applyBorder="1" applyAlignment="1">
      <alignment horizontal="center" vertical="center"/>
    </xf>
    <xf numFmtId="0" fontId="2" fillId="0" borderId="2" xfId="0" applyFont="1" applyFill="1" applyBorder="1" applyAlignment="1">
      <alignment horizontal="center" vertical="top" wrapText="1"/>
    </xf>
    <xf numFmtId="0" fontId="9" fillId="0" borderId="0" xfId="0" applyFont="1" applyFill="1" applyBorder="1" applyAlignment="1">
      <alignment horizontal="center" vertical="top" wrapText="1"/>
    </xf>
    <xf numFmtId="0" fontId="9" fillId="0" borderId="5"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0" borderId="1" xfId="0" applyFont="1" applyFill="1" applyBorder="1" applyAlignment="1">
      <alignment horizontal="center" vertical="top" wrapText="1"/>
    </xf>
    <xf numFmtId="0" fontId="4" fillId="0" borderId="4" xfId="0" applyFont="1" applyFill="1" applyBorder="1" applyAlignment="1">
      <alignment horizontal="center" vertical="top" wrapText="1"/>
    </xf>
    <xf numFmtId="0" fontId="5" fillId="0" borderId="0" xfId="0" applyFont="1" applyFill="1" applyAlignment="1">
      <alignment vertical="top" wrapText="1"/>
    </xf>
    <xf numFmtId="0" fontId="8" fillId="0" borderId="1" xfId="0" applyFont="1" applyFill="1" applyBorder="1" applyAlignment="1">
      <alignment vertical="top" wrapText="1"/>
    </xf>
    <xf numFmtId="0" fontId="4" fillId="0" borderId="4" xfId="0" applyFont="1" applyFill="1" applyBorder="1" applyAlignment="1">
      <alignment vertical="top" wrapText="1"/>
    </xf>
    <xf numFmtId="0" fontId="4" fillId="0" borderId="1" xfId="0" applyFont="1" applyFill="1" applyBorder="1" applyAlignment="1">
      <alignment vertical="top" wrapText="1"/>
    </xf>
    <xf numFmtId="0" fontId="4" fillId="0" borderId="8" xfId="0" applyFont="1" applyFill="1" applyBorder="1" applyAlignment="1">
      <alignment vertical="top" wrapText="1"/>
    </xf>
    <xf numFmtId="0" fontId="4" fillId="0" borderId="0" xfId="0" applyFont="1" applyFill="1" applyAlignment="1">
      <alignment horizontal="center" vertical="top" wrapText="1"/>
    </xf>
    <xf numFmtId="0" fontId="4" fillId="0" borderId="0" xfId="0" applyFont="1" applyFill="1" applyAlignment="1">
      <alignment vertical="top" wrapText="1"/>
    </xf>
    <xf numFmtId="0" fontId="8" fillId="0" borderId="9" xfId="0" applyNumberFormat="1" applyFont="1" applyFill="1" applyBorder="1" applyAlignment="1" applyProtection="1">
      <alignment horizontal="left" vertical="top" wrapText="1"/>
    </xf>
    <xf numFmtId="0" fontId="8" fillId="0" borderId="10" xfId="0" applyNumberFormat="1" applyFont="1" applyFill="1" applyBorder="1" applyAlignment="1" applyProtection="1">
      <alignment horizontal="left" vertical="top" wrapText="1"/>
    </xf>
    <xf numFmtId="0" fontId="4" fillId="0" borderId="12" xfId="0" applyNumberFormat="1" applyFont="1" applyFill="1" applyBorder="1" applyAlignment="1" applyProtection="1">
      <alignment horizontal="left" vertical="top" wrapText="1"/>
    </xf>
    <xf numFmtId="0" fontId="4" fillId="0" borderId="40" xfId="0" applyFont="1" applyFill="1" applyBorder="1" applyAlignment="1">
      <alignment vertical="top" wrapText="1"/>
    </xf>
    <xf numFmtId="0" fontId="4" fillId="0" borderId="10" xfId="0" applyFont="1" applyFill="1" applyBorder="1" applyAlignment="1">
      <alignment vertical="top" wrapText="1"/>
    </xf>
    <xf numFmtId="0" fontId="8" fillId="0" borderId="3" xfId="0" quotePrefix="1" applyNumberFormat="1" applyFont="1" applyFill="1" applyBorder="1" applyAlignment="1" applyProtection="1">
      <alignment horizontal="left" vertical="top" wrapText="1"/>
    </xf>
    <xf numFmtId="0" fontId="8" fillId="0" borderId="40" xfId="0" quotePrefix="1" applyNumberFormat="1" applyFont="1" applyFill="1" applyBorder="1" applyAlignment="1" applyProtection="1">
      <alignment horizontal="left" vertical="top" wrapText="1"/>
    </xf>
    <xf numFmtId="0" fontId="8" fillId="0" borderId="3" xfId="0" applyNumberFormat="1" applyFont="1" applyFill="1" applyBorder="1" applyAlignment="1" applyProtection="1">
      <alignment horizontal="left" vertical="top" wrapText="1"/>
    </xf>
    <xf numFmtId="0" fontId="8" fillId="0" borderId="18" xfId="0" quotePrefix="1" applyNumberFormat="1" applyFont="1" applyFill="1" applyBorder="1" applyAlignment="1" applyProtection="1">
      <alignment horizontal="left" vertical="top" wrapText="1"/>
    </xf>
    <xf numFmtId="0" fontId="8" fillId="0" borderId="29" xfId="0" quotePrefix="1" applyNumberFormat="1" applyFont="1" applyFill="1" applyBorder="1" applyAlignment="1" applyProtection="1">
      <alignment horizontal="left" vertical="top" wrapText="1"/>
    </xf>
    <xf numFmtId="0" fontId="4" fillId="0" borderId="4" xfId="0" quotePrefix="1" applyNumberFormat="1" applyFont="1" applyFill="1" applyBorder="1" applyAlignment="1" applyProtection="1">
      <alignment horizontal="left" vertical="top" wrapText="1"/>
    </xf>
    <xf numFmtId="0" fontId="8" fillId="0" borderId="4" xfId="0" applyNumberFormat="1" applyFont="1" applyFill="1" applyBorder="1" applyAlignment="1" applyProtection="1">
      <alignment horizontal="left" vertical="top" wrapText="1"/>
    </xf>
    <xf numFmtId="0" fontId="8" fillId="0" borderId="4" xfId="0" quotePrefix="1" applyFont="1" applyFill="1" applyBorder="1" applyAlignment="1">
      <alignment vertical="top" wrapText="1"/>
    </xf>
    <xf numFmtId="0" fontId="8" fillId="0" borderId="1" xfId="0" quotePrefix="1" applyFont="1" applyFill="1" applyBorder="1" applyAlignment="1">
      <alignment vertical="top" wrapText="1"/>
    </xf>
    <xf numFmtId="0" fontId="11" fillId="0" borderId="4" xfId="0" applyNumberFormat="1" applyFont="1" applyFill="1" applyBorder="1" applyAlignment="1" applyProtection="1">
      <alignment horizontal="left" vertical="top" wrapText="1"/>
    </xf>
    <xf numFmtId="0" fontId="8" fillId="0" borderId="1" xfId="0" quotePrefix="1" applyNumberFormat="1" applyFont="1" applyFill="1" applyBorder="1" applyAlignment="1" applyProtection="1">
      <alignment horizontal="left" vertical="top" wrapText="1"/>
    </xf>
    <xf numFmtId="0" fontId="8" fillId="0" borderId="8" xfId="0" quotePrefix="1"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horizontal="left" vertical="top" wrapText="1"/>
    </xf>
    <xf numFmtId="0" fontId="8" fillId="0" borderId="45" xfId="0" applyNumberFormat="1" applyFont="1" applyFill="1" applyBorder="1" applyAlignment="1" applyProtection="1">
      <alignment horizontal="left" vertical="top" wrapText="1"/>
    </xf>
    <xf numFmtId="0" fontId="8" fillId="0" borderId="7" xfId="0" applyFont="1" applyFill="1" applyBorder="1" applyAlignment="1">
      <alignment vertical="top" wrapText="1"/>
    </xf>
    <xf numFmtId="0" fontId="4" fillId="0" borderId="7" xfId="0" applyFont="1" applyFill="1" applyBorder="1" applyAlignment="1">
      <alignment vertical="top" wrapText="1"/>
    </xf>
    <xf numFmtId="0" fontId="8" fillId="0" borderId="32" xfId="0" quotePrefix="1" applyNumberFormat="1" applyFont="1" applyFill="1" applyBorder="1" applyAlignment="1" applyProtection="1">
      <alignment horizontal="left" vertical="top" wrapText="1"/>
    </xf>
    <xf numFmtId="0" fontId="4" fillId="0" borderId="9" xfId="0" applyFont="1" applyFill="1" applyBorder="1" applyAlignment="1">
      <alignment horizontal="center" vertical="top"/>
    </xf>
    <xf numFmtId="0" fontId="4" fillId="0" borderId="11" xfId="0" applyFont="1" applyFill="1" applyBorder="1" applyAlignment="1">
      <alignment horizontal="center" vertical="top"/>
    </xf>
    <xf numFmtId="0" fontId="4" fillId="0" borderId="12" xfId="0" applyFont="1" applyFill="1" applyBorder="1" applyAlignment="1">
      <alignment horizontal="center" vertical="top"/>
    </xf>
    <xf numFmtId="0" fontId="4" fillId="0" borderId="10" xfId="0" applyFont="1" applyFill="1" applyBorder="1" applyAlignment="1">
      <alignment horizontal="center" vertical="top"/>
    </xf>
    <xf numFmtId="0" fontId="8" fillId="0" borderId="14" xfId="0" quotePrefix="1" applyNumberFormat="1" applyFont="1" applyFill="1" applyBorder="1" applyAlignment="1" applyProtection="1">
      <alignment horizontal="center" vertical="top" wrapText="1"/>
    </xf>
    <xf numFmtId="0" fontId="8" fillId="0" borderId="3" xfId="0" quotePrefix="1" applyNumberFormat="1" applyFont="1" applyFill="1" applyBorder="1" applyAlignment="1" applyProtection="1">
      <alignment horizontal="center" vertical="top" wrapText="1"/>
    </xf>
    <xf numFmtId="0" fontId="8" fillId="0" borderId="0" xfId="0" quotePrefix="1" applyNumberFormat="1" applyFont="1" applyFill="1" applyBorder="1" applyAlignment="1" applyProtection="1">
      <alignment horizontal="center" vertical="top" wrapText="1"/>
    </xf>
    <xf numFmtId="0" fontId="8" fillId="0" borderId="4" xfId="0" quotePrefix="1" applyNumberFormat="1" applyFont="1" applyFill="1" applyBorder="1" applyAlignment="1" applyProtection="1">
      <alignment horizontal="center" vertical="top" wrapText="1"/>
    </xf>
    <xf numFmtId="0" fontId="8" fillId="0" borderId="4" xfId="0" applyNumberFormat="1" applyFont="1" applyFill="1" applyBorder="1" applyAlignment="1" applyProtection="1">
      <alignment horizontal="center" vertical="top" wrapText="1"/>
    </xf>
    <xf numFmtId="0" fontId="8" fillId="0" borderId="1" xfId="0" applyNumberFormat="1" applyFont="1" applyFill="1" applyBorder="1" applyAlignment="1" applyProtection="1">
      <alignment horizontal="center" vertical="top" wrapText="1"/>
    </xf>
    <xf numFmtId="0" fontId="8" fillId="0" borderId="3" xfId="0" applyNumberFormat="1" applyFont="1" applyFill="1" applyBorder="1" applyAlignment="1" applyProtection="1">
      <alignment horizontal="center" vertical="top" wrapText="1"/>
    </xf>
    <xf numFmtId="0" fontId="8" fillId="0" borderId="23" xfId="0" quotePrefix="1" applyFont="1" applyFill="1" applyBorder="1" applyAlignment="1">
      <alignment horizontal="center" vertical="top" wrapText="1"/>
    </xf>
    <xf numFmtId="0" fontId="8" fillId="0" borderId="11" xfId="0" applyNumberFormat="1" applyFont="1" applyFill="1" applyBorder="1" applyAlignment="1" applyProtection="1">
      <alignment horizontal="center" vertical="top" wrapText="1"/>
    </xf>
    <xf numFmtId="0" fontId="4" fillId="0" borderId="7" xfId="0" applyFont="1" applyFill="1" applyBorder="1" applyAlignment="1">
      <alignment horizontal="center" vertical="top" wrapText="1"/>
    </xf>
    <xf numFmtId="0" fontId="8" fillId="0" borderId="0" xfId="0" applyNumberFormat="1" applyFont="1" applyFill="1" applyBorder="1" applyAlignment="1" applyProtection="1">
      <alignment horizontal="center" vertical="top" wrapText="1"/>
    </xf>
    <xf numFmtId="0" fontId="8" fillId="0" borderId="17" xfId="0" applyNumberFormat="1" applyFont="1" applyFill="1" applyBorder="1" applyAlignment="1" applyProtection="1">
      <alignment horizontal="center" vertical="top" wrapText="1"/>
    </xf>
    <xf numFmtId="0" fontId="8" fillId="0" borderId="14" xfId="0" applyNumberFormat="1" applyFont="1" applyFill="1" applyBorder="1" applyAlignment="1" applyProtection="1">
      <alignment horizontal="left" vertical="top" wrapText="1"/>
    </xf>
    <xf numFmtId="0" fontId="6" fillId="0" borderId="3" xfId="0" applyNumberFormat="1" applyFont="1" applyFill="1" applyBorder="1" applyAlignment="1" applyProtection="1">
      <alignment horizontal="left" vertical="top" wrapText="1"/>
    </xf>
    <xf numFmtId="0" fontId="8" fillId="0" borderId="8" xfId="0" applyNumberFormat="1" applyFont="1" applyFill="1" applyBorder="1" applyAlignment="1" applyProtection="1">
      <alignment horizontal="left" vertical="top" wrapText="1"/>
    </xf>
    <xf numFmtId="0" fontId="8" fillId="0" borderId="40" xfId="0" applyNumberFormat="1" applyFont="1" applyFill="1" applyBorder="1" applyAlignment="1" applyProtection="1">
      <alignment horizontal="left" vertical="top" wrapText="1"/>
    </xf>
    <xf numFmtId="0" fontId="8" fillId="0" borderId="1" xfId="0" applyNumberFormat="1" applyFont="1" applyFill="1" applyBorder="1" applyAlignment="1" applyProtection="1">
      <alignment horizontal="left" vertical="top" wrapText="1"/>
    </xf>
    <xf numFmtId="0" fontId="8" fillId="0" borderId="31" xfId="0" applyNumberFormat="1" applyFont="1" applyFill="1" applyBorder="1" applyAlignment="1" applyProtection="1">
      <alignment horizontal="left" vertical="top" wrapText="1"/>
    </xf>
    <xf numFmtId="0" fontId="8" fillId="0" borderId="9" xfId="0" applyNumberFormat="1" applyFont="1" applyFill="1" applyBorder="1" applyAlignment="1" applyProtection="1">
      <alignment horizontal="center" vertical="top" wrapText="1"/>
    </xf>
    <xf numFmtId="0" fontId="8" fillId="0" borderId="34" xfId="0" applyNumberFormat="1" applyFont="1" applyFill="1" applyBorder="1" applyAlignment="1" applyProtection="1">
      <alignment horizontal="center" vertical="top" wrapText="1"/>
    </xf>
    <xf numFmtId="0" fontId="8" fillId="0" borderId="10" xfId="0" applyNumberFormat="1" applyFont="1" applyFill="1" applyBorder="1" applyAlignment="1" applyProtection="1">
      <alignment horizontal="center" vertical="top" wrapText="1"/>
    </xf>
    <xf numFmtId="0" fontId="8" fillId="0" borderId="32" xfId="0" applyNumberFormat="1" applyFont="1" applyFill="1" applyBorder="1" applyAlignment="1" applyProtection="1">
      <alignment horizontal="center" vertical="top" wrapText="1"/>
    </xf>
    <xf numFmtId="0" fontId="8" fillId="0" borderId="30" xfId="0" applyNumberFormat="1" applyFont="1" applyFill="1" applyBorder="1" applyAlignment="1" applyProtection="1">
      <alignment horizontal="center" vertical="top" wrapText="1"/>
    </xf>
    <xf numFmtId="0" fontId="8" fillId="0" borderId="12" xfId="0" applyNumberFormat="1" applyFont="1" applyFill="1" applyBorder="1" applyAlignment="1" applyProtection="1">
      <alignment horizontal="left" vertical="top" wrapText="1"/>
    </xf>
    <xf numFmtId="0" fontId="8" fillId="0" borderId="12" xfId="0" applyNumberFormat="1" applyFont="1" applyFill="1" applyBorder="1" applyAlignment="1" applyProtection="1">
      <alignment horizontal="center" vertical="top" wrapText="1"/>
    </xf>
    <xf numFmtId="0" fontId="4" fillId="0" borderId="40" xfId="0" applyNumberFormat="1" applyFont="1" applyFill="1" applyBorder="1" applyAlignment="1" applyProtection="1">
      <alignment horizontal="left" vertical="top" wrapText="1"/>
    </xf>
    <xf numFmtId="0" fontId="8" fillId="0" borderId="49" xfId="0" applyNumberFormat="1" applyFont="1" applyFill="1" applyBorder="1" applyAlignment="1" applyProtection="1">
      <alignment horizontal="left" vertical="top" wrapText="1"/>
    </xf>
    <xf numFmtId="0" fontId="8" fillId="0" borderId="25" xfId="0" applyNumberFormat="1" applyFont="1" applyFill="1" applyBorder="1" applyAlignment="1" applyProtection="1">
      <alignment horizontal="center" vertical="top" wrapText="1"/>
    </xf>
    <xf numFmtId="0" fontId="8" fillId="0" borderId="10" xfId="0" applyFont="1" applyFill="1" applyBorder="1" applyAlignment="1" applyProtection="1">
      <alignment horizontal="left" vertical="top" wrapText="1"/>
    </xf>
    <xf numFmtId="0" fontId="1" fillId="0" borderId="0" xfId="0" applyFont="1" applyFill="1" applyAlignment="1">
      <alignment vertical="top"/>
    </xf>
    <xf numFmtId="0" fontId="8" fillId="0" borderId="43" xfId="0" applyFont="1" applyFill="1" applyBorder="1" applyAlignment="1" applyProtection="1">
      <alignment horizontal="left" vertical="top" wrapText="1"/>
    </xf>
    <xf numFmtId="0" fontId="8" fillId="0" borderId="36" xfId="0" applyNumberFormat="1" applyFont="1" applyFill="1" applyBorder="1" applyAlignment="1" applyProtection="1">
      <alignment horizontal="center" vertical="top" wrapText="1"/>
    </xf>
    <xf numFmtId="0" fontId="8" fillId="2" borderId="48" xfId="0" applyNumberFormat="1" applyFont="1" applyFill="1" applyBorder="1" applyAlignment="1" applyProtection="1">
      <alignment horizontal="left" vertical="top" wrapText="1"/>
    </xf>
    <xf numFmtId="49" fontId="5" fillId="2" borderId="22" xfId="0" applyNumberFormat="1" applyFont="1" applyFill="1" applyBorder="1" applyAlignment="1">
      <alignment vertical="top"/>
    </xf>
    <xf numFmtId="49" fontId="11" fillId="2" borderId="3" xfId="0" applyNumberFormat="1" applyFont="1" applyFill="1" applyBorder="1" applyAlignment="1">
      <alignment vertical="top"/>
    </xf>
    <xf numFmtId="0" fontId="1" fillId="0" borderId="0" xfId="0" applyFont="1"/>
    <xf numFmtId="0" fontId="4" fillId="2" borderId="13" xfId="0" applyNumberFormat="1" applyFont="1" applyFill="1" applyBorder="1" applyAlignment="1" applyProtection="1">
      <alignment horizontal="left" vertical="top" wrapText="1"/>
    </xf>
    <xf numFmtId="0" fontId="15" fillId="0" borderId="11" xfId="0" applyFont="1" applyFill="1" applyBorder="1" applyAlignment="1">
      <alignment horizontal="center" vertical="top"/>
    </xf>
    <xf numFmtId="0" fontId="15" fillId="0" borderId="0" xfId="0" applyNumberFormat="1" applyFont="1" applyFill="1" applyBorder="1" applyAlignment="1" applyProtection="1">
      <alignment horizontal="left" vertical="top" wrapText="1"/>
    </xf>
    <xf numFmtId="0" fontId="15" fillId="0" borderId="0" xfId="0" applyNumberFormat="1" applyFont="1" applyFill="1" applyBorder="1" applyAlignment="1" applyProtection="1">
      <alignment horizontal="center" vertical="top" wrapText="1"/>
    </xf>
    <xf numFmtId="0" fontId="15" fillId="4" borderId="10" xfId="0" applyNumberFormat="1" applyFont="1" applyFill="1" applyBorder="1" applyAlignment="1" applyProtection="1">
      <alignment horizontal="center" vertical="top" wrapText="1"/>
    </xf>
    <xf numFmtId="0" fontId="16" fillId="4" borderId="0" xfId="0" applyFont="1" applyFill="1"/>
    <xf numFmtId="0" fontId="17" fillId="4" borderId="0" xfId="0" applyFont="1" applyFill="1"/>
    <xf numFmtId="0" fontId="18" fillId="4" borderId="0" xfId="0" applyFont="1" applyFill="1"/>
    <xf numFmtId="0" fontId="1" fillId="4" borderId="0" xfId="0" applyFont="1" applyFill="1"/>
    <xf numFmtId="0" fontId="19" fillId="4" borderId="0" xfId="0" applyFont="1" applyFill="1"/>
    <xf numFmtId="0" fontId="20" fillId="4" borderId="0" xfId="2" applyFont="1" applyFill="1" applyAlignment="1" applyProtection="1"/>
    <xf numFmtId="0" fontId="13" fillId="0" borderId="0" xfId="0" applyFont="1"/>
    <xf numFmtId="0" fontId="22" fillId="6" borderId="0" xfId="0" applyFont="1" applyFill="1" applyAlignment="1">
      <alignment horizontal="left"/>
    </xf>
    <xf numFmtId="0" fontId="23" fillId="6" borderId="0" xfId="0" applyFont="1" applyFill="1" applyAlignment="1">
      <alignment horizontal="left"/>
    </xf>
    <xf numFmtId="0" fontId="24" fillId="6" borderId="0" xfId="0" applyNumberFormat="1" applyFont="1" applyFill="1" applyAlignment="1">
      <alignment vertical="center"/>
    </xf>
    <xf numFmtId="0" fontId="25" fillId="6" borderId="0" xfId="0" applyFont="1" applyFill="1" applyAlignment="1">
      <alignment horizontal="left"/>
    </xf>
    <xf numFmtId="0" fontId="26" fillId="6" borderId="0" xfId="0" applyFont="1" applyFill="1"/>
    <xf numFmtId="0" fontId="25" fillId="6" borderId="0" xfId="0" applyFont="1" applyFill="1"/>
    <xf numFmtId="0" fontId="2" fillId="3" borderId="2" xfId="0" applyFont="1" applyFill="1" applyBorder="1" applyAlignment="1">
      <alignment horizontal="center" vertical="center" wrapText="1"/>
    </xf>
    <xf numFmtId="0" fontId="10" fillId="0" borderId="0" xfId="0" applyFont="1" applyBorder="1" applyAlignment="1">
      <alignment vertical="top" wrapText="1"/>
    </xf>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5" fillId="0" borderId="0" xfId="0" applyFont="1" applyAlignment="1">
      <alignment vertical="top" wrapText="1"/>
    </xf>
    <xf numFmtId="0" fontId="8" fillId="2" borderId="12"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11" fillId="2" borderId="10"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center" vertical="top" wrapText="1"/>
    </xf>
    <xf numFmtId="49" fontId="4" fillId="2" borderId="1" xfId="0" applyNumberFormat="1" applyFont="1" applyFill="1" applyBorder="1" applyAlignment="1">
      <alignment vertical="top" wrapText="1"/>
    </xf>
    <xf numFmtId="49" fontId="4" fillId="2" borderId="8" xfId="0" applyNumberFormat="1" applyFont="1" applyFill="1" applyBorder="1" applyAlignment="1">
      <alignment vertical="top" wrapText="1"/>
    </xf>
    <xf numFmtId="0" fontId="8" fillId="2" borderId="1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0" fontId="1" fillId="0" borderId="0" xfId="0" applyFont="1" applyFill="1"/>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8" fillId="2" borderId="1" xfId="0" applyFont="1" applyFill="1" applyBorder="1" applyAlignment="1">
      <alignment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4" fillId="2" borderId="10"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4" fillId="2" borderId="13" xfId="0" applyNumberFormat="1" applyFont="1" applyFill="1" applyBorder="1" applyAlignment="1" applyProtection="1">
      <alignment horizontal="left"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4" fillId="2" borderId="11" xfId="0" applyFont="1" applyFill="1" applyBorder="1" applyAlignment="1">
      <alignment vertical="top" wrapText="1"/>
    </xf>
    <xf numFmtId="0" fontId="1" fillId="0" borderId="0" xfId="0" applyFont="1" applyAlignment="1">
      <alignment vertical="top"/>
    </xf>
    <xf numFmtId="0" fontId="8" fillId="0" borderId="11" xfId="0" applyNumberFormat="1" applyFont="1" applyFill="1" applyBorder="1" applyAlignment="1" applyProtection="1">
      <alignment horizontal="center" vertical="top" wrapText="1"/>
    </xf>
    <xf numFmtId="0" fontId="2" fillId="3" borderId="2" xfId="0" applyFont="1" applyFill="1" applyBorder="1" applyAlignment="1">
      <alignment vertical="top" wrapText="1"/>
    </xf>
    <xf numFmtId="0" fontId="8" fillId="2" borderId="11" xfId="0" applyNumberFormat="1" applyFont="1" applyFill="1" applyBorder="1" applyAlignment="1" applyProtection="1">
      <alignment horizontal="center" vertical="top" wrapText="1"/>
    </xf>
    <xf numFmtId="0" fontId="4" fillId="0" borderId="0" xfId="0" applyFont="1" applyAlignment="1">
      <alignment vertical="top"/>
    </xf>
    <xf numFmtId="0" fontId="8" fillId="2" borderId="24"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0" fontId="2" fillId="3" borderId="2" xfId="0" applyFont="1" applyFill="1" applyBorder="1" applyAlignment="1">
      <alignment horizontal="center" vertical="center" wrapText="1"/>
    </xf>
    <xf numFmtId="0" fontId="0" fillId="0" borderId="0" xfId="0" applyFill="1"/>
    <xf numFmtId="0" fontId="4" fillId="0" borderId="0" xfId="0" applyFont="1" applyFill="1" applyAlignment="1">
      <alignment vertical="top"/>
    </xf>
    <xf numFmtId="0" fontId="2" fillId="0" borderId="2" xfId="0" applyFont="1" applyFill="1" applyBorder="1" applyAlignment="1">
      <alignment horizontal="center" vertical="center" wrapText="1"/>
    </xf>
    <xf numFmtId="0" fontId="2" fillId="0" borderId="2" xfId="0" applyFont="1" applyFill="1" applyBorder="1" applyAlignment="1">
      <alignment vertical="top" wrapText="1"/>
    </xf>
    <xf numFmtId="0" fontId="8" fillId="0" borderId="4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4" xfId="0" applyFont="1" applyFill="1" applyBorder="1" applyAlignment="1">
      <alignment vertical="top" wrapText="1"/>
    </xf>
    <xf numFmtId="0" fontId="1" fillId="0" borderId="0" xfId="0" applyFont="1" applyAlignment="1">
      <alignment vertical="top"/>
    </xf>
    <xf numFmtId="0" fontId="8" fillId="2" borderId="1" xfId="0"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left" vertical="top" wrapText="1"/>
    </xf>
    <xf numFmtId="0" fontId="8" fillId="2" borderId="20" xfId="0" quotePrefix="1" applyNumberFormat="1" applyFont="1" applyFill="1" applyBorder="1" applyAlignment="1" applyProtection="1">
      <alignment horizontal="left" vertical="top" wrapText="1"/>
    </xf>
    <xf numFmtId="0" fontId="8" fillId="2" borderId="4" xfId="0" quotePrefix="1" applyFont="1" applyFill="1" applyBorder="1" applyAlignment="1">
      <alignment vertical="top" wrapText="1"/>
    </xf>
    <xf numFmtId="0" fontId="8" fillId="2" borderId="30" xfId="0" quotePrefix="1" applyNumberFormat="1" applyFont="1" applyFill="1" applyBorder="1" applyAlignment="1" applyProtection="1">
      <alignment horizontal="left" vertical="top" wrapText="1"/>
    </xf>
    <xf numFmtId="0" fontId="8" fillId="2" borderId="7" xfId="0" applyFont="1" applyFill="1" applyBorder="1" applyAlignment="1">
      <alignment vertical="top" wrapText="1"/>
    </xf>
    <xf numFmtId="0" fontId="8" fillId="2" borderId="4"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left" vertical="top" wrapText="1"/>
    </xf>
    <xf numFmtId="0" fontId="8" fillId="2" borderId="30" xfId="0" applyNumberFormat="1" applyFont="1" applyFill="1" applyBorder="1" applyAlignment="1" applyProtection="1">
      <alignment horizontal="left" vertical="top" wrapText="1"/>
    </xf>
    <xf numFmtId="0" fontId="8" fillId="0" borderId="32" xfId="0" applyNumberFormat="1" applyFont="1" applyFill="1" applyBorder="1" applyAlignment="1" applyProtection="1">
      <alignment horizontal="center" vertical="top" wrapText="1"/>
    </xf>
    <xf numFmtId="0" fontId="1" fillId="0" borderId="31" xfId="0" applyFont="1" applyBorder="1" applyAlignment="1">
      <alignment vertical="top"/>
    </xf>
    <xf numFmtId="0" fontId="8" fillId="2" borderId="24" xfId="0" applyNumberFormat="1" applyFont="1" applyFill="1" applyBorder="1" applyAlignment="1" applyProtection="1">
      <alignment horizontal="left" vertical="top" wrapText="1"/>
    </xf>
    <xf numFmtId="49" fontId="4" fillId="2" borderId="1" xfId="0" applyNumberFormat="1" applyFont="1" applyFill="1" applyBorder="1" applyAlignment="1">
      <alignment vertical="top" wrapText="1"/>
    </xf>
    <xf numFmtId="0" fontId="15" fillId="0" borderId="23" xfId="0" quotePrefix="1" applyFont="1" applyFill="1" applyBorder="1" applyAlignment="1">
      <alignment horizontal="center" vertical="top" wrapText="1"/>
    </xf>
    <xf numFmtId="0" fontId="6" fillId="2" borderId="9" xfId="0" applyNumberFormat="1" applyFont="1" applyFill="1" applyBorder="1" applyAlignment="1" applyProtection="1">
      <alignment horizontal="left" vertical="top" wrapText="1"/>
    </xf>
    <xf numFmtId="0" fontId="4" fillId="2" borderId="10" xfId="0" applyFont="1" applyFill="1" applyBorder="1" applyAlignment="1">
      <alignment vertical="top" wrapText="1"/>
    </xf>
    <xf numFmtId="0" fontId="10" fillId="3" borderId="6" xfId="0" applyFont="1" applyFill="1" applyBorder="1" applyAlignment="1">
      <alignment vertical="top" wrapText="1"/>
    </xf>
    <xf numFmtId="0" fontId="10" fillId="3" borderId="50" xfId="0" applyFont="1" applyFill="1" applyBorder="1" applyAlignment="1">
      <alignment vertical="top" wrapText="1"/>
    </xf>
    <xf numFmtId="0" fontId="5" fillId="2" borderId="26" xfId="0" applyFont="1" applyFill="1" applyBorder="1" applyAlignment="1">
      <alignment vertical="top" wrapText="1"/>
    </xf>
    <xf numFmtId="0" fontId="8" fillId="7" borderId="5" xfId="0" applyFont="1" applyFill="1" applyBorder="1" applyAlignment="1">
      <alignment vertical="top" wrapText="1"/>
    </xf>
    <xf numFmtId="0" fontId="11" fillId="3" borderId="5" xfId="0" applyFont="1" applyFill="1" applyBorder="1" applyAlignment="1">
      <alignment vertical="top" wrapText="1"/>
    </xf>
    <xf numFmtId="49" fontId="11" fillId="3" borderId="6" xfId="0" applyNumberFormat="1" applyFont="1" applyFill="1" applyBorder="1" applyAlignment="1">
      <alignment vertical="top" wrapText="1"/>
    </xf>
    <xf numFmtId="0" fontId="4" fillId="2" borderId="10"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49" fontId="5" fillId="2" borderId="1" xfId="0" applyNumberFormat="1" applyFont="1" applyFill="1" applyBorder="1" applyAlignment="1">
      <alignment vertical="top" wrapText="1"/>
    </xf>
    <xf numFmtId="49" fontId="11" fillId="2" borderId="1" xfId="0" quotePrefix="1" applyNumberFormat="1" applyFont="1" applyFill="1" applyBorder="1" applyAlignment="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49" fontId="11" fillId="2" borderId="41"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5" fillId="2" borderId="1" xfId="0" applyNumberFormat="1" applyFont="1" applyFill="1" applyBorder="1" applyAlignment="1">
      <alignment vertical="top"/>
    </xf>
    <xf numFmtId="0" fontId="8" fillId="2" borderId="10" xfId="0" applyNumberFormat="1" applyFont="1" applyFill="1" applyBorder="1" applyAlignment="1" applyProtection="1">
      <alignment horizontal="center" vertical="top" wrapText="1"/>
    </xf>
    <xf numFmtId="0" fontId="1" fillId="0" borderId="0" xfId="0" applyFont="1" applyAlignment="1">
      <alignment vertical="top"/>
    </xf>
    <xf numFmtId="0" fontId="4" fillId="2" borderId="3" xfId="0" applyFont="1" applyFill="1" applyBorder="1" applyAlignment="1">
      <alignment horizontal="center" vertical="top" wrapText="1"/>
    </xf>
    <xf numFmtId="0" fontId="5" fillId="2" borderId="4" xfId="0"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center" vertical="top" wrapText="1"/>
    </xf>
    <xf numFmtId="0" fontId="8" fillId="2" borderId="4" xfId="0" applyNumberFormat="1" applyFont="1" applyFill="1" applyBorder="1" applyAlignment="1" applyProtection="1">
      <alignment horizontal="center" vertical="top" wrapText="1"/>
    </xf>
    <xf numFmtId="0" fontId="8" fillId="2" borderId="8"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8" fillId="2" borderId="4" xfId="0" quotePrefix="1" applyNumberFormat="1" applyFont="1" applyFill="1" applyBorder="1" applyAlignment="1" applyProtection="1">
      <alignment horizontal="center" vertical="top" wrapText="1"/>
    </xf>
    <xf numFmtId="0" fontId="8" fillId="2" borderId="3" xfId="0" quotePrefix="1" applyFont="1" applyFill="1" applyBorder="1" applyAlignment="1">
      <alignment vertical="top" wrapText="1"/>
    </xf>
    <xf numFmtId="49" fontId="11" fillId="2" borderId="3" xfId="0" applyNumberFormat="1" applyFont="1" applyFill="1" applyBorder="1" applyAlignment="1">
      <alignment horizontal="left" vertical="top" wrapText="1"/>
    </xf>
    <xf numFmtId="49" fontId="11" fillId="2" borderId="7" xfId="0" applyNumberFormat="1" applyFont="1" applyFill="1" applyBorder="1" applyAlignment="1">
      <alignment horizontal="left" vertical="top"/>
    </xf>
    <xf numFmtId="0" fontId="4" fillId="2" borderId="7" xfId="0" applyFont="1" applyFill="1" applyBorder="1" applyAlignment="1">
      <alignment horizontal="center" vertical="top" wrapText="1"/>
    </xf>
    <xf numFmtId="0" fontId="8" fillId="2" borderId="7" xfId="0" applyFont="1" applyFill="1" applyBorder="1" applyAlignment="1">
      <alignment vertical="top" wrapText="1"/>
    </xf>
    <xf numFmtId="0" fontId="11" fillId="2" borderId="7" xfId="0" applyFont="1" applyFill="1" applyBorder="1" applyAlignment="1">
      <alignment vertical="top" wrapText="1"/>
    </xf>
    <xf numFmtId="49" fontId="11" fillId="2" borderId="4" xfId="0" applyNumberFormat="1" applyFont="1" applyFill="1" applyBorder="1" applyAlignment="1">
      <alignment vertical="top"/>
    </xf>
    <xf numFmtId="0" fontId="4" fillId="0" borderId="1" xfId="0" applyFont="1" applyFill="1" applyBorder="1" applyAlignment="1">
      <alignment horizontal="center" vertical="top" wrapText="1"/>
    </xf>
    <xf numFmtId="0" fontId="8" fillId="0" borderId="1" xfId="0" quotePrefix="1" applyFont="1" applyFill="1" applyBorder="1" applyAlignment="1">
      <alignment vertical="top" wrapText="1"/>
    </xf>
    <xf numFmtId="0" fontId="8" fillId="0" borderId="1" xfId="0" quotePrefix="1" applyNumberFormat="1" applyFont="1" applyFill="1" applyBorder="1" applyAlignment="1" applyProtection="1">
      <alignment horizontal="left" vertical="top" wrapText="1"/>
    </xf>
    <xf numFmtId="0" fontId="8" fillId="0" borderId="7" xfId="0" applyFont="1" applyFill="1" applyBorder="1" applyAlignment="1">
      <alignment vertical="top" wrapText="1"/>
    </xf>
    <xf numFmtId="0" fontId="8" fillId="0" borderId="4" xfId="0" quotePrefix="1" applyNumberFormat="1" applyFont="1" applyFill="1" applyBorder="1" applyAlignment="1" applyProtection="1">
      <alignment horizontal="center" vertical="top" wrapText="1"/>
    </xf>
    <xf numFmtId="0" fontId="8" fillId="0" borderId="1" xfId="0" applyNumberFormat="1" applyFont="1" applyFill="1" applyBorder="1" applyAlignment="1" applyProtection="1">
      <alignment horizontal="center" vertical="top" wrapText="1"/>
    </xf>
    <xf numFmtId="0" fontId="8" fillId="0" borderId="1" xfId="0" quotePrefix="1" applyNumberFormat="1" applyFont="1" applyFill="1" applyBorder="1" applyAlignment="1" applyProtection="1">
      <alignment horizontal="center" vertical="top" wrapText="1"/>
    </xf>
    <xf numFmtId="0" fontId="8" fillId="0" borderId="8" xfId="0" quotePrefix="1" applyNumberFormat="1" applyFont="1" applyFill="1" applyBorder="1" applyAlignment="1" applyProtection="1">
      <alignment horizontal="center" vertical="top" wrapText="1"/>
    </xf>
    <xf numFmtId="0" fontId="4" fillId="0" borderId="7" xfId="0" applyFont="1" applyFill="1" applyBorder="1" applyAlignment="1">
      <alignment horizontal="center" vertical="top" wrapText="1"/>
    </xf>
    <xf numFmtId="0" fontId="8" fillId="2" borderId="1" xfId="0" applyFont="1" applyFill="1" applyBorder="1" applyAlignment="1">
      <alignment vertical="top" wrapText="1"/>
    </xf>
    <xf numFmtId="0" fontId="6" fillId="2" borderId="3" xfId="0" quotePrefix="1" applyNumberFormat="1" applyFont="1" applyFill="1" applyBorder="1" applyAlignment="1" applyProtection="1">
      <alignment horizontal="left" vertical="top" wrapText="1"/>
    </xf>
    <xf numFmtId="0" fontId="8" fillId="2" borderId="1" xfId="0" quotePrefix="1" applyNumberFormat="1" applyFont="1" applyFill="1" applyBorder="1" applyAlignment="1" applyProtection="1">
      <alignment horizontal="center" vertical="top" wrapText="1"/>
    </xf>
    <xf numFmtId="0" fontId="8" fillId="2" borderId="8" xfId="0" quotePrefix="1" applyNumberFormat="1" applyFont="1" applyFill="1" applyBorder="1" applyAlignment="1" applyProtection="1">
      <alignment horizontal="center" vertical="top" wrapText="1"/>
    </xf>
    <xf numFmtId="0" fontId="1" fillId="0" borderId="0" xfId="0" applyFont="1" applyAlignment="1">
      <alignment horizontal="center" vertical="top"/>
    </xf>
    <xf numFmtId="0" fontId="4" fillId="2" borderId="3" xfId="0" applyFont="1" applyFill="1" applyBorder="1" applyAlignment="1">
      <alignment horizontal="left" vertical="top" wrapText="1"/>
    </xf>
    <xf numFmtId="0" fontId="15" fillId="2" borderId="0" xfId="0" applyNumberFormat="1" applyFont="1" applyFill="1" applyBorder="1" applyAlignment="1" applyProtection="1">
      <alignment horizontal="center" vertical="top" wrapText="1"/>
    </xf>
    <xf numFmtId="0" fontId="6" fillId="7" borderId="50" xfId="0" applyFont="1" applyFill="1" applyBorder="1" applyAlignment="1">
      <alignment vertical="top" wrapText="1"/>
    </xf>
    <xf numFmtId="0" fontId="8" fillId="2" borderId="1" xfId="0" applyFont="1" applyFill="1" applyBorder="1" applyAlignment="1">
      <alignment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8" fillId="2" borderId="1" xfId="0" quotePrefix="1" applyNumberFormat="1" applyFont="1" applyFill="1" applyBorder="1" applyAlignment="1" applyProtection="1">
      <alignment horizontal="center" vertical="top" wrapText="1"/>
    </xf>
    <xf numFmtId="49" fontId="11" fillId="2" borderId="9" xfId="0" applyNumberFormat="1" applyFont="1" applyFill="1" applyBorder="1" applyAlignment="1" applyProtection="1">
      <alignment horizontal="left" vertical="top" wrapText="1"/>
    </xf>
    <xf numFmtId="49" fontId="11" fillId="2" borderId="11"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49" fontId="11" fillId="2" borderId="1" xfId="0" quotePrefix="1" applyNumberFormat="1" applyFont="1" applyFill="1" applyBorder="1" applyAlignment="1">
      <alignment horizontal="left" vertical="top" wrapText="1"/>
    </xf>
    <xf numFmtId="0" fontId="8" fillId="2" borderId="9"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49" fontId="11" fillId="2" borderId="4" xfId="0" quotePrefix="1" applyNumberFormat="1" applyFont="1" applyFill="1" applyBorder="1" applyAlignment="1" applyProtection="1">
      <alignment horizontal="left" vertical="top" wrapText="1"/>
    </xf>
    <xf numFmtId="49" fontId="11" fillId="2" borderId="1" xfId="0" quotePrefix="1" applyNumberFormat="1" applyFont="1" applyFill="1" applyBorder="1" applyAlignment="1" applyProtection="1">
      <alignment horizontal="left" vertical="top" wrapText="1"/>
    </xf>
    <xf numFmtId="49" fontId="11" fillId="2" borderId="8" xfId="0" quotePrefix="1"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5" fillId="2" borderId="26" xfId="0" applyNumberFormat="1" applyFont="1" applyFill="1" applyBorder="1" applyAlignment="1">
      <alignment vertical="top"/>
    </xf>
    <xf numFmtId="49" fontId="5" fillId="2" borderId="7" xfId="0" applyNumberFormat="1" applyFont="1" applyFill="1" applyBorder="1" applyAlignment="1">
      <alignment vertical="top" wrapText="1"/>
    </xf>
    <xf numFmtId="49" fontId="11" fillId="2" borderId="1" xfId="0" applyNumberFormat="1" applyFont="1" applyFill="1" applyBorder="1" applyAlignment="1">
      <alignment vertical="top"/>
    </xf>
    <xf numFmtId="0" fontId="5" fillId="2" borderId="23" xfId="0" quotePrefix="1" applyFont="1" applyFill="1" applyBorder="1" applyAlignment="1">
      <alignment vertical="top" wrapText="1"/>
    </xf>
    <xf numFmtId="0" fontId="8" fillId="2" borderId="0" xfId="0" applyNumberFormat="1" applyFont="1" applyFill="1" applyBorder="1" applyAlignment="1" applyProtection="1">
      <alignment horizontal="left" vertical="top" wrapText="1"/>
    </xf>
    <xf numFmtId="0" fontId="8" fillId="2" borderId="40" xfId="0" applyNumberFormat="1" applyFont="1" applyFill="1" applyBorder="1" applyAlignment="1" applyProtection="1">
      <alignment horizontal="left" vertical="top" wrapText="1"/>
    </xf>
    <xf numFmtId="0" fontId="1" fillId="0" borderId="0" xfId="0" applyFont="1" applyAlignment="1">
      <alignment horizontal="left" vertical="top"/>
    </xf>
    <xf numFmtId="49" fontId="11" fillId="2" borderId="32" xfId="0" applyNumberFormat="1" applyFont="1" applyFill="1" applyBorder="1" applyAlignment="1" applyProtection="1">
      <alignment horizontal="left" vertical="top" wrapText="1"/>
    </xf>
    <xf numFmtId="0" fontId="1" fillId="0" borderId="0" xfId="0" applyFont="1" applyBorder="1" applyAlignment="1">
      <alignment vertical="top"/>
    </xf>
    <xf numFmtId="0" fontId="1" fillId="0" borderId="54" xfId="0" applyFont="1" applyBorder="1" applyAlignment="1">
      <alignment vertical="top"/>
    </xf>
    <xf numFmtId="0" fontId="28" fillId="2" borderId="16" xfId="0" applyNumberFormat="1" applyFont="1" applyFill="1" applyBorder="1" applyAlignment="1" applyProtection="1">
      <alignment horizontal="left" vertical="top" wrapText="1"/>
    </xf>
    <xf numFmtId="0" fontId="8" fillId="2" borderId="51" xfId="0" applyNumberFormat="1" applyFont="1" applyFill="1" applyBorder="1" applyAlignment="1" applyProtection="1">
      <alignment horizontal="left" vertical="top" wrapText="1"/>
    </xf>
    <xf numFmtId="0" fontId="8" fillId="0" borderId="54" xfId="0" applyNumberFormat="1" applyFont="1" applyFill="1" applyBorder="1" applyAlignment="1" applyProtection="1">
      <alignment horizontal="left" vertical="top" wrapText="1"/>
    </xf>
    <xf numFmtId="0" fontId="1" fillId="0" borderId="54" xfId="0" applyFont="1" applyBorder="1" applyAlignment="1">
      <alignment horizontal="left" vertical="top"/>
    </xf>
    <xf numFmtId="0" fontId="1" fillId="0" borderId="31" xfId="0" applyFont="1" applyBorder="1" applyAlignment="1">
      <alignment horizontal="left" vertical="top"/>
    </xf>
    <xf numFmtId="0" fontId="1" fillId="0" borderId="55" xfId="0" applyFont="1" applyBorder="1" applyAlignment="1">
      <alignment horizontal="left" vertical="top"/>
    </xf>
    <xf numFmtId="0" fontId="8" fillId="2" borderId="16" xfId="0" applyNumberFormat="1" applyFont="1" applyFill="1" applyBorder="1" applyAlignment="1" applyProtection="1">
      <alignment horizontal="center" vertical="top" wrapText="1"/>
    </xf>
    <xf numFmtId="0" fontId="0" fillId="0" borderId="0" xfId="0" applyAlignment="1">
      <alignment horizontal="left"/>
    </xf>
    <xf numFmtId="0" fontId="8" fillId="2" borderId="40" xfId="0" applyFont="1" applyFill="1" applyBorder="1" applyAlignment="1" applyProtection="1">
      <alignment horizontal="left" vertical="top" wrapText="1"/>
    </xf>
    <xf numFmtId="0" fontId="8" fillId="0" borderId="40" xfId="0" applyFont="1" applyFill="1" applyBorder="1" applyAlignment="1" applyProtection="1">
      <alignment horizontal="left" vertical="top" wrapText="1"/>
    </xf>
    <xf numFmtId="49" fontId="11" fillId="2" borderId="21" xfId="0" applyNumberFormat="1" applyFont="1" applyFill="1" applyBorder="1" applyAlignment="1">
      <alignment vertical="top"/>
    </xf>
    <xf numFmtId="0" fontId="4" fillId="2" borderId="12" xfId="0" applyFont="1" applyFill="1" applyBorder="1" applyAlignment="1">
      <alignment horizontal="left" vertical="top"/>
    </xf>
    <xf numFmtId="0" fontId="8" fillId="2" borderId="38" xfId="0" applyNumberFormat="1" applyFont="1" applyFill="1" applyBorder="1" applyAlignment="1" applyProtection="1">
      <alignment horizontal="center" vertical="top" wrapText="1"/>
    </xf>
    <xf numFmtId="0" fontId="8" fillId="0" borderId="16" xfId="0" applyNumberFormat="1" applyFont="1" applyFill="1" applyBorder="1" applyAlignment="1" applyProtection="1">
      <alignment horizontal="center" vertical="top" wrapText="1"/>
    </xf>
    <xf numFmtId="0" fontId="1" fillId="0" borderId="56" xfId="0" applyFont="1" applyBorder="1" applyAlignment="1">
      <alignment vertical="top"/>
    </xf>
    <xf numFmtId="0" fontId="4" fillId="2" borderId="12" xfId="0" applyFont="1" applyFill="1" applyBorder="1" applyAlignment="1">
      <alignment horizontal="left" vertical="top" wrapText="1"/>
    </xf>
    <xf numFmtId="0" fontId="6" fillId="2" borderId="13" xfId="0" applyNumberFormat="1" applyFont="1" applyFill="1" applyBorder="1" applyAlignment="1" applyProtection="1">
      <alignment horizontal="left" vertical="top" wrapText="1"/>
    </xf>
    <xf numFmtId="0" fontId="8" fillId="2" borderId="15" xfId="0" applyNumberFormat="1" applyFont="1" applyFill="1" applyBorder="1" applyAlignment="1" applyProtection="1">
      <alignment horizontal="left" vertical="top" wrapText="1"/>
    </xf>
    <xf numFmtId="0" fontId="6" fillId="2" borderId="10"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left" vertical="top" wrapText="1"/>
    </xf>
    <xf numFmtId="0" fontId="0" fillId="0" borderId="0" xfId="0" applyAlignment="1">
      <alignment horizontal="center"/>
    </xf>
    <xf numFmtId="0" fontId="8" fillId="2" borderId="37" xfId="0" applyNumberFormat="1" applyFont="1" applyFill="1" applyBorder="1" applyAlignment="1" applyProtection="1">
      <alignment horizontal="center" vertical="top" wrapText="1"/>
    </xf>
    <xf numFmtId="0" fontId="8" fillId="2" borderId="37" xfId="0" applyNumberFormat="1" applyFont="1" applyFill="1" applyBorder="1" applyAlignment="1" applyProtection="1">
      <alignment horizontal="left" vertical="top" wrapText="1"/>
    </xf>
    <xf numFmtId="0" fontId="8" fillId="2" borderId="16" xfId="0" applyNumberFormat="1" applyFont="1" applyFill="1" applyBorder="1" applyAlignment="1" applyProtection="1">
      <alignment horizontal="left" vertical="top" wrapText="1"/>
    </xf>
    <xf numFmtId="0" fontId="8" fillId="2" borderId="36" xfId="0" applyNumberFormat="1" applyFont="1" applyFill="1" applyBorder="1" applyAlignment="1" applyProtection="1">
      <alignment horizontal="left" vertical="top" wrapText="1"/>
    </xf>
    <xf numFmtId="0" fontId="0" fillId="0" borderId="10" xfId="0" applyBorder="1"/>
    <xf numFmtId="0" fontId="8" fillId="0" borderId="57" xfId="0" applyNumberFormat="1" applyFont="1" applyFill="1" applyBorder="1" applyAlignment="1" applyProtection="1">
      <alignment horizontal="center" vertical="top" wrapText="1"/>
    </xf>
    <xf numFmtId="0" fontId="8" fillId="0" borderId="23" xfId="0" applyNumberFormat="1" applyFont="1" applyFill="1" applyBorder="1" applyAlignment="1" applyProtection="1">
      <alignment horizontal="center" vertical="top" wrapText="1"/>
    </xf>
    <xf numFmtId="0" fontId="8" fillId="0" borderId="58" xfId="0" applyNumberFormat="1" applyFont="1" applyFill="1" applyBorder="1" applyAlignment="1" applyProtection="1">
      <alignment horizontal="center" vertical="top" wrapText="1"/>
    </xf>
    <xf numFmtId="0" fontId="6" fillId="0" borderId="30" xfId="0" applyNumberFormat="1" applyFont="1" applyFill="1" applyBorder="1" applyAlignment="1" applyProtection="1">
      <alignment horizontal="center" vertical="top" wrapText="1"/>
    </xf>
    <xf numFmtId="0" fontId="31" fillId="0" borderId="0" xfId="0" applyFont="1" applyAlignment="1">
      <alignment vertical="top"/>
    </xf>
    <xf numFmtId="0" fontId="31" fillId="0" borderId="0" xfId="0" applyFont="1" applyBorder="1" applyAlignment="1">
      <alignment vertical="top"/>
    </xf>
    <xf numFmtId="0" fontId="6" fillId="2" borderId="10" xfId="0" applyNumberFormat="1" applyFont="1" applyFill="1" applyBorder="1" applyAlignment="1" applyProtection="1">
      <alignment horizontal="left" vertical="top" wrapText="1"/>
    </xf>
    <xf numFmtId="0" fontId="1" fillId="0" borderId="10" xfId="0" applyFont="1" applyBorder="1" applyAlignment="1">
      <alignment vertical="top"/>
    </xf>
    <xf numFmtId="0" fontId="1" fillId="0" borderId="10" xfId="0" applyFont="1" applyBorder="1" applyAlignment="1">
      <alignment horizontal="center" vertical="top"/>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3" fontId="8" fillId="2" borderId="17" xfId="0" quotePrefix="1" applyNumberFormat="1"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1" xfId="0" applyFont="1" applyFill="1" applyBorder="1" applyAlignment="1">
      <alignment horizontal="left" vertical="top" wrapText="1"/>
    </xf>
    <xf numFmtId="0" fontId="3" fillId="0" borderId="0" xfId="0" applyFont="1" applyBorder="1" applyAlignment="1">
      <alignment vertical="top" wrapText="1"/>
    </xf>
    <xf numFmtId="0" fontId="1" fillId="0" borderId="0" xfId="0" applyFont="1" applyAlignment="1">
      <alignment vertical="top" wrapText="1"/>
    </xf>
    <xf numFmtId="0" fontId="1" fillId="0" borderId="0" xfId="0" applyFont="1" applyAlignment="1">
      <alignment horizontal="left" vertical="top" wrapText="1"/>
    </xf>
    <xf numFmtId="0" fontId="0" fillId="0" borderId="0" xfId="0" applyAlignment="1">
      <alignment wrapText="1"/>
    </xf>
    <xf numFmtId="0" fontId="4" fillId="2" borderId="11" xfId="0" applyFont="1" applyFill="1" applyBorder="1" applyAlignment="1">
      <alignment horizontal="center" vertical="top" wrapText="1"/>
    </xf>
    <xf numFmtId="0" fontId="4" fillId="2" borderId="10" xfId="0" applyFont="1" applyFill="1" applyBorder="1" applyAlignment="1">
      <alignment horizontal="center" vertical="top" wrapText="1"/>
    </xf>
    <xf numFmtId="49" fontId="11" fillId="2" borderId="10" xfId="0" applyNumberFormat="1" applyFont="1" applyFill="1" applyBorder="1" applyAlignment="1">
      <alignment horizontal="left" vertical="top" wrapText="1"/>
    </xf>
    <xf numFmtId="49" fontId="11" fillId="2" borderId="10" xfId="0" applyNumberFormat="1" applyFont="1" applyFill="1" applyBorder="1" applyAlignment="1">
      <alignment horizontal="left" vertical="top"/>
    </xf>
    <xf numFmtId="0" fontId="4" fillId="2" borderId="40" xfId="0" applyFont="1" applyFill="1" applyBorder="1" applyAlignment="1">
      <alignment horizontal="center" vertical="top"/>
    </xf>
    <xf numFmtId="0" fontId="4" fillId="0" borderId="10" xfId="0" applyNumberFormat="1" applyFont="1" applyFill="1" applyBorder="1" applyAlignment="1" applyProtection="1">
      <alignment horizontal="left" vertical="top" wrapText="1"/>
    </xf>
    <xf numFmtId="0" fontId="4" fillId="0" borderId="40" xfId="0" applyFont="1" applyFill="1" applyBorder="1" applyAlignment="1">
      <alignment horizontal="center" vertical="top"/>
    </xf>
    <xf numFmtId="0" fontId="6" fillId="2" borderId="40" xfId="0" applyFont="1" applyFill="1" applyBorder="1" applyAlignment="1">
      <alignment vertical="top" wrapText="1"/>
    </xf>
    <xf numFmtId="0" fontId="8" fillId="2" borderId="40" xfId="0" quotePrefix="1" applyNumberFormat="1" applyFont="1" applyFill="1" applyBorder="1" applyAlignment="1" applyProtection="1">
      <alignment horizontal="center" vertical="top" wrapText="1"/>
    </xf>
    <xf numFmtId="0" fontId="8" fillId="2" borderId="42" xfId="0" applyFont="1" applyFill="1" applyBorder="1" applyAlignment="1">
      <alignment vertical="top" wrapText="1"/>
    </xf>
    <xf numFmtId="0" fontId="4" fillId="0" borderId="42" xfId="0" applyFont="1" applyFill="1" applyBorder="1" applyAlignment="1">
      <alignment vertical="top" wrapText="1"/>
    </xf>
    <xf numFmtId="0" fontId="4" fillId="2" borderId="42" xfId="0" applyFont="1" applyFill="1" applyBorder="1" applyAlignment="1">
      <alignment vertical="top" wrapText="1"/>
    </xf>
    <xf numFmtId="0" fontId="4" fillId="0" borderId="56" xfId="0" applyFont="1" applyFill="1" applyBorder="1" applyAlignment="1">
      <alignment vertical="top" wrapText="1"/>
    </xf>
    <xf numFmtId="0" fontId="4" fillId="2" borderId="53" xfId="0" applyFont="1" applyFill="1" applyBorder="1" applyAlignment="1">
      <alignment vertical="top" wrapText="1"/>
    </xf>
    <xf numFmtId="0" fontId="1" fillId="0" borderId="53" xfId="0" applyFont="1" applyBorder="1" applyAlignment="1">
      <alignment vertical="top"/>
    </xf>
    <xf numFmtId="0" fontId="1" fillId="0" borderId="1" xfId="0" applyFont="1" applyBorder="1" applyAlignment="1">
      <alignment vertical="top"/>
    </xf>
    <xf numFmtId="0" fontId="4" fillId="2" borderId="26" xfId="0" applyFont="1" applyFill="1" applyBorder="1" applyAlignment="1">
      <alignment horizontal="left" vertical="top" wrapText="1"/>
    </xf>
    <xf numFmtId="0" fontId="1" fillId="0" borderId="1" xfId="0" applyFont="1" applyBorder="1" applyAlignment="1">
      <alignment horizontal="left" vertical="top" wrapText="1"/>
    </xf>
    <xf numFmtId="0" fontId="5" fillId="2" borderId="32" xfId="0" applyFont="1" applyFill="1" applyBorder="1" applyAlignment="1">
      <alignment vertical="top" wrapText="1"/>
    </xf>
    <xf numFmtId="49" fontId="4" fillId="2" borderId="39" xfId="0" applyNumberFormat="1" applyFont="1" applyFill="1" applyBorder="1" applyAlignment="1">
      <alignment vertical="top"/>
    </xf>
    <xf numFmtId="0" fontId="8" fillId="2" borderId="39" xfId="0" quotePrefix="1" applyNumberFormat="1" applyFont="1" applyFill="1" applyBorder="1" applyAlignment="1" applyProtection="1">
      <alignment horizontal="left" vertical="top" wrapText="1"/>
    </xf>
    <xf numFmtId="0" fontId="8" fillId="2" borderId="29" xfId="0" quotePrefix="1" applyNumberFormat="1" applyFont="1" applyFill="1" applyBorder="1" applyAlignment="1" applyProtection="1">
      <alignment horizontal="left" vertical="top" wrapText="1"/>
    </xf>
    <xf numFmtId="0" fontId="5" fillId="2" borderId="30" xfId="0" quotePrefix="1" applyFont="1" applyFill="1" applyBorder="1" applyAlignment="1">
      <alignment vertical="top" wrapText="1"/>
    </xf>
    <xf numFmtId="0" fontId="4" fillId="2" borderId="8" xfId="0" quotePrefix="1" applyNumberFormat="1" applyFont="1" applyFill="1" applyBorder="1" applyAlignment="1" applyProtection="1">
      <alignment horizontal="left" vertical="top" wrapText="1"/>
    </xf>
    <xf numFmtId="0" fontId="8" fillId="2" borderId="1" xfId="0" quotePrefix="1" applyFont="1" applyFill="1" applyBorder="1" applyAlignment="1">
      <alignment vertical="top" wrapText="1"/>
    </xf>
    <xf numFmtId="0" fontId="8" fillId="2" borderId="8" xfId="0" quotePrefix="1" applyFont="1" applyFill="1" applyBorder="1" applyAlignment="1">
      <alignment vertical="top" wrapText="1"/>
    </xf>
    <xf numFmtId="0" fontId="11" fillId="0" borderId="1" xfId="0" applyNumberFormat="1" applyFont="1" applyFill="1" applyBorder="1" applyAlignment="1" applyProtection="1">
      <alignment horizontal="left" vertical="top" wrapText="1"/>
    </xf>
    <xf numFmtId="0" fontId="11" fillId="2" borderId="4"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left" wrapText="1"/>
    </xf>
    <xf numFmtId="0" fontId="11" fillId="2" borderId="1" xfId="0" applyNumberFormat="1" applyFont="1" applyFill="1" applyBorder="1" applyAlignment="1" applyProtection="1">
      <alignment horizontal="left" vertical="top" wrapText="1"/>
    </xf>
    <xf numFmtId="0" fontId="8" fillId="2" borderId="1" xfId="0" applyNumberFormat="1" applyFont="1" applyFill="1" applyBorder="1" applyAlignment="1" applyProtection="1">
      <alignment horizontal="left" wrapText="1"/>
    </xf>
    <xf numFmtId="0" fontId="11" fillId="2" borderId="1" xfId="0" applyFont="1" applyFill="1" applyBorder="1" applyAlignment="1">
      <alignment vertical="top" wrapText="1"/>
    </xf>
    <xf numFmtId="49" fontId="11" fillId="2" borderId="1" xfId="0" applyNumberFormat="1" applyFont="1" applyFill="1" applyBorder="1" applyAlignment="1">
      <alignment horizontal="left" vertical="top"/>
    </xf>
    <xf numFmtId="0" fontId="4" fillId="2" borderId="39" xfId="0" applyFont="1" applyFill="1" applyBorder="1" applyAlignment="1">
      <alignment horizontal="left" vertical="top" wrapText="1"/>
    </xf>
    <xf numFmtId="0" fontId="8" fillId="0" borderId="0" xfId="0" applyFont="1" applyFill="1" applyBorder="1" applyAlignment="1">
      <alignment vertical="top" wrapText="1"/>
    </xf>
    <xf numFmtId="0" fontId="4" fillId="2" borderId="32" xfId="0" applyFont="1" applyFill="1" applyBorder="1" applyAlignment="1">
      <alignment horizontal="center" vertical="top" wrapText="1"/>
    </xf>
    <xf numFmtId="0" fontId="4" fillId="0" borderId="32" xfId="0" applyFont="1" applyFill="1" applyBorder="1" applyAlignment="1">
      <alignment horizontal="center" vertical="top" wrapText="1"/>
    </xf>
    <xf numFmtId="0" fontId="30" fillId="0" borderId="0" xfId="0" applyFont="1" applyAlignment="1">
      <alignment vertical="top"/>
    </xf>
    <xf numFmtId="0" fontId="4" fillId="2" borderId="8" xfId="0" applyFont="1" applyFill="1" applyBorder="1" applyAlignment="1">
      <alignment horizontal="left" vertical="top" wrapText="1"/>
    </xf>
    <xf numFmtId="0" fontId="4" fillId="2" borderId="4" xfId="0" applyFont="1" applyFill="1" applyBorder="1" applyAlignment="1">
      <alignment horizontal="left" vertical="top" wrapText="1"/>
    </xf>
    <xf numFmtId="0" fontId="1" fillId="0" borderId="0" xfId="0" applyFont="1" applyAlignment="1">
      <alignment horizontal="left"/>
    </xf>
    <xf numFmtId="2" fontId="8" fillId="2" borderId="12" xfId="0" applyNumberFormat="1" applyFont="1" applyFill="1" applyBorder="1" applyAlignment="1" applyProtection="1">
      <alignment horizontal="left" vertical="top" wrapText="1"/>
    </xf>
    <xf numFmtId="0" fontId="11" fillId="2" borderId="4" xfId="0" applyFont="1" applyFill="1" applyBorder="1" applyAlignment="1">
      <alignment vertical="top" wrapText="1"/>
    </xf>
    <xf numFmtId="49" fontId="11" fillId="2" borderId="1" xfId="0" applyNumberFormat="1" applyFont="1" applyFill="1" applyBorder="1" applyAlignment="1">
      <alignment vertical="top" wrapText="1"/>
    </xf>
    <xf numFmtId="0" fontId="1" fillId="0" borderId="1" xfId="0" applyFont="1" applyFill="1" applyBorder="1"/>
    <xf numFmtId="0" fontId="1" fillId="0" borderId="1" xfId="0" applyFont="1" applyBorder="1"/>
    <xf numFmtId="0" fontId="1" fillId="0" borderId="1" xfId="0" applyFont="1" applyBorder="1" applyAlignment="1">
      <alignment horizontal="left"/>
    </xf>
    <xf numFmtId="0" fontId="9" fillId="3" borderId="5" xfId="0" applyFont="1" applyFill="1" applyBorder="1" applyAlignment="1">
      <alignment horizontal="left" vertical="top" wrapText="1"/>
    </xf>
    <xf numFmtId="0" fontId="3" fillId="0" borderId="0" xfId="0" applyFont="1" applyBorder="1" applyAlignment="1">
      <alignment horizontal="left" vertical="top"/>
    </xf>
    <xf numFmtId="49" fontId="10" fillId="3" borderId="6" xfId="0" applyNumberFormat="1" applyFont="1" applyFill="1" applyBorder="1" applyAlignment="1">
      <alignment vertical="top" wrapText="1"/>
    </xf>
    <xf numFmtId="0" fontId="10" fillId="3" borderId="2" xfId="0" applyFont="1" applyFill="1" applyBorder="1" applyAlignment="1">
      <alignment vertical="top" wrapText="1"/>
    </xf>
    <xf numFmtId="49" fontId="10" fillId="3" borderId="2" xfId="0" applyNumberFormat="1" applyFont="1" applyFill="1" applyBorder="1" applyAlignment="1">
      <alignment vertical="top" wrapText="1"/>
    </xf>
    <xf numFmtId="49" fontId="10" fillId="3" borderId="50" xfId="0" applyNumberFormat="1" applyFont="1" applyFill="1" applyBorder="1" applyAlignment="1">
      <alignment vertical="top" wrapText="1"/>
    </xf>
    <xf numFmtId="0" fontId="6" fillId="7" borderId="6" xfId="0" applyFont="1" applyFill="1" applyBorder="1" applyAlignment="1">
      <alignment vertical="top" wrapText="1"/>
    </xf>
    <xf numFmtId="0" fontId="6" fillId="7" borderId="2" xfId="0" applyFont="1" applyFill="1" applyBorder="1" applyAlignment="1">
      <alignment vertical="top" wrapText="1"/>
    </xf>
    <xf numFmtId="0" fontId="9" fillId="3" borderId="6"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50" xfId="0" applyFont="1" applyFill="1" applyBorder="1" applyAlignment="1">
      <alignment horizontal="center" vertical="top" wrapText="1"/>
    </xf>
    <xf numFmtId="0" fontId="9" fillId="3" borderId="6" xfId="0" applyFont="1" applyFill="1" applyBorder="1" applyAlignment="1">
      <alignment horizontal="left" vertical="top" wrapText="1"/>
    </xf>
    <xf numFmtId="0" fontId="9" fillId="3" borderId="2" xfId="0" applyFont="1" applyFill="1" applyBorder="1" applyAlignment="1">
      <alignment horizontal="left" vertical="top" wrapText="1"/>
    </xf>
    <xf numFmtId="0" fontId="9" fillId="3" borderId="50" xfId="0" applyFont="1" applyFill="1" applyBorder="1" applyAlignment="1">
      <alignment horizontal="left" vertical="top" wrapText="1"/>
    </xf>
    <xf numFmtId="0" fontId="11" fillId="3" borderId="6" xfId="0" quotePrefix="1" applyFont="1" applyFill="1" applyBorder="1" applyAlignment="1">
      <alignment vertical="top" wrapText="1"/>
    </xf>
    <xf numFmtId="49" fontId="11" fillId="3" borderId="2" xfId="0" applyNumberFormat="1" applyFont="1" applyFill="1" applyBorder="1" applyAlignment="1">
      <alignment vertical="top" wrapText="1"/>
    </xf>
    <xf numFmtId="0" fontId="7" fillId="7" borderId="2" xfId="0" applyFont="1" applyFill="1" applyBorder="1" applyAlignment="1">
      <alignment vertical="top" wrapText="1"/>
    </xf>
    <xf numFmtId="0" fontId="11" fillId="3" borderId="1" xfId="0" quotePrefix="1" applyFont="1" applyFill="1" applyBorder="1" applyAlignment="1">
      <alignment vertical="top" wrapText="1"/>
    </xf>
    <xf numFmtId="49" fontId="11" fillId="3" borderId="1" xfId="0" applyNumberFormat="1" applyFont="1" applyFill="1" applyBorder="1" applyAlignment="1">
      <alignment vertical="top" wrapText="1"/>
    </xf>
    <xf numFmtId="0" fontId="8" fillId="3" borderId="1" xfId="0" applyFont="1" applyFill="1" applyBorder="1" applyAlignment="1">
      <alignment vertical="top" wrapText="1"/>
    </xf>
    <xf numFmtId="0" fontId="9" fillId="0" borderId="1" xfId="0" applyFont="1" applyFill="1" applyBorder="1" applyAlignment="1">
      <alignment vertical="top" wrapText="1"/>
    </xf>
    <xf numFmtId="0" fontId="7" fillId="7" borderId="1" xfId="0" applyFont="1" applyFill="1" applyBorder="1" applyAlignment="1">
      <alignment vertical="top" wrapText="1"/>
    </xf>
    <xf numFmtId="0" fontId="9" fillId="3" borderId="1" xfId="0" applyFont="1" applyFill="1" applyBorder="1" applyAlignment="1">
      <alignment horizontal="center" vertical="top" wrapText="1"/>
    </xf>
    <xf numFmtId="0" fontId="9" fillId="0" borderId="1" xfId="0" applyFont="1" applyFill="1" applyBorder="1" applyAlignment="1">
      <alignment horizontal="center" vertical="top" wrapText="1"/>
    </xf>
    <xf numFmtId="0" fontId="3" fillId="0" borderId="1" xfId="0" applyFont="1" applyBorder="1" applyAlignment="1">
      <alignment vertical="top"/>
    </xf>
    <xf numFmtId="0" fontId="9" fillId="3" borderId="1" xfId="0" applyFont="1" applyFill="1" applyBorder="1" applyAlignment="1">
      <alignment horizontal="left" vertical="top" wrapText="1"/>
    </xf>
    <xf numFmtId="0" fontId="3" fillId="0" borderId="1" xfId="0" applyFont="1" applyBorder="1" applyAlignment="1">
      <alignment horizontal="left" vertical="top"/>
    </xf>
    <xf numFmtId="0" fontId="9" fillId="3" borderId="59" xfId="0" applyFont="1" applyFill="1" applyBorder="1" applyAlignment="1">
      <alignment horizontal="left" vertical="top" wrapText="1"/>
    </xf>
    <xf numFmtId="0" fontId="8" fillId="3" borderId="2" xfId="0" applyFont="1" applyFill="1" applyBorder="1" applyAlignment="1">
      <alignment vertical="top" wrapText="1"/>
    </xf>
    <xf numFmtId="0" fontId="9" fillId="0" borderId="2" xfId="0" applyFont="1" applyFill="1" applyBorder="1" applyAlignment="1">
      <alignment vertical="top" wrapText="1"/>
    </xf>
    <xf numFmtId="0" fontId="9" fillId="0" borderId="2" xfId="0" applyFont="1" applyFill="1" applyBorder="1" applyAlignment="1">
      <alignment horizontal="center" vertical="top" wrapText="1"/>
    </xf>
    <xf numFmtId="0" fontId="3" fillId="0" borderId="2" xfId="0" applyFont="1" applyBorder="1" applyAlignment="1">
      <alignment vertical="top"/>
    </xf>
    <xf numFmtId="0" fontId="3" fillId="0" borderId="2" xfId="0" applyFont="1" applyBorder="1" applyAlignment="1">
      <alignment horizontal="left" vertical="top"/>
    </xf>
    <xf numFmtId="49" fontId="36" fillId="0" borderId="0" xfId="0" applyNumberFormat="1" applyFont="1" applyAlignment="1" applyProtection="1">
      <alignment horizontal="left" vertical="top"/>
    </xf>
    <xf numFmtId="49" fontId="36" fillId="0" borderId="0" xfId="0" applyNumberFormat="1" applyFont="1" applyFill="1" applyBorder="1" applyAlignment="1"/>
    <xf numFmtId="0" fontId="37" fillId="0" borderId="0" xfId="0" applyFont="1" applyFill="1" applyBorder="1" applyAlignment="1"/>
    <xf numFmtId="0" fontId="38" fillId="0" borderId="0" xfId="0" applyFont="1" applyFill="1" applyBorder="1" applyAlignment="1"/>
    <xf numFmtId="0" fontId="37" fillId="0" borderId="0" xfId="0" applyFont="1" applyBorder="1" applyAlignment="1" applyProtection="1">
      <alignment horizontal="left" vertical="top"/>
      <protection locked="0"/>
    </xf>
    <xf numFmtId="49" fontId="39" fillId="0" borderId="0" xfId="0" applyNumberFormat="1" applyFont="1" applyAlignment="1" applyProtection="1">
      <alignment horizontal="left" vertical="top"/>
    </xf>
    <xf numFmtId="0" fontId="37" fillId="0" borderId="0" xfId="0" applyFont="1" applyAlignment="1" applyProtection="1">
      <alignment vertical="top" wrapText="1"/>
    </xf>
    <xf numFmtId="49" fontId="11" fillId="0" borderId="0" xfId="0" applyNumberFormat="1" applyFont="1" applyAlignment="1" applyProtection="1">
      <alignment horizontal="left" vertical="top"/>
    </xf>
    <xf numFmtId="49" fontId="11" fillId="0" borderId="0" xfId="0" applyNumberFormat="1" applyFont="1" applyFill="1" applyBorder="1" applyAlignment="1"/>
    <xf numFmtId="0" fontId="8" fillId="0" borderId="0" xfId="0" applyFont="1" applyFill="1" applyBorder="1" applyAlignment="1"/>
    <xf numFmtId="0" fontId="8" fillId="0" borderId="0" xfId="0" applyFont="1" applyAlignment="1" applyProtection="1">
      <alignment vertical="top" wrapText="1"/>
    </xf>
    <xf numFmtId="0" fontId="40" fillId="0" borderId="0" xfId="0" applyFont="1" applyAlignment="1" applyProtection="1">
      <alignment vertical="center"/>
    </xf>
    <xf numFmtId="49" fontId="40" fillId="0" borderId="0" xfId="0" applyNumberFormat="1" applyFont="1" applyFill="1" applyBorder="1" applyAlignment="1"/>
    <xf numFmtId="0" fontId="41" fillId="0" borderId="0" xfId="0" applyFont="1" applyFill="1" applyBorder="1" applyAlignment="1"/>
    <xf numFmtId="0" fontId="35" fillId="0" borderId="0" xfId="0" applyFont="1" applyFill="1" applyBorder="1" applyAlignment="1"/>
    <xf numFmtId="0" fontId="41" fillId="0" borderId="0" xfId="0" applyFont="1" applyAlignment="1" applyProtection="1">
      <alignment vertical="top" wrapText="1"/>
    </xf>
    <xf numFmtId="49" fontId="40" fillId="0" borderId="0" xfId="0" applyNumberFormat="1" applyFont="1" applyAlignment="1" applyProtection="1">
      <alignment vertical="center"/>
    </xf>
    <xf numFmtId="49" fontId="8" fillId="0" borderId="0" xfId="0" applyNumberFormat="1" applyFont="1" applyBorder="1" applyAlignment="1" applyProtection="1">
      <alignment horizontal="left" wrapText="1"/>
    </xf>
    <xf numFmtId="0" fontId="8" fillId="0" borderId="60" xfId="0" applyFont="1" applyFill="1" applyBorder="1" applyAlignment="1">
      <alignment horizontal="left"/>
    </xf>
    <xf numFmtId="0" fontId="8" fillId="0" borderId="61" xfId="0" applyFont="1" applyFill="1" applyBorder="1" applyAlignment="1">
      <alignment horizontal="left"/>
    </xf>
    <xf numFmtId="164" fontId="8" fillId="0" borderId="61" xfId="0" applyNumberFormat="1" applyFont="1" applyFill="1" applyBorder="1" applyAlignment="1">
      <alignment horizontal="left"/>
    </xf>
    <xf numFmtId="49" fontId="8" fillId="0" borderId="0" xfId="0" applyNumberFormat="1" applyFont="1" applyBorder="1" applyAlignment="1" applyProtection="1">
      <alignment horizontal="center" wrapText="1"/>
    </xf>
    <xf numFmtId="0" fontId="8" fillId="0" borderId="0" xfId="0" applyFont="1" applyFill="1" applyBorder="1" applyAlignment="1">
      <alignment horizontal="left"/>
    </xf>
    <xf numFmtId="0" fontId="8" fillId="0" borderId="0" xfId="0" applyFont="1" applyBorder="1" applyAlignment="1" applyProtection="1">
      <alignment horizontal="left"/>
      <protection locked="0"/>
    </xf>
    <xf numFmtId="49" fontId="11" fillId="0" borderId="0" xfId="0" applyNumberFormat="1" applyFont="1" applyBorder="1" applyAlignment="1" applyProtection="1">
      <alignment horizontal="left" vertical="top"/>
    </xf>
    <xf numFmtId="49" fontId="11" fillId="0" borderId="0" xfId="0" applyNumberFormat="1" applyFont="1" applyBorder="1" applyAlignment="1" applyProtection="1">
      <alignment horizontal="center" vertical="top" wrapText="1"/>
    </xf>
    <xf numFmtId="0" fontId="11" fillId="0" borderId="0" xfId="0" applyFont="1" applyAlignment="1" applyProtection="1">
      <alignment horizontal="left" vertical="top"/>
    </xf>
    <xf numFmtId="0" fontId="8" fillId="0" borderId="0" xfId="0" applyFont="1" applyFill="1" applyBorder="1" applyAlignment="1">
      <alignment wrapText="1"/>
    </xf>
    <xf numFmtId="49" fontId="11" fillId="0" borderId="0" xfId="0" applyNumberFormat="1" applyFont="1" applyBorder="1" applyAlignment="1" applyProtection="1">
      <alignment horizontal="left" vertical="top" wrapText="1"/>
    </xf>
    <xf numFmtId="0" fontId="8" fillId="0" borderId="0" xfId="0" applyFont="1" applyBorder="1" applyAlignment="1" applyProtection="1">
      <alignment horizontal="left" vertical="top"/>
    </xf>
    <xf numFmtId="0" fontId="35" fillId="0" borderId="0" xfId="0" applyFont="1" applyBorder="1" applyAlignment="1" applyProtection="1">
      <alignment horizontal="left" vertical="top"/>
    </xf>
    <xf numFmtId="0" fontId="11" fillId="0" borderId="0" xfId="0" applyFont="1" applyBorder="1" applyAlignment="1" applyProtection="1">
      <alignment horizontal="left" vertical="top"/>
    </xf>
    <xf numFmtId="0" fontId="11" fillId="0" borderId="56" xfId="0" applyFont="1" applyFill="1" applyBorder="1" applyAlignment="1">
      <alignment vertical="center" wrapText="1"/>
    </xf>
    <xf numFmtId="49" fontId="42" fillId="0" borderId="0" xfId="0" applyNumberFormat="1" applyFont="1" applyAlignment="1" applyProtection="1">
      <alignment horizontal="left" vertical="top"/>
    </xf>
    <xf numFmtId="0" fontId="8" fillId="2" borderId="12" xfId="0" applyNumberFormat="1" applyFont="1" applyFill="1" applyBorder="1" applyAlignment="1" applyProtection="1">
      <alignment horizontal="left"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11" fillId="2" borderId="10" xfId="0" applyNumberFormat="1" applyFont="1" applyFill="1" applyBorder="1" applyAlignment="1" applyProtection="1">
      <alignment horizontal="left" vertical="top" wrapText="1"/>
    </xf>
    <xf numFmtId="0" fontId="43" fillId="0" borderId="0" xfId="0" applyFont="1"/>
    <xf numFmtId="0" fontId="43" fillId="0" borderId="0" xfId="0" applyFont="1" applyAlignment="1">
      <alignment wrapText="1"/>
    </xf>
    <xf numFmtId="0" fontId="44" fillId="0" borderId="0" xfId="0" applyFont="1"/>
    <xf numFmtId="0" fontId="4" fillId="2" borderId="9" xfId="0"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49" fontId="5" fillId="2" borderId="1" xfId="0" applyNumberFormat="1" applyFont="1" applyFill="1" applyBorder="1" applyAlignment="1">
      <alignment vertical="top"/>
    </xf>
    <xf numFmtId="0" fontId="8" fillId="2" borderId="11"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8" fillId="2" borderId="35" xfId="0" applyNumberFormat="1" applyFont="1" applyFill="1" applyBorder="1" applyAlignment="1" applyProtection="1">
      <alignment horizontal="left" vertical="top" wrapText="1"/>
    </xf>
    <xf numFmtId="0" fontId="6" fillId="2" borderId="27"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49" fontId="11" fillId="2" borderId="4" xfId="0" applyNumberFormat="1"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1" fillId="0" borderId="4" xfId="0" applyFont="1" applyFill="1" applyBorder="1"/>
    <xf numFmtId="0" fontId="1" fillId="0" borderId="4" xfId="0" applyFont="1" applyBorder="1" applyAlignment="1">
      <alignment vertical="top"/>
    </xf>
    <xf numFmtId="0" fontId="1" fillId="0" borderId="4" xfId="0" applyFont="1" applyBorder="1"/>
    <xf numFmtId="0" fontId="1" fillId="0" borderId="4" xfId="0" applyFont="1" applyBorder="1" applyAlignment="1">
      <alignment horizontal="left"/>
    </xf>
    <xf numFmtId="3" fontId="8" fillId="2" borderId="23" xfId="0" quotePrefix="1" applyNumberFormat="1" applyFont="1" applyFill="1" applyBorder="1" applyAlignment="1">
      <alignment horizontal="center" vertical="top" wrapText="1"/>
    </xf>
    <xf numFmtId="3" fontId="8" fillId="2" borderId="23" xfId="0" quotePrefix="1" applyNumberFormat="1" applyFont="1" applyFill="1" applyBorder="1" applyAlignment="1">
      <alignment horizontal="left" vertical="top" wrapText="1"/>
    </xf>
    <xf numFmtId="0" fontId="6" fillId="2" borderId="3" xfId="0" applyFont="1" applyFill="1" applyBorder="1" applyAlignment="1">
      <alignment vertical="top" wrapText="1"/>
    </xf>
    <xf numFmtId="0" fontId="8" fillId="2" borderId="10" xfId="0" applyNumberFormat="1" applyFont="1" applyFill="1" applyBorder="1" applyAlignment="1" applyProtection="1">
      <alignment horizontal="center" vertical="top" wrapText="1"/>
    </xf>
    <xf numFmtId="0" fontId="11" fillId="2" borderId="4" xfId="0"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0" fontId="8" fillId="2" borderId="2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37"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27" fillId="0" borderId="0" xfId="0" applyFont="1" applyBorder="1" applyAlignment="1">
      <alignment horizontal="center" vertical="top"/>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45" fillId="10" borderId="4" xfId="0" applyFont="1" applyFill="1" applyBorder="1" applyAlignment="1">
      <alignment horizontal="center" vertical="top" wrapText="1"/>
    </xf>
    <xf numFmtId="0" fontId="45" fillId="10" borderId="3" xfId="0" applyFont="1" applyFill="1" applyBorder="1" applyAlignment="1">
      <alignment horizontal="center" vertical="top" wrapText="1"/>
    </xf>
    <xf numFmtId="0" fontId="9" fillId="11" borderId="2" xfId="0" applyFont="1" applyFill="1" applyBorder="1" applyAlignment="1">
      <alignment horizontal="center" vertical="top" wrapText="1"/>
    </xf>
    <xf numFmtId="0" fontId="15" fillId="11" borderId="2" xfId="0" applyFont="1" applyFill="1" applyBorder="1" applyAlignment="1">
      <alignment horizontal="center" vertical="top" wrapText="1"/>
    </xf>
    <xf numFmtId="0" fontId="9" fillId="11" borderId="50" xfId="0" applyFont="1" applyFill="1" applyBorder="1" applyAlignment="1">
      <alignment horizontal="center" vertical="top" wrapText="1"/>
    </xf>
    <xf numFmtId="0" fontId="45" fillId="11" borderId="2" xfId="0" applyFont="1" applyFill="1" applyBorder="1" applyAlignment="1">
      <alignment horizontal="center" vertical="top" wrapText="1"/>
    </xf>
    <xf numFmtId="0" fontId="45" fillId="11" borderId="1" xfId="0" applyFont="1" applyFill="1" applyBorder="1" applyAlignment="1">
      <alignment horizontal="center" vertical="top" wrapText="1"/>
    </xf>
    <xf numFmtId="0" fontId="45" fillId="11" borderId="6" xfId="0" applyFont="1" applyFill="1" applyBorder="1" applyAlignment="1">
      <alignment horizontal="center" vertical="top" wrapText="1"/>
    </xf>
    <xf numFmtId="0" fontId="45" fillId="10" borderId="8" xfId="0" applyFont="1" applyFill="1" applyBorder="1" applyAlignment="1">
      <alignment horizontal="center" vertical="top" wrapText="1"/>
    </xf>
    <xf numFmtId="0" fontId="45" fillId="10" borderId="1" xfId="0" applyFont="1" applyFill="1" applyBorder="1" applyAlignment="1">
      <alignment vertical="top" wrapText="1"/>
    </xf>
    <xf numFmtId="0" fontId="45" fillId="10" borderId="8" xfId="0" applyFont="1" applyFill="1" applyBorder="1" applyAlignment="1">
      <alignment vertical="top" wrapText="1"/>
    </xf>
    <xf numFmtId="0" fontId="4" fillId="10" borderId="11" xfId="0" applyFont="1" applyFill="1" applyBorder="1" applyAlignment="1">
      <alignment horizontal="center" vertical="top"/>
    </xf>
    <xf numFmtId="0" fontId="47" fillId="9" borderId="0" xfId="1" applyFont="1" applyFill="1" applyBorder="1" applyAlignment="1" applyProtection="1">
      <alignment horizontal="center" vertical="top"/>
    </xf>
    <xf numFmtId="0" fontId="46" fillId="9" borderId="60" xfId="1" applyNumberFormat="1" applyFont="1" applyFill="1" applyBorder="1" applyAlignment="1" applyProtection="1">
      <alignment horizontal="center" vertical="top" wrapText="1"/>
    </xf>
    <xf numFmtId="0" fontId="4" fillId="10" borderId="1" xfId="0" applyFont="1" applyFill="1" applyBorder="1" applyAlignment="1">
      <alignment vertical="top" wrapText="1"/>
    </xf>
    <xf numFmtId="0" fontId="8" fillId="10" borderId="8" xfId="0" applyNumberFormat="1" applyFont="1" applyFill="1" applyBorder="1" applyAlignment="1" applyProtection="1">
      <alignment horizontal="center" vertical="top" wrapText="1"/>
    </xf>
    <xf numFmtId="0" fontId="8" fillId="10" borderId="1" xfId="0" applyNumberFormat="1" applyFont="1" applyFill="1" applyBorder="1" applyAlignment="1" applyProtection="1">
      <alignment horizontal="center" vertical="top" wrapText="1"/>
    </xf>
    <xf numFmtId="0" fontId="45" fillId="10" borderId="10" xfId="0" applyFont="1" applyFill="1" applyBorder="1" applyAlignment="1">
      <alignment horizontal="center" vertical="top" wrapText="1"/>
    </xf>
    <xf numFmtId="0" fontId="45" fillId="10" borderId="7" xfId="0" applyFont="1" applyFill="1" applyBorder="1" applyAlignment="1">
      <alignment horizontal="center" vertical="top" wrapText="1"/>
    </xf>
    <xf numFmtId="0" fontId="45" fillId="10" borderId="10" xfId="0" applyNumberFormat="1" applyFont="1" applyFill="1" applyBorder="1" applyAlignment="1" applyProtection="1">
      <alignment horizontal="center" vertical="top" wrapText="1"/>
    </xf>
    <xf numFmtId="0" fontId="8" fillId="10" borderId="11" xfId="0" applyNumberFormat="1" applyFont="1" applyFill="1" applyBorder="1" applyAlignment="1" applyProtection="1">
      <alignment horizontal="center" vertical="top" wrapText="1"/>
    </xf>
    <xf numFmtId="0" fontId="45" fillId="10" borderId="11" xfId="0" applyFont="1" applyFill="1" applyBorder="1" applyAlignment="1">
      <alignment horizontal="center" vertical="top" wrapText="1"/>
    </xf>
    <xf numFmtId="0" fontId="8" fillId="10" borderId="10" xfId="0" applyNumberFormat="1" applyFont="1" applyFill="1" applyBorder="1" applyAlignment="1" applyProtection="1">
      <alignment horizontal="center" vertical="top" wrapText="1"/>
    </xf>
    <xf numFmtId="0" fontId="45" fillId="10" borderId="1" xfId="0" applyFont="1" applyFill="1" applyBorder="1" applyAlignment="1">
      <alignment horizontal="center" vertical="top" wrapText="1"/>
    </xf>
    <xf numFmtId="0" fontId="45" fillId="10" borderId="26" xfId="0" applyFont="1" applyFill="1" applyBorder="1" applyAlignment="1">
      <alignment horizontal="center" vertical="top" wrapText="1"/>
    </xf>
    <xf numFmtId="0" fontId="8" fillId="10" borderId="10" xfId="0" applyFont="1" applyFill="1" applyBorder="1" applyAlignment="1">
      <alignment horizontal="center" vertical="top" wrapText="1"/>
    </xf>
    <xf numFmtId="0" fontId="45" fillId="10" borderId="9" xfId="0" applyFont="1" applyFill="1" applyBorder="1" applyAlignment="1">
      <alignment horizontal="center" vertical="top" wrapText="1"/>
    </xf>
    <xf numFmtId="0" fontId="15" fillId="10" borderId="10" xfId="0" applyNumberFormat="1" applyFont="1" applyFill="1" applyBorder="1" applyAlignment="1" applyProtection="1">
      <alignment horizontal="center" vertical="top" wrapText="1"/>
    </xf>
    <xf numFmtId="0" fontId="15" fillId="10" borderId="16" xfId="0" applyNumberFormat="1" applyFont="1" applyFill="1" applyBorder="1" applyAlignment="1" applyProtection="1">
      <alignment horizontal="center" vertical="top" wrapText="1"/>
    </xf>
    <xf numFmtId="0" fontId="45" fillId="2" borderId="8" xfId="0" applyFont="1" applyFill="1" applyBorder="1" applyAlignment="1">
      <alignment horizontal="center" vertical="top" wrapText="1"/>
    </xf>
    <xf numFmtId="0" fontId="8" fillId="2" borderId="10" xfId="0" applyNumberFormat="1" applyFont="1" applyFill="1" applyBorder="1" applyAlignment="1" applyProtection="1">
      <alignment horizontal="center" vertical="top" wrapText="1"/>
    </xf>
    <xf numFmtId="0" fontId="4" fillId="10" borderId="10" xfId="0" applyFont="1" applyFill="1" applyBorder="1" applyAlignment="1">
      <alignment horizontal="center" vertical="top"/>
    </xf>
    <xf numFmtId="0" fontId="15" fillId="10" borderId="0" xfId="0" applyNumberFormat="1" applyFont="1" applyFill="1" applyBorder="1" applyAlignment="1" applyProtection="1">
      <alignment horizontal="center" vertical="top" wrapText="1"/>
    </xf>
    <xf numFmtId="0" fontId="8" fillId="10" borderId="16" xfId="0" applyNumberFormat="1" applyFont="1" applyFill="1" applyBorder="1" applyAlignment="1" applyProtection="1">
      <alignment horizontal="center" vertical="top" wrapText="1"/>
    </xf>
    <xf numFmtId="0" fontId="49" fillId="10" borderId="0" xfId="0" applyFont="1" applyFill="1" applyAlignment="1">
      <alignment vertical="center"/>
    </xf>
    <xf numFmtId="0" fontId="49" fillId="0" borderId="0" xfId="0" applyFont="1" applyFill="1" applyAlignment="1">
      <alignment vertical="center"/>
    </xf>
    <xf numFmtId="0" fontId="50" fillId="10" borderId="0" xfId="0" applyFont="1" applyFill="1" applyAlignment="1">
      <alignment horizontal="center" vertical="center" wrapText="1"/>
    </xf>
    <xf numFmtId="0" fontId="50" fillId="0" borderId="0" xfId="0" applyFont="1" applyFill="1" applyAlignment="1">
      <alignment horizontal="center" vertical="center" wrapText="1"/>
    </xf>
    <xf numFmtId="0" fontId="50" fillId="0" borderId="0" xfId="0" applyFont="1" applyFill="1" applyAlignment="1">
      <alignment vertical="center" wrapText="1"/>
    </xf>
    <xf numFmtId="0" fontId="50" fillId="12" borderId="0" xfId="0" applyFont="1" applyFill="1" applyAlignment="1">
      <alignment horizontal="center" vertical="center" wrapText="1"/>
    </xf>
    <xf numFmtId="0" fontId="51" fillId="10" borderId="0" xfId="0" applyFont="1" applyFill="1" applyAlignment="1">
      <alignment vertical="center"/>
    </xf>
    <xf numFmtId="0" fontId="51" fillId="0" borderId="0" xfId="0" applyFont="1" applyFill="1" applyAlignment="1">
      <alignment vertical="center"/>
    </xf>
    <xf numFmtId="0" fontId="51" fillId="10" borderId="0" xfId="0" applyFont="1" applyFill="1" applyAlignment="1">
      <alignment horizontal="center" vertical="center"/>
    </xf>
    <xf numFmtId="0" fontId="51" fillId="0" borderId="0" xfId="0" applyFont="1" applyFill="1" applyAlignment="1">
      <alignment horizontal="center" vertical="center"/>
    </xf>
    <xf numFmtId="9" fontId="51" fillId="10" borderId="0" xfId="3" applyFont="1" applyFill="1" applyAlignment="1">
      <alignment horizontal="center" vertical="center"/>
    </xf>
    <xf numFmtId="0" fontId="51" fillId="12" borderId="0" xfId="0" applyFont="1" applyFill="1" applyAlignment="1">
      <alignment horizontal="center" vertical="center"/>
    </xf>
    <xf numFmtId="9" fontId="51" fillId="12" borderId="0" xfId="3" applyFont="1" applyFill="1" applyAlignment="1">
      <alignment horizontal="center" vertical="center"/>
    </xf>
    <xf numFmtId="0" fontId="43" fillId="0" borderId="0" xfId="0" applyFont="1" applyAlignment="1">
      <alignment vertical="center"/>
    </xf>
    <xf numFmtId="0" fontId="8" fillId="0" borderId="60" xfId="0" applyFont="1" applyBorder="1" applyAlignment="1" applyProtection="1">
      <alignment vertical="top" wrapText="1"/>
    </xf>
    <xf numFmtId="0" fontId="8" fillId="0" borderId="61" xfId="0" applyFont="1" applyBorder="1" applyAlignment="1" applyProtection="1">
      <alignment vertical="top" wrapText="1"/>
    </xf>
    <xf numFmtId="0" fontId="43" fillId="2" borderId="44" xfId="0" applyFont="1" applyFill="1" applyBorder="1" applyAlignment="1">
      <alignment vertical="center"/>
    </xf>
    <xf numFmtId="0" fontId="0" fillId="0" borderId="0" xfId="0" applyAlignment="1">
      <alignment horizontal="center" vertical="center"/>
    </xf>
    <xf numFmtId="0" fontId="4" fillId="2" borderId="1" xfId="0" applyFont="1" applyFill="1" applyBorder="1" applyAlignment="1">
      <alignment vertical="top" wrapText="1"/>
    </xf>
    <xf numFmtId="49" fontId="46" fillId="0" borderId="0" xfId="1" applyNumberFormat="1" applyFont="1" applyFill="1" applyBorder="1" applyAlignment="1" applyProtection="1">
      <alignment horizontal="left"/>
    </xf>
    <xf numFmtId="0" fontId="34" fillId="8" borderId="60" xfId="0" applyFont="1" applyFill="1" applyBorder="1" applyAlignment="1" applyProtection="1">
      <alignment horizontal="center" vertical="top"/>
    </xf>
    <xf numFmtId="0" fontId="34" fillId="0" borderId="0" xfId="0" applyFont="1" applyFill="1" applyBorder="1" applyAlignment="1" applyProtection="1">
      <alignment horizontal="center" vertical="top"/>
    </xf>
    <xf numFmtId="0" fontId="6" fillId="2" borderId="4" xfId="0" applyFont="1" applyFill="1" applyBorder="1" applyAlignment="1">
      <alignment vertical="top" wrapText="1"/>
    </xf>
    <xf numFmtId="0" fontId="15" fillId="7" borderId="6" xfId="0" applyFont="1" applyFill="1" applyBorder="1" applyAlignment="1">
      <alignment horizontal="center" vertical="top" wrapText="1"/>
    </xf>
    <xf numFmtId="0" fontId="0" fillId="2" borderId="44" xfId="0" applyFill="1" applyBorder="1" applyAlignment="1">
      <alignment horizontal="center" vertical="center"/>
    </xf>
    <xf numFmtId="9" fontId="43" fillId="8" borderId="44" xfId="3" applyFont="1" applyFill="1" applyBorder="1" applyAlignment="1">
      <alignment horizontal="center" vertical="center"/>
    </xf>
    <xf numFmtId="0" fontId="8" fillId="2" borderId="1" xfId="0" applyFont="1" applyFill="1" applyBorder="1" applyAlignment="1">
      <alignment vertical="top" wrapText="1"/>
    </xf>
    <xf numFmtId="0" fontId="8" fillId="2" borderId="8" xfId="0" applyFont="1" applyFill="1" applyBorder="1" applyAlignment="1">
      <alignment vertical="top" wrapText="1"/>
    </xf>
    <xf numFmtId="0" fontId="4" fillId="2" borderId="4" xfId="0" applyFont="1" applyFill="1" applyBorder="1" applyAlignment="1">
      <alignment vertical="top" wrapText="1"/>
    </xf>
    <xf numFmtId="0" fontId="4" fillId="2" borderId="1" xfId="0" applyFont="1" applyFill="1" applyBorder="1" applyAlignment="1">
      <alignmen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5" fillId="2" borderId="1" xfId="0" applyNumberFormat="1" applyFont="1" applyFill="1" applyBorder="1" applyAlignment="1">
      <alignment vertical="top"/>
    </xf>
    <xf numFmtId="49" fontId="11" fillId="2" borderId="4" xfId="0"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5" fillId="2" borderId="8" xfId="0" applyNumberFormat="1"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37"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49" fontId="11" fillId="2" borderId="13" xfId="0" applyNumberFormat="1" applyFont="1" applyFill="1" applyBorder="1" applyAlignment="1" applyProtection="1">
      <alignment horizontal="left" vertical="top" wrapText="1"/>
    </xf>
    <xf numFmtId="49" fontId="5" fillId="2" borderId="41" xfId="0" applyNumberFormat="1" applyFont="1" applyFill="1" applyBorder="1" applyAlignment="1">
      <alignment vertical="top"/>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4" fillId="14" borderId="1" xfId="0" applyFont="1" applyFill="1" applyBorder="1" applyAlignment="1">
      <alignment horizontal="center" vertical="top" wrapText="1"/>
    </xf>
    <xf numFmtId="0" fontId="4" fillId="14" borderId="1" xfId="0" applyFont="1" applyFill="1" applyBorder="1" applyAlignment="1">
      <alignment vertical="top" wrapText="1"/>
    </xf>
    <xf numFmtId="0" fontId="4" fillId="14" borderId="4" xfId="0" applyFont="1" applyFill="1" applyBorder="1" applyAlignment="1">
      <alignment horizontal="center" vertical="top" wrapText="1"/>
    </xf>
    <xf numFmtId="0" fontId="4" fillId="14" borderId="8" xfId="0" applyFont="1" applyFill="1" applyBorder="1" applyAlignment="1">
      <alignment vertical="top" wrapText="1"/>
    </xf>
    <xf numFmtId="0" fontId="4" fillId="14" borderId="3" xfId="0" applyFont="1" applyFill="1" applyBorder="1" applyAlignment="1">
      <alignment horizontal="center" vertical="top" wrapText="1"/>
    </xf>
    <xf numFmtId="0" fontId="4" fillId="14" borderId="8" xfId="0" applyFont="1" applyFill="1" applyBorder="1" applyAlignment="1">
      <alignment horizontal="center" vertical="top" wrapText="1"/>
    </xf>
    <xf numFmtId="0" fontId="53" fillId="0" borderId="0" xfId="0" applyFont="1"/>
    <xf numFmtId="0" fontId="30" fillId="0" borderId="0" xfId="0" applyFont="1" applyAlignment="1">
      <alignment horizontal="center" vertical="top"/>
    </xf>
    <xf numFmtId="0" fontId="30" fillId="0" borderId="0" xfId="0" applyFont="1" applyBorder="1" applyAlignment="1">
      <alignment vertical="top"/>
    </xf>
    <xf numFmtId="0" fontId="30" fillId="0" borderId="54" xfId="0" applyFont="1" applyBorder="1" applyAlignment="1">
      <alignment vertical="top"/>
    </xf>
    <xf numFmtId="0" fontId="30" fillId="0" borderId="0" xfId="0" applyFont="1"/>
    <xf numFmtId="0" fontId="30" fillId="0" borderId="44" xfId="0" applyFont="1" applyBorder="1" applyAlignment="1">
      <alignment vertical="top"/>
    </xf>
    <xf numFmtId="0" fontId="30" fillId="0" borderId="1" xfId="0" applyFont="1" applyBorder="1" applyAlignment="1">
      <alignment vertical="top"/>
    </xf>
    <xf numFmtId="0" fontId="1" fillId="0" borderId="55" xfId="0" applyFont="1" applyBorder="1" applyAlignment="1">
      <alignment vertical="top"/>
    </xf>
    <xf numFmtId="0" fontId="30" fillId="0" borderId="54" xfId="0" applyFont="1" applyBorder="1" applyAlignment="1">
      <alignment horizontal="center" vertical="top"/>
    </xf>
    <xf numFmtId="0" fontId="30" fillId="0" borderId="55" xfId="0" applyFont="1" applyBorder="1" applyAlignment="1">
      <alignment horizontal="center" vertical="top"/>
    </xf>
    <xf numFmtId="0" fontId="8" fillId="2" borderId="32" xfId="0" applyNumberFormat="1" applyFont="1" applyFill="1" applyBorder="1" applyAlignment="1" applyProtection="1">
      <alignment horizontal="left" vertical="top" wrapText="1"/>
    </xf>
    <xf numFmtId="0" fontId="8" fillId="2" borderId="63" xfId="0" applyFont="1" applyFill="1" applyBorder="1" applyAlignment="1" applyProtection="1">
      <alignment horizontal="left" vertical="top" wrapText="1"/>
    </xf>
    <xf numFmtId="0" fontId="28" fillId="2" borderId="9" xfId="0" applyNumberFormat="1" applyFont="1" applyFill="1" applyBorder="1" applyAlignment="1" applyProtection="1">
      <alignment horizontal="left" vertical="top" wrapText="1"/>
    </xf>
    <xf numFmtId="0" fontId="28" fillId="2" borderId="10" xfId="0" applyNumberFormat="1" applyFont="1" applyFill="1" applyBorder="1" applyAlignment="1" applyProtection="1">
      <alignment horizontal="left" vertical="top" wrapText="1"/>
    </xf>
    <xf numFmtId="9" fontId="52" fillId="0" borderId="0" xfId="3" applyFont="1" applyFill="1" applyAlignment="1">
      <alignment horizontal="center" vertical="center"/>
    </xf>
    <xf numFmtId="0" fontId="8" fillId="2" borderId="1" xfId="0" applyFont="1" applyFill="1" applyBorder="1" applyAlignment="1">
      <alignment horizontal="left" vertical="top" wrapText="1"/>
    </xf>
    <xf numFmtId="0" fontId="5" fillId="2" borderId="8" xfId="0" applyFont="1" applyFill="1" applyBorder="1" applyAlignment="1">
      <alignment vertical="top" wrapText="1"/>
    </xf>
    <xf numFmtId="0" fontId="4" fillId="2" borderId="8" xfId="0" applyFont="1" applyFill="1" applyBorder="1" applyAlignment="1">
      <alignment horizontal="center" vertical="top" wrapText="1"/>
    </xf>
    <xf numFmtId="0" fontId="4" fillId="0" borderId="8" xfId="0" applyFont="1" applyFill="1" applyBorder="1" applyAlignment="1">
      <alignment horizontal="center" vertical="top" wrapText="1"/>
    </xf>
    <xf numFmtId="0" fontId="8" fillId="0" borderId="17" xfId="0" applyNumberFormat="1" applyFont="1" applyFill="1" applyBorder="1" applyAlignment="1" applyProtection="1">
      <alignment horizontal="left" vertical="top" wrapText="1"/>
    </xf>
    <xf numFmtId="0" fontId="4" fillId="0" borderId="23" xfId="0" quotePrefix="1" applyNumberFormat="1" applyFont="1" applyFill="1" applyBorder="1" applyAlignment="1" applyProtection="1">
      <alignment horizontal="left" vertical="top" wrapText="1"/>
    </xf>
    <xf numFmtId="0" fontId="4" fillId="2" borderId="1" xfId="0" quotePrefix="1" applyNumberFormat="1" applyFont="1" applyFill="1" applyBorder="1" applyAlignment="1" applyProtection="1">
      <alignment horizontal="left" vertical="top" wrapText="1"/>
    </xf>
    <xf numFmtId="0" fontId="8" fillId="2" borderId="21" xfId="0" applyNumberFormat="1" applyFont="1" applyFill="1" applyBorder="1" applyAlignment="1" applyProtection="1">
      <alignment horizontal="left" vertical="top" wrapText="1"/>
    </xf>
    <xf numFmtId="0" fontId="4" fillId="2" borderId="33" xfId="0" quotePrefix="1" applyNumberFormat="1" applyFont="1" applyFill="1" applyBorder="1" applyAlignment="1" applyProtection="1">
      <alignment horizontal="left" vertical="top" wrapText="1"/>
    </xf>
    <xf numFmtId="0" fontId="8" fillId="2" borderId="12" xfId="0" quotePrefix="1" applyNumberFormat="1" applyFont="1" applyFill="1" applyBorder="1" applyAlignment="1" applyProtection="1">
      <alignment horizontal="left" vertical="top" wrapText="1"/>
    </xf>
    <xf numFmtId="0" fontId="8" fillId="2" borderId="1" xfId="0" quotePrefix="1" applyNumberFormat="1" applyFont="1" applyFill="1" applyBorder="1" applyAlignment="1" applyProtection="1">
      <alignment horizontal="left" vertical="top" wrapText="1"/>
    </xf>
    <xf numFmtId="0" fontId="15" fillId="2" borderId="1" xfId="0" applyNumberFormat="1" applyFont="1" applyFill="1" applyBorder="1" applyAlignment="1" applyProtection="1">
      <alignment horizontal="left" vertical="top" wrapText="1"/>
    </xf>
    <xf numFmtId="0" fontId="6" fillId="2" borderId="1" xfId="0" quotePrefix="1" applyNumberFormat="1" applyFont="1" applyFill="1" applyBorder="1" applyAlignment="1" applyProtection="1">
      <alignment horizontal="left" vertical="top" wrapText="1"/>
    </xf>
    <xf numFmtId="0" fontId="8" fillId="2" borderId="8" xfId="0" quotePrefix="1" applyNumberFormat="1" applyFont="1" applyFill="1" applyBorder="1" applyAlignment="1" applyProtection="1">
      <alignment horizontal="left" vertical="top" wrapText="1"/>
    </xf>
    <xf numFmtId="0" fontId="15" fillId="2" borderId="10" xfId="0" applyNumberFormat="1" applyFont="1" applyFill="1" applyBorder="1" applyAlignment="1" applyProtection="1">
      <alignment horizontal="center" vertical="top" wrapText="1"/>
    </xf>
    <xf numFmtId="0" fontId="8" fillId="2" borderId="1" xfId="0" quotePrefix="1" applyFont="1" applyFill="1" applyBorder="1" applyAlignment="1">
      <alignment horizontal="center" vertical="top" wrapText="1"/>
    </xf>
    <xf numFmtId="0" fontId="8" fillId="2" borderId="32" xfId="0" quotePrefix="1" applyFont="1" applyFill="1" applyBorder="1" applyAlignment="1">
      <alignment horizontal="center" vertical="top" wrapText="1"/>
    </xf>
    <xf numFmtId="0" fontId="8" fillId="0" borderId="32" xfId="0" quotePrefix="1" applyFont="1" applyFill="1" applyBorder="1" applyAlignment="1">
      <alignment horizontal="center" vertical="top" wrapText="1"/>
    </xf>
    <xf numFmtId="3" fontId="8" fillId="2" borderId="30" xfId="0" quotePrefix="1" applyNumberFormat="1" applyFont="1" applyFill="1" applyBorder="1" applyAlignment="1">
      <alignment horizontal="center" vertical="top" wrapText="1"/>
    </xf>
    <xf numFmtId="3" fontId="8" fillId="2" borderId="64" xfId="0" quotePrefix="1" applyNumberFormat="1" applyFont="1" applyFill="1" applyBorder="1" applyAlignment="1">
      <alignment horizontal="left" vertical="top" wrapText="1"/>
    </xf>
    <xf numFmtId="3" fontId="8" fillId="2" borderId="64" xfId="0" quotePrefix="1" applyNumberFormat="1" applyFont="1" applyFill="1" applyBorder="1" applyAlignment="1">
      <alignment horizontal="center" vertical="top" wrapText="1"/>
    </xf>
    <xf numFmtId="0" fontId="45" fillId="10" borderId="64" xfId="0" applyFont="1" applyFill="1" applyBorder="1" applyAlignment="1">
      <alignment horizontal="center" vertical="top" wrapText="1"/>
    </xf>
    <xf numFmtId="0" fontId="5" fillId="2" borderId="66" xfId="0" applyFont="1" applyFill="1" applyBorder="1" applyAlignment="1">
      <alignment vertical="top" wrapText="1"/>
    </xf>
    <xf numFmtId="49" fontId="11" fillId="2" borderId="66" xfId="0" applyNumberFormat="1" applyFont="1" applyFill="1" applyBorder="1" applyAlignment="1">
      <alignment horizontal="left" vertical="top"/>
    </xf>
    <xf numFmtId="0" fontId="4" fillId="2" borderId="66" xfId="0" applyFont="1" applyFill="1" applyBorder="1" applyAlignment="1">
      <alignment vertical="top" wrapText="1"/>
    </xf>
    <xf numFmtId="0" fontId="4" fillId="0" borderId="66" xfId="0" applyFont="1" applyFill="1" applyBorder="1" applyAlignment="1">
      <alignment vertical="top" wrapText="1"/>
    </xf>
    <xf numFmtId="0" fontId="4" fillId="2" borderId="66" xfId="0" applyFont="1" applyFill="1" applyBorder="1" applyAlignment="1">
      <alignment horizontal="center" vertical="top" wrapText="1"/>
    </xf>
    <xf numFmtId="0" fontId="4" fillId="2" borderId="66" xfId="0" applyFont="1" applyFill="1" applyBorder="1" applyAlignment="1">
      <alignment horizontal="left" vertical="top" wrapText="1"/>
    </xf>
    <xf numFmtId="0" fontId="1" fillId="0" borderId="56" xfId="0" applyFont="1" applyBorder="1" applyAlignment="1">
      <alignment horizontal="left" vertical="top" wrapText="1"/>
    </xf>
    <xf numFmtId="0" fontId="5" fillId="2" borderId="53" xfId="0" applyFont="1" applyFill="1" applyBorder="1" applyAlignment="1">
      <alignment vertical="top" wrapText="1"/>
    </xf>
    <xf numFmtId="49" fontId="11" fillId="2" borderId="53" xfId="0" applyNumberFormat="1" applyFont="1" applyFill="1" applyBorder="1" applyAlignment="1">
      <alignment horizontal="left" vertical="top"/>
    </xf>
    <xf numFmtId="0" fontId="4" fillId="0" borderId="67" xfId="0" applyFont="1" applyFill="1" applyBorder="1" applyAlignment="1">
      <alignment vertical="top" wrapText="1"/>
    </xf>
    <xf numFmtId="0" fontId="4" fillId="2" borderId="39" xfId="0" applyFont="1" applyFill="1" applyBorder="1" applyAlignment="1">
      <alignment vertical="top" wrapText="1"/>
    </xf>
    <xf numFmtId="0" fontId="4" fillId="2" borderId="53" xfId="0" applyFont="1" applyFill="1" applyBorder="1" applyAlignment="1">
      <alignment horizontal="center" vertical="top" wrapText="1"/>
    </xf>
    <xf numFmtId="0" fontId="4" fillId="2" borderId="39" xfId="0" applyFont="1" applyFill="1" applyBorder="1" applyAlignment="1">
      <alignment horizontal="center" vertical="top" wrapText="1"/>
    </xf>
    <xf numFmtId="0" fontId="4" fillId="2" borderId="53" xfId="0" applyFont="1" applyFill="1" applyBorder="1" applyAlignment="1">
      <alignment horizontal="left" vertical="top" wrapText="1"/>
    </xf>
    <xf numFmtId="49" fontId="11" fillId="2" borderId="4" xfId="0" applyNumberFormat="1" applyFont="1" applyFill="1" applyBorder="1" applyAlignment="1">
      <alignment horizontal="left" vertical="top"/>
    </xf>
    <xf numFmtId="0" fontId="4" fillId="2" borderId="41" xfId="0" applyFont="1" applyFill="1" applyBorder="1" applyAlignment="1">
      <alignment vertical="top" wrapText="1"/>
    </xf>
    <xf numFmtId="0" fontId="4" fillId="2" borderId="65" xfId="0" applyFont="1" applyFill="1" applyBorder="1" applyAlignment="1">
      <alignment vertical="top" wrapText="1"/>
    </xf>
    <xf numFmtId="0" fontId="4" fillId="2" borderId="41" xfId="0" applyFont="1" applyFill="1" applyBorder="1" applyAlignment="1">
      <alignment horizontal="center" vertical="top" wrapText="1"/>
    </xf>
    <xf numFmtId="0" fontId="4" fillId="2" borderId="65" xfId="0" applyFont="1" applyFill="1" applyBorder="1" applyAlignment="1">
      <alignment horizontal="center" vertical="top" wrapText="1"/>
    </xf>
    <xf numFmtId="0" fontId="4" fillId="2" borderId="41" xfId="0" applyFont="1" applyFill="1" applyBorder="1" applyAlignment="1">
      <alignment horizontal="left" vertical="top" wrapText="1"/>
    </xf>
    <xf numFmtId="0" fontId="4" fillId="2" borderId="65" xfId="0" applyFont="1" applyFill="1" applyBorder="1" applyAlignment="1">
      <alignment horizontal="left" vertical="top" wrapText="1"/>
    </xf>
    <xf numFmtId="0" fontId="45" fillId="10" borderId="41" xfId="0" applyFont="1" applyFill="1" applyBorder="1" applyAlignment="1">
      <alignment horizontal="center" vertical="top" wrapText="1"/>
    </xf>
    <xf numFmtId="0" fontId="45" fillId="10" borderId="39" xfId="0" applyFont="1" applyFill="1" applyBorder="1" applyAlignment="1">
      <alignment horizontal="center" vertical="top" wrapText="1"/>
    </xf>
    <xf numFmtId="0" fontId="45" fillId="10" borderId="65" xfId="0" applyFont="1" applyFill="1" applyBorder="1" applyAlignment="1">
      <alignment horizontal="center" vertical="top" wrapText="1"/>
    </xf>
    <xf numFmtId="0" fontId="8" fillId="0" borderId="56"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center" vertical="top" wrapText="1"/>
    </xf>
    <xf numFmtId="0" fontId="8" fillId="2" borderId="41" xfId="0" applyNumberFormat="1" applyFont="1" applyFill="1" applyBorder="1" applyAlignment="1" applyProtection="1">
      <alignment horizontal="center" vertical="top" wrapText="1"/>
    </xf>
    <xf numFmtId="0" fontId="8" fillId="2" borderId="27" xfId="0" applyNumberFormat="1" applyFont="1" applyFill="1" applyBorder="1" applyAlignment="1" applyProtection="1">
      <alignment horizontal="center" vertical="top" wrapText="1"/>
    </xf>
    <xf numFmtId="0" fontId="8" fillId="2" borderId="39" xfId="0" applyNumberFormat="1" applyFont="1" applyFill="1" applyBorder="1" applyAlignment="1" applyProtection="1">
      <alignment horizontal="center" vertical="top" wrapText="1"/>
    </xf>
    <xf numFmtId="0" fontId="8" fillId="2" borderId="28" xfId="0" applyNumberFormat="1" applyFont="1" applyFill="1" applyBorder="1" applyAlignment="1" applyProtection="1">
      <alignment horizontal="center" vertical="top" wrapText="1"/>
    </xf>
    <xf numFmtId="0" fontId="15" fillId="2" borderId="11" xfId="0" applyNumberFormat="1" applyFont="1" applyFill="1" applyBorder="1" applyAlignment="1" applyProtection="1">
      <alignment horizontal="center" vertical="top" wrapText="1"/>
    </xf>
    <xf numFmtId="49" fontId="11" fillId="2" borderId="27" xfId="0" applyNumberFormat="1" applyFont="1" applyFill="1" applyBorder="1" applyAlignment="1" applyProtection="1">
      <alignment horizontal="left" vertical="top" wrapText="1"/>
    </xf>
    <xf numFmtId="49" fontId="5" fillId="2" borderId="39" xfId="0" applyNumberFormat="1" applyFont="1" applyFill="1" applyBorder="1" applyAlignment="1">
      <alignment vertical="top"/>
    </xf>
    <xf numFmtId="0" fontId="15" fillId="10" borderId="10" xfId="0" applyFont="1" applyFill="1" applyBorder="1" applyAlignment="1">
      <alignment horizontal="center" vertical="top"/>
    </xf>
    <xf numFmtId="0" fontId="15" fillId="10" borderId="11" xfId="0" applyFont="1" applyFill="1" applyBorder="1" applyAlignment="1">
      <alignment horizontal="center" vertical="top"/>
    </xf>
    <xf numFmtId="0" fontId="8" fillId="2" borderId="53" xfId="0" applyFont="1" applyFill="1" applyBorder="1" applyAlignment="1">
      <alignment vertical="top" wrapText="1"/>
    </xf>
    <xf numFmtId="0" fontId="4" fillId="0" borderId="62" xfId="0" applyFont="1" applyFill="1" applyBorder="1" applyAlignment="1">
      <alignment vertical="top" wrapText="1"/>
    </xf>
    <xf numFmtId="0" fontId="4" fillId="0" borderId="53" xfId="0" applyFont="1" applyFill="1" applyBorder="1" applyAlignment="1">
      <alignment vertical="top" wrapText="1"/>
    </xf>
    <xf numFmtId="0" fontId="6" fillId="0" borderId="4" xfId="0" applyNumberFormat="1" applyFont="1" applyFill="1" applyBorder="1" applyAlignment="1" applyProtection="1">
      <alignment horizontal="left" vertical="top" wrapText="1"/>
    </xf>
    <xf numFmtId="0" fontId="8" fillId="0" borderId="44" xfId="0" applyNumberFormat="1" applyFont="1" applyFill="1" applyBorder="1" applyAlignment="1" applyProtection="1">
      <alignment horizontal="center" vertical="top" wrapText="1"/>
    </xf>
    <xf numFmtId="0" fontId="8" fillId="2" borderId="7" xfId="0" applyNumberFormat="1" applyFont="1" applyFill="1" applyBorder="1" applyAlignment="1" applyProtection="1">
      <alignment horizontal="left" vertical="top" wrapText="1"/>
    </xf>
    <xf numFmtId="0" fontId="6" fillId="2" borderId="1" xfId="0" applyNumberFormat="1" applyFont="1" applyFill="1" applyBorder="1" applyAlignment="1" applyProtection="1">
      <alignment horizontal="left" vertical="top" wrapText="1"/>
    </xf>
    <xf numFmtId="0" fontId="45" fillId="0" borderId="0" xfId="0" applyFont="1" applyFill="1" applyBorder="1" applyAlignment="1">
      <alignment horizontal="center" vertical="top" wrapText="1"/>
    </xf>
    <xf numFmtId="0" fontId="45" fillId="0" borderId="0" xfId="0" applyFont="1" applyFill="1" applyBorder="1" applyAlignment="1">
      <alignment vertical="top" wrapText="1"/>
    </xf>
    <xf numFmtId="0" fontId="15" fillId="0" borderId="10" xfId="0" applyFont="1" applyFill="1" applyBorder="1" applyAlignment="1">
      <alignment horizontal="center" vertical="top"/>
    </xf>
    <xf numFmtId="0" fontId="45" fillId="0" borderId="10" xfId="0" applyFont="1" applyFill="1" applyBorder="1" applyAlignment="1">
      <alignment horizontal="center" vertical="top" wrapText="1"/>
    </xf>
    <xf numFmtId="0" fontId="45" fillId="0" borderId="4" xfId="0" applyFont="1" applyFill="1" applyBorder="1" applyAlignment="1">
      <alignment horizontal="center" vertical="top" wrapText="1"/>
    </xf>
    <xf numFmtId="0" fontId="45" fillId="0" borderId="1" xfId="0" applyFont="1" applyFill="1" applyBorder="1" applyAlignment="1">
      <alignment vertical="top" wrapText="1"/>
    </xf>
    <xf numFmtId="0" fontId="45" fillId="0" borderId="32" xfId="0" applyFont="1" applyFill="1" applyBorder="1" applyAlignment="1">
      <alignment vertical="top" wrapText="1"/>
    </xf>
    <xf numFmtId="0" fontId="45" fillId="0" borderId="1" xfId="0" applyFont="1" applyFill="1" applyBorder="1" applyAlignment="1">
      <alignment horizontal="center" vertical="top" wrapText="1"/>
    </xf>
    <xf numFmtId="0" fontId="8" fillId="0" borderId="8" xfId="0" applyNumberFormat="1" applyFont="1" applyFill="1" applyBorder="1" applyAlignment="1" applyProtection="1">
      <alignment horizontal="center" vertical="top" wrapText="1"/>
    </xf>
    <xf numFmtId="0" fontId="45" fillId="0" borderId="34" xfId="0" applyFont="1" applyFill="1" applyBorder="1" applyAlignment="1">
      <alignment horizontal="center" vertical="top" wrapText="1"/>
    </xf>
    <xf numFmtId="0" fontId="45" fillId="0" borderId="23" xfId="0" applyFont="1" applyFill="1" applyBorder="1" applyAlignment="1">
      <alignment horizontal="center" vertical="top" wrapText="1"/>
    </xf>
    <xf numFmtId="0" fontId="45" fillId="0" borderId="31" xfId="0" applyFont="1" applyFill="1" applyBorder="1" applyAlignment="1">
      <alignment horizontal="center" vertical="top" wrapText="1"/>
    </xf>
    <xf numFmtId="0" fontId="45" fillId="0" borderId="10" xfId="0" applyNumberFormat="1" applyFont="1" applyFill="1" applyBorder="1" applyAlignment="1" applyProtection="1">
      <alignment horizontal="center" vertical="top" wrapText="1"/>
    </xf>
    <xf numFmtId="0" fontId="45" fillId="0" borderId="54" xfId="0" applyFont="1" applyFill="1" applyBorder="1" applyAlignment="1">
      <alignment horizontal="center" vertical="top" wrapText="1"/>
    </xf>
    <xf numFmtId="0" fontId="0" fillId="0" borderId="44" xfId="0" applyFill="1" applyBorder="1" applyAlignment="1">
      <alignment horizontal="center" vertical="center"/>
    </xf>
    <xf numFmtId="0" fontId="0" fillId="0" borderId="44" xfId="0" applyNumberFormat="1" applyFill="1" applyBorder="1" applyAlignment="1">
      <alignment horizontal="center" vertical="center"/>
    </xf>
    <xf numFmtId="0" fontId="8" fillId="2" borderId="8" xfId="0" applyFont="1" applyFill="1" applyBorder="1" applyAlignment="1">
      <alignment vertical="top" wrapText="1"/>
    </xf>
    <xf numFmtId="0" fontId="8" fillId="2" borderId="9"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4" fillId="14" borderId="9" xfId="0" applyFont="1" applyFill="1" applyBorder="1" applyAlignment="1">
      <alignment horizontal="center" vertical="top"/>
    </xf>
    <xf numFmtId="0" fontId="4" fillId="14" borderId="10" xfId="0" applyFont="1" applyFill="1" applyBorder="1" applyAlignment="1">
      <alignment horizontal="center" vertical="top"/>
    </xf>
    <xf numFmtId="0" fontId="8" fillId="14" borderId="10" xfId="0" applyFont="1" applyFill="1" applyBorder="1" applyAlignment="1">
      <alignment horizontal="center" vertical="top"/>
    </xf>
    <xf numFmtId="0" fontId="8" fillId="14" borderId="11" xfId="0" applyFont="1" applyFill="1" applyBorder="1" applyAlignment="1">
      <alignment horizontal="center" vertical="top"/>
    </xf>
    <xf numFmtId="0" fontId="4" fillId="14" borderId="11" xfId="0" applyFont="1" applyFill="1" applyBorder="1" applyAlignment="1">
      <alignment horizontal="center" vertical="top"/>
    </xf>
    <xf numFmtId="0" fontId="4" fillId="14" borderId="10" xfId="0" applyFont="1" applyFill="1" applyBorder="1" applyAlignment="1">
      <alignment horizontal="center" vertical="top" wrapText="1"/>
    </xf>
    <xf numFmtId="0" fontId="4" fillId="14" borderId="9" xfId="0" applyFont="1" applyFill="1" applyBorder="1" applyAlignment="1">
      <alignment horizontal="center" vertical="top" wrapText="1"/>
    </xf>
    <xf numFmtId="0" fontId="4" fillId="14" borderId="10" xfId="0" applyFont="1" applyFill="1" applyBorder="1" applyAlignment="1">
      <alignment vertical="top" wrapText="1"/>
    </xf>
    <xf numFmtId="0" fontId="4" fillId="14" borderId="53" xfId="0" applyFont="1" applyFill="1" applyBorder="1" applyAlignment="1">
      <alignment vertical="top" wrapText="1"/>
    </xf>
    <xf numFmtId="0" fontId="8" fillId="14" borderId="1" xfId="0" applyNumberFormat="1" applyFont="1" applyFill="1" applyBorder="1" applyAlignment="1" applyProtection="1">
      <alignment horizontal="center" vertical="top" wrapText="1"/>
    </xf>
    <xf numFmtId="0" fontId="8" fillId="14" borderId="3" xfId="0" applyNumberFormat="1" applyFont="1" applyFill="1" applyBorder="1" applyAlignment="1" applyProtection="1">
      <alignment horizontal="center" vertical="top" wrapText="1"/>
    </xf>
    <xf numFmtId="0" fontId="8" fillId="14" borderId="4" xfId="0" applyNumberFormat="1" applyFont="1" applyFill="1" applyBorder="1" applyAlignment="1" applyProtection="1">
      <alignment horizontal="center" vertical="top" wrapText="1"/>
    </xf>
    <xf numFmtId="0" fontId="8" fillId="14" borderId="8" xfId="0" applyNumberFormat="1" applyFont="1" applyFill="1" applyBorder="1" applyAlignment="1" applyProtection="1">
      <alignment horizontal="center" vertical="top" wrapText="1"/>
    </xf>
    <xf numFmtId="0" fontId="8" fillId="14" borderId="30" xfId="0" applyNumberFormat="1" applyFont="1" applyFill="1" applyBorder="1" applyAlignment="1" applyProtection="1">
      <alignment horizontal="center" vertical="top" wrapText="1"/>
    </xf>
    <xf numFmtId="0" fontId="8" fillId="14" borderId="22" xfId="0" applyNumberFormat="1" applyFont="1" applyFill="1" applyBorder="1" applyAlignment="1" applyProtection="1">
      <alignment horizontal="center" vertical="top" wrapText="1"/>
    </xf>
    <xf numFmtId="0" fontId="8" fillId="14" borderId="27" xfId="0" applyNumberFormat="1" applyFont="1" applyFill="1" applyBorder="1" applyAlignment="1" applyProtection="1">
      <alignment horizontal="center" vertical="top" wrapText="1"/>
    </xf>
    <xf numFmtId="0" fontId="15" fillId="14" borderId="0" xfId="0" applyNumberFormat="1" applyFont="1" applyFill="1" applyBorder="1" applyAlignment="1" applyProtection="1">
      <alignment horizontal="center" vertical="top" wrapText="1"/>
    </xf>
    <xf numFmtId="3" fontId="8" fillId="14" borderId="32" xfId="0" quotePrefix="1" applyNumberFormat="1" applyFont="1" applyFill="1" applyBorder="1" applyAlignment="1">
      <alignment horizontal="center" vertical="top" wrapText="1"/>
    </xf>
    <xf numFmtId="3" fontId="8" fillId="14" borderId="30" xfId="0" quotePrefix="1" applyNumberFormat="1" applyFont="1" applyFill="1" applyBorder="1" applyAlignment="1">
      <alignment horizontal="center" vertical="top" wrapText="1"/>
    </xf>
    <xf numFmtId="3" fontId="8" fillId="14" borderId="23" xfId="0" quotePrefix="1" applyNumberFormat="1" applyFont="1" applyFill="1" applyBorder="1" applyAlignment="1">
      <alignment horizontal="center" vertical="top" wrapText="1"/>
    </xf>
    <xf numFmtId="3" fontId="8" fillId="14" borderId="31" xfId="0" quotePrefix="1" applyNumberFormat="1" applyFont="1" applyFill="1" applyBorder="1" applyAlignment="1">
      <alignment horizontal="center" vertical="top" wrapText="1"/>
    </xf>
    <xf numFmtId="3" fontId="8" fillId="14" borderId="17" xfId="0" quotePrefix="1" applyNumberFormat="1" applyFont="1" applyFill="1" applyBorder="1" applyAlignment="1">
      <alignment horizontal="center" vertical="top" wrapText="1"/>
    </xf>
    <xf numFmtId="0" fontId="8" fillId="14" borderId="11" xfId="0" applyNumberFormat="1" applyFont="1" applyFill="1" applyBorder="1" applyAlignment="1" applyProtection="1">
      <alignment horizontal="center" vertical="top" wrapText="1"/>
    </xf>
    <xf numFmtId="0" fontId="4" fillId="14" borderId="7" xfId="0" applyFont="1" applyFill="1" applyBorder="1" applyAlignment="1">
      <alignment horizontal="center" vertical="top" wrapText="1"/>
    </xf>
    <xf numFmtId="0" fontId="8" fillId="14" borderId="10" xfId="0" applyNumberFormat="1" applyFont="1" applyFill="1" applyBorder="1" applyAlignment="1" applyProtection="1">
      <alignment horizontal="center" vertical="top" wrapText="1"/>
    </xf>
    <xf numFmtId="0" fontId="8" fillId="14" borderId="9" xfId="0" applyNumberFormat="1" applyFont="1" applyFill="1" applyBorder="1" applyAlignment="1" applyProtection="1">
      <alignment horizontal="center" vertical="top" wrapText="1"/>
    </xf>
    <xf numFmtId="0" fontId="8" fillId="14" borderId="36" xfId="0" applyNumberFormat="1" applyFont="1" applyFill="1" applyBorder="1" applyAlignment="1" applyProtection="1">
      <alignment horizontal="center" vertical="top" wrapText="1"/>
    </xf>
    <xf numFmtId="0" fontId="8" fillId="14" borderId="37" xfId="0" applyNumberFormat="1" applyFont="1" applyFill="1" applyBorder="1" applyAlignment="1" applyProtection="1">
      <alignment horizontal="center" vertical="top" wrapText="1"/>
    </xf>
    <xf numFmtId="0" fontId="8" fillId="14" borderId="35" xfId="0" applyNumberFormat="1" applyFont="1" applyFill="1" applyBorder="1" applyAlignment="1" applyProtection="1">
      <alignment horizontal="center" vertical="top" wrapText="1"/>
    </xf>
    <xf numFmtId="0" fontId="8" fillId="14" borderId="16" xfId="0" applyNumberFormat="1" applyFont="1" applyFill="1" applyBorder="1" applyAlignment="1" applyProtection="1">
      <alignment horizontal="center" vertical="top" wrapText="1"/>
    </xf>
    <xf numFmtId="3" fontId="8" fillId="14" borderId="36" xfId="0" quotePrefix="1" applyNumberFormat="1" applyFont="1" applyFill="1" applyBorder="1" applyAlignment="1">
      <alignment horizontal="center" vertical="top" wrapText="1"/>
    </xf>
    <xf numFmtId="0" fontId="8" fillId="14" borderId="12" xfId="0" applyNumberFormat="1" applyFont="1" applyFill="1" applyBorder="1" applyAlignment="1" applyProtection="1">
      <alignment horizontal="center" vertical="top" wrapText="1"/>
    </xf>
    <xf numFmtId="0" fontId="8" fillId="14" borderId="15" xfId="0" applyNumberFormat="1" applyFont="1" applyFill="1" applyBorder="1" applyAlignment="1" applyProtection="1">
      <alignment horizontal="center" vertical="top" wrapText="1"/>
    </xf>
    <xf numFmtId="0" fontId="8" fillId="14" borderId="25" xfId="0" applyNumberFormat="1" applyFont="1" applyFill="1" applyBorder="1" applyAlignment="1" applyProtection="1">
      <alignment horizontal="center" vertical="top" wrapText="1"/>
    </xf>
    <xf numFmtId="0" fontId="8" fillId="14" borderId="4" xfId="0" applyFont="1" applyFill="1" applyBorder="1" applyAlignment="1">
      <alignment horizontal="center" vertical="top" wrapText="1"/>
    </xf>
    <xf numFmtId="0" fontId="4" fillId="2" borderId="4" xfId="0" applyFont="1" applyFill="1" applyBorder="1" applyAlignment="1">
      <alignment vertical="top" wrapText="1"/>
    </xf>
    <xf numFmtId="3" fontId="8" fillId="14" borderId="17" xfId="0" applyNumberFormat="1" applyFont="1" applyFill="1" applyBorder="1" applyAlignment="1">
      <alignment horizontal="center" vertical="top" wrapText="1"/>
    </xf>
    <xf numFmtId="0" fontId="8" fillId="2" borderId="10"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left" vertical="top" wrapText="1"/>
    </xf>
    <xf numFmtId="0" fontId="8" fillId="2" borderId="3" xfId="0" applyNumberFormat="1" applyFont="1" applyFill="1" applyBorder="1" applyAlignment="1" applyProtection="1">
      <alignment horizontal="left" vertical="top" wrapText="1"/>
    </xf>
    <xf numFmtId="0" fontId="8" fillId="2" borderId="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24"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4" fillId="2" borderId="10" xfId="0" applyFont="1" applyFill="1" applyBorder="1" applyAlignment="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3" fontId="8" fillId="14" borderId="32" xfId="0" applyNumberFormat="1" applyFont="1" applyFill="1" applyBorder="1" applyAlignment="1">
      <alignment horizontal="center" vertical="top" wrapText="1"/>
    </xf>
    <xf numFmtId="0" fontId="8" fillId="15" borderId="10" xfId="0" applyNumberFormat="1" applyFont="1" applyFill="1" applyBorder="1" applyAlignment="1" applyProtection="1">
      <alignment horizontal="center" vertical="top" wrapText="1"/>
    </xf>
    <xf numFmtId="3" fontId="8" fillId="14" borderId="10" xfId="0" applyNumberFormat="1" applyFont="1" applyFill="1" applyBorder="1" applyAlignment="1">
      <alignment horizontal="center" vertical="top" wrapText="1"/>
    </xf>
    <xf numFmtId="0" fontId="8" fillId="15" borderId="11" xfId="0" applyNumberFormat="1" applyFont="1" applyFill="1" applyBorder="1" applyAlignment="1" applyProtection="1">
      <alignment horizontal="center" vertical="top" wrapText="1"/>
    </xf>
    <xf numFmtId="0" fontId="4" fillId="2" borderId="12" xfId="0" applyFont="1" applyFill="1" applyBorder="1" applyAlignment="1">
      <alignment horizontal="center" vertical="top" wrapText="1"/>
    </xf>
    <xf numFmtId="0" fontId="30" fillId="0" borderId="56" xfId="0" applyFont="1" applyBorder="1" applyAlignment="1">
      <alignment horizontal="center" vertical="top"/>
    </xf>
    <xf numFmtId="0" fontId="4" fillId="2" borderId="9" xfId="0" applyFont="1" applyFill="1" applyBorder="1" applyAlignment="1">
      <alignment horizontal="left" vertical="top" wrapText="1"/>
    </xf>
    <xf numFmtId="0" fontId="8" fillId="2" borderId="9" xfId="0" applyNumberFormat="1" applyFont="1" applyFill="1" applyBorder="1" applyAlignment="1" applyProtection="1">
      <alignment horizontal="left" vertical="top" wrapText="1"/>
    </xf>
    <xf numFmtId="0" fontId="7" fillId="0" borderId="9" xfId="0" applyNumberFormat="1" applyFont="1" applyFill="1" applyBorder="1" applyAlignment="1" applyProtection="1">
      <alignment horizontal="left" vertical="top" wrapText="1"/>
    </xf>
    <xf numFmtId="0" fontId="7" fillId="0" borderId="10" xfId="0" applyNumberFormat="1" applyFont="1" applyFill="1" applyBorder="1" applyAlignment="1" applyProtection="1">
      <alignment horizontal="left" vertical="top" wrapText="1"/>
    </xf>
    <xf numFmtId="0" fontId="45" fillId="10" borderId="0" xfId="0" applyFont="1" applyFill="1" applyBorder="1" applyAlignment="1">
      <alignment horizontal="center" vertical="top" wrapText="1"/>
    </xf>
    <xf numFmtId="49" fontId="11" fillId="2" borderId="9" xfId="0" applyNumberFormat="1" applyFont="1" applyFill="1" applyBorder="1" applyAlignment="1">
      <alignment horizontal="left" vertical="top"/>
    </xf>
    <xf numFmtId="49" fontId="11" fillId="2" borderId="9" xfId="0" quotePrefix="1" applyNumberFormat="1" applyFont="1" applyFill="1" applyBorder="1" applyAlignment="1">
      <alignment horizontal="left" vertical="top" wrapText="1"/>
    </xf>
    <xf numFmtId="0" fontId="45" fillId="10" borderId="9" xfId="0" applyFont="1" applyFill="1" applyBorder="1" applyAlignment="1">
      <alignment horizontal="center" vertical="top"/>
    </xf>
    <xf numFmtId="0" fontId="0" fillId="0" borderId="0" xfId="0" applyAlignment="1">
      <alignment vertical="center"/>
    </xf>
    <xf numFmtId="0" fontId="55" fillId="2" borderId="0" xfId="0" applyFont="1" applyFill="1" applyAlignment="1">
      <alignment vertical="center"/>
    </xf>
    <xf numFmtId="0" fontId="1" fillId="0" borderId="0" xfId="0" applyFont="1" applyAlignment="1">
      <alignment vertical="center"/>
    </xf>
    <xf numFmtId="0" fontId="55" fillId="2" borderId="0" xfId="0" applyFont="1" applyFill="1" applyAlignment="1">
      <alignment horizontal="center" vertical="center"/>
    </xf>
    <xf numFmtId="9" fontId="55" fillId="2" borderId="0" xfId="3" applyFont="1" applyFill="1" applyAlignment="1">
      <alignment horizontal="center" vertical="center"/>
    </xf>
    <xf numFmtId="0" fontId="54" fillId="2" borderId="10" xfId="0" applyFont="1" applyFill="1" applyBorder="1" applyAlignment="1">
      <alignment horizontal="center" vertical="top"/>
    </xf>
    <xf numFmtId="49" fontId="11" fillId="2" borderId="11" xfId="0" quotePrefix="1" applyNumberFormat="1" applyFont="1" applyFill="1" applyBorder="1" applyAlignment="1">
      <alignment horizontal="left" vertical="top" wrapText="1"/>
    </xf>
    <xf numFmtId="49" fontId="11" fillId="2" borderId="11" xfId="0" applyNumberFormat="1" applyFont="1" applyFill="1" applyBorder="1" applyAlignment="1">
      <alignment horizontal="left" vertical="top"/>
    </xf>
    <xf numFmtId="0" fontId="4" fillId="2" borderId="9" xfId="0" applyNumberFormat="1" applyFont="1" applyFill="1" applyBorder="1" applyAlignment="1" applyProtection="1">
      <alignment horizontal="left" vertical="top" wrapText="1"/>
    </xf>
    <xf numFmtId="0" fontId="4" fillId="2" borderId="30" xfId="0" quotePrefix="1" applyNumberFormat="1" applyFont="1" applyFill="1" applyBorder="1" applyAlignment="1" applyProtection="1">
      <alignment horizontal="left" vertical="top" wrapText="1"/>
    </xf>
    <xf numFmtId="0" fontId="4" fillId="2" borderId="4" xfId="0" quotePrefix="1" applyFont="1" applyFill="1" applyBorder="1" applyAlignment="1">
      <alignment vertical="top" wrapText="1"/>
    </xf>
    <xf numFmtId="3" fontId="4" fillId="2" borderId="17" xfId="0" quotePrefix="1" applyNumberFormat="1" applyFont="1" applyFill="1" applyBorder="1" applyAlignment="1">
      <alignment horizontal="left" vertical="top" wrapText="1"/>
    </xf>
    <xf numFmtId="0" fontId="8" fillId="2" borderId="9" xfId="0" applyNumberFormat="1" applyFont="1" applyFill="1" applyBorder="1" applyAlignment="1" applyProtection="1">
      <alignment vertical="top"/>
    </xf>
    <xf numFmtId="0" fontId="8" fillId="2" borderId="10" xfId="0" applyNumberFormat="1" applyFont="1" applyFill="1" applyBorder="1" applyAlignment="1" applyProtection="1">
      <alignment vertical="top"/>
    </xf>
    <xf numFmtId="0" fontId="8" fillId="14" borderId="7" xfId="0" applyFont="1" applyFill="1" applyBorder="1" applyAlignment="1">
      <alignment horizontal="center"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2"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5" fillId="2" borderId="9" xfId="0" applyFont="1" applyFill="1" applyBorder="1" applyAlignment="1">
      <alignment horizontal="center" vertical="top"/>
    </xf>
    <xf numFmtId="0" fontId="5" fillId="2" borderId="10" xfId="0" applyFont="1" applyFill="1" applyBorder="1" applyAlignment="1">
      <alignment horizontal="center" vertical="top"/>
    </xf>
    <xf numFmtId="0" fontId="5" fillId="2" borderId="9" xfId="0" applyNumberFormat="1" applyFont="1" applyFill="1" applyBorder="1" applyAlignment="1" applyProtection="1">
      <alignment horizontal="left" vertical="top" wrapText="1"/>
    </xf>
    <xf numFmtId="0" fontId="5" fillId="2" borderId="12" xfId="0" applyFont="1" applyFill="1" applyBorder="1" applyAlignment="1">
      <alignment horizontal="center" vertical="top"/>
    </xf>
    <xf numFmtId="0" fontId="11" fillId="2" borderId="3" xfId="0" applyNumberFormat="1" applyFont="1" applyFill="1" applyBorder="1" applyAlignment="1" applyProtection="1">
      <alignment horizontal="center" vertical="top" wrapText="1"/>
    </xf>
    <xf numFmtId="0" fontId="11" fillId="2" borderId="18" xfId="0" quotePrefix="1" applyNumberFormat="1" applyFont="1" applyFill="1" applyBorder="1" applyAlignment="1" applyProtection="1">
      <alignment horizontal="center" vertical="top" wrapText="1"/>
    </xf>
    <xf numFmtId="0" fontId="11" fillId="2" borderId="19" xfId="0" quotePrefix="1" applyNumberFormat="1" applyFont="1" applyFill="1" applyBorder="1" applyAlignment="1" applyProtection="1">
      <alignment horizontal="center" vertical="top" wrapText="1"/>
    </xf>
    <xf numFmtId="0" fontId="11" fillId="2" borderId="4" xfId="0" applyNumberFormat="1" applyFont="1" applyFill="1" applyBorder="1" applyAlignment="1" applyProtection="1">
      <alignment horizontal="center" vertical="top" wrapText="1"/>
    </xf>
    <xf numFmtId="0" fontId="11" fillId="2" borderId="3" xfId="0" quotePrefix="1" applyNumberFormat="1" applyFont="1" applyFill="1" applyBorder="1" applyAlignment="1" applyProtection="1">
      <alignment horizontal="center" vertical="top" wrapText="1"/>
    </xf>
    <xf numFmtId="0" fontId="11" fillId="2" borderId="4" xfId="0" quotePrefix="1" applyNumberFormat="1" applyFont="1" applyFill="1" applyBorder="1" applyAlignment="1" applyProtection="1">
      <alignment horizontal="center" vertical="top" wrapText="1"/>
    </xf>
    <xf numFmtId="0" fontId="11" fillId="2" borderId="9" xfId="0" applyNumberFormat="1" applyFont="1" applyFill="1" applyBorder="1" applyAlignment="1" applyProtection="1">
      <alignment horizontal="center" vertical="top" wrapText="1"/>
    </xf>
    <xf numFmtId="0" fontId="5" fillId="2" borderId="66" xfId="0" applyFont="1" applyFill="1" applyBorder="1" applyAlignment="1">
      <alignment horizontal="center" vertical="top" wrapText="1"/>
    </xf>
    <xf numFmtId="0" fontId="13" fillId="17" borderId="0" xfId="0" applyFont="1" applyFill="1"/>
    <xf numFmtId="0" fontId="21" fillId="17" borderId="12" xfId="0" applyFont="1" applyFill="1" applyBorder="1" applyAlignment="1">
      <alignment horizontal="left" vertical="top"/>
    </xf>
    <xf numFmtId="0" fontId="57" fillId="17" borderId="12" xfId="0" applyFont="1" applyFill="1" applyBorder="1" applyAlignment="1">
      <alignment horizontal="left" vertical="top"/>
    </xf>
    <xf numFmtId="0" fontId="58" fillId="5" borderId="46" xfId="0" applyFont="1" applyFill="1" applyBorder="1" applyAlignment="1">
      <alignment horizontal="left" vertical="center" wrapText="1" readingOrder="1"/>
    </xf>
    <xf numFmtId="0" fontId="58" fillId="5" borderId="46" xfId="0" applyFont="1" applyFill="1" applyBorder="1" applyAlignment="1">
      <alignment horizontal="center" vertical="center" wrapText="1" readingOrder="1"/>
    </xf>
    <xf numFmtId="0" fontId="58" fillId="5" borderId="47" xfId="0" applyFont="1" applyFill="1" applyBorder="1" applyAlignment="1">
      <alignment horizontal="left" vertical="center" wrapText="1" readingOrder="1"/>
    </xf>
    <xf numFmtId="0" fontId="58" fillId="5" borderId="47" xfId="0" applyFont="1" applyFill="1" applyBorder="1" applyAlignment="1">
      <alignment horizontal="center" vertical="center" wrapText="1" readingOrder="1"/>
    </xf>
    <xf numFmtId="49" fontId="59" fillId="0" borderId="0" xfId="1" applyNumberFormat="1" applyFont="1" applyBorder="1" applyAlignment="1" applyProtection="1">
      <alignment horizontal="left"/>
    </xf>
    <xf numFmtId="49" fontId="59" fillId="0" borderId="0" xfId="1" applyNumberFormat="1" applyFont="1" applyFill="1" applyBorder="1" applyAlignment="1" applyProtection="1">
      <alignment horizontal="left"/>
    </xf>
    <xf numFmtId="0" fontId="8" fillId="17" borderId="4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center" vertical="top" wrapText="1"/>
    </xf>
    <xf numFmtId="0" fontId="4" fillId="2" borderId="13"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49" fontId="4" fillId="2" borderId="11" xfId="0" applyNumberFormat="1" applyFont="1" applyFill="1" applyBorder="1" applyAlignment="1">
      <alignment vertical="top" wrapText="1"/>
    </xf>
    <xf numFmtId="3" fontId="8" fillId="2" borderId="23" xfId="0" applyNumberFormat="1" applyFont="1" applyFill="1" applyBorder="1" applyAlignment="1">
      <alignment horizontal="left" vertical="top" wrapText="1"/>
    </xf>
    <xf numFmtId="0" fontId="4" fillId="2" borderId="4"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61" fillId="2" borderId="24" xfId="0" applyNumberFormat="1" applyFont="1" applyFill="1" applyBorder="1" applyAlignment="1" applyProtection="1">
      <alignment horizontal="left" vertical="top" wrapText="1"/>
    </xf>
    <xf numFmtId="0" fontId="61"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2"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2" fillId="3" borderId="2" xfId="0" applyFont="1" applyFill="1" applyBorder="1" applyAlignment="1">
      <alignment horizontal="center" vertical="center" wrapText="1"/>
    </xf>
    <xf numFmtId="0" fontId="8" fillId="2" borderId="8" xfId="0" applyFont="1" applyFill="1" applyBorder="1" applyAlignment="1">
      <alignment vertical="top" wrapText="1"/>
    </xf>
    <xf numFmtId="0" fontId="4" fillId="2" borderId="1" xfId="0"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4" fillId="2" borderId="9" xfId="0" applyFont="1" applyFill="1" applyBorder="1" applyAlignment="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11" fillId="2" borderId="13" xfId="0" quotePrefix="1" applyNumberFormat="1" applyFont="1" applyFill="1" applyBorder="1" applyAlignment="1" applyProtection="1">
      <alignment horizontal="center" vertical="top" wrapText="1"/>
    </xf>
    <xf numFmtId="0" fontId="11" fillId="2" borderId="14" xfId="0" quotePrefix="1" applyNumberFormat="1" applyFont="1" applyFill="1" applyBorder="1" applyAlignment="1" applyProtection="1">
      <alignment horizontal="center" vertical="top" wrapText="1"/>
    </xf>
    <xf numFmtId="0" fontId="1" fillId="0" borderId="0" xfId="0" applyFont="1" applyFill="1" applyAlignment="1">
      <alignment horizontal="left" vertical="top"/>
    </xf>
    <xf numFmtId="0" fontId="9" fillId="7" borderId="5" xfId="0" applyFont="1" applyFill="1" applyBorder="1" applyAlignment="1">
      <alignment horizontal="center" vertical="top" wrapText="1"/>
    </xf>
    <xf numFmtId="3" fontId="8" fillId="2" borderId="23" xfId="0" applyNumberFormat="1" applyFont="1" applyFill="1" applyBorder="1" applyAlignment="1">
      <alignment horizontal="center" vertical="top" wrapText="1"/>
    </xf>
    <xf numFmtId="3" fontId="8" fillId="2" borderId="17" xfId="0" applyNumberFormat="1" applyFont="1" applyFill="1" applyBorder="1" applyAlignment="1">
      <alignment horizontal="center" vertical="top" wrapText="1"/>
    </xf>
    <xf numFmtId="0" fontId="0" fillId="0" borderId="0" xfId="0" applyFont="1"/>
    <xf numFmtId="49" fontId="63" fillId="0" borderId="0" xfId="1" applyNumberFormat="1" applyFont="1" applyAlignment="1" applyProtection="1">
      <alignment horizontal="left" vertical="top"/>
    </xf>
    <xf numFmtId="49" fontId="5" fillId="2" borderId="1" xfId="0" applyNumberFormat="1" applyFont="1" applyFill="1" applyBorder="1" applyAlignment="1">
      <alignment vertical="top"/>
    </xf>
    <xf numFmtId="0" fontId="8" fillId="2" borderId="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11" fillId="2" borderId="0" xfId="0" applyNumberFormat="1" applyFont="1" applyFill="1" applyBorder="1" applyAlignment="1" applyProtection="1">
      <alignment horizontal="left" vertical="top" wrapText="1"/>
    </xf>
    <xf numFmtId="0" fontId="8" fillId="2" borderId="0" xfId="0" applyNumberFormat="1" applyFont="1" applyFill="1" applyBorder="1" applyAlignment="1" applyProtection="1">
      <alignment horizontal="center" vertical="top" wrapText="1"/>
    </xf>
    <xf numFmtId="0" fontId="8" fillId="2" borderId="54" xfId="0" applyNumberFormat="1" applyFont="1" applyFill="1" applyBorder="1" applyAlignment="1" applyProtection="1">
      <alignment horizontal="left" vertical="top" wrapText="1"/>
    </xf>
    <xf numFmtId="0" fontId="8" fillId="14" borderId="0" xfId="0" applyNumberFormat="1" applyFont="1" applyFill="1" applyBorder="1" applyAlignment="1" applyProtection="1">
      <alignment horizontal="center" vertical="top" wrapText="1"/>
    </xf>
    <xf numFmtId="0" fontId="9" fillId="13" borderId="69" xfId="0" applyFont="1" applyFill="1" applyBorder="1" applyAlignment="1">
      <alignment horizontal="center" vertical="top" wrapText="1"/>
    </xf>
    <xf numFmtId="0" fontId="9" fillId="13" borderId="70" xfId="0" applyFont="1" applyFill="1" applyBorder="1" applyAlignment="1">
      <alignment horizontal="center" vertical="top" wrapText="1"/>
    </xf>
    <xf numFmtId="0" fontId="9" fillId="13" borderId="68" xfId="0" applyFont="1" applyFill="1" applyBorder="1" applyAlignment="1">
      <alignment horizontal="center" vertical="top" wrapText="1"/>
    </xf>
    <xf numFmtId="0" fontId="9" fillId="13" borderId="71" xfId="0" applyFont="1" applyFill="1" applyBorder="1" applyAlignment="1">
      <alignment horizontal="center" vertical="top" wrapText="1"/>
    </xf>
    <xf numFmtId="0" fontId="9" fillId="13" borderId="32" xfId="0" applyFont="1" applyFill="1" applyBorder="1" applyAlignment="1">
      <alignment horizontal="center" vertical="top" wrapText="1"/>
    </xf>
    <xf numFmtId="0" fontId="3" fillId="0" borderId="72" xfId="0" applyFont="1" applyBorder="1" applyAlignment="1">
      <alignment vertical="top"/>
    </xf>
    <xf numFmtId="0" fontId="0" fillId="0" borderId="72" xfId="0" applyBorder="1"/>
    <xf numFmtId="0" fontId="1" fillId="0" borderId="72" xfId="0" applyFont="1" applyBorder="1"/>
    <xf numFmtId="0" fontId="64" fillId="18" borderId="0" xfId="4"/>
    <xf numFmtId="0" fontId="64" fillId="18" borderId="0" xfId="4" applyAlignment="1">
      <alignment vertical="top"/>
    </xf>
    <xf numFmtId="0" fontId="64" fillId="18" borderId="10" xfId="4" applyNumberFormat="1" applyBorder="1" applyAlignment="1" applyProtection="1">
      <alignment horizontal="center" vertical="top" wrapText="1"/>
    </xf>
    <xf numFmtId="0" fontId="64" fillId="18" borderId="11" xfId="4" applyNumberFormat="1" applyBorder="1" applyAlignment="1" applyProtection="1">
      <alignment horizontal="center" vertical="top" wrapText="1"/>
    </xf>
    <xf numFmtId="0" fontId="64" fillId="18" borderId="9" xfId="4" applyNumberFormat="1" applyBorder="1" applyAlignment="1" applyProtection="1">
      <alignment horizontal="center" vertical="top" wrapText="1"/>
    </xf>
    <xf numFmtId="0" fontId="64" fillId="18" borderId="12" xfId="4" applyNumberFormat="1" applyBorder="1" applyAlignment="1" applyProtection="1">
      <alignment horizontal="center" vertical="top" wrapText="1"/>
    </xf>
    <xf numFmtId="0" fontId="64" fillId="18" borderId="7" xfId="4" applyBorder="1" applyAlignment="1">
      <alignment horizontal="center" vertical="top" wrapText="1"/>
    </xf>
    <xf numFmtId="0" fontId="11" fillId="0" borderId="56" xfId="0" applyFont="1" applyFill="1" applyBorder="1" applyAlignment="1">
      <alignment vertical="center" wrapText="1"/>
    </xf>
    <xf numFmtId="0" fontId="2" fillId="3" borderId="68"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60" fillId="16" borderId="0" xfId="0" applyFont="1" applyFill="1" applyBorder="1" applyAlignment="1">
      <alignment vertical="top"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10" fillId="13" borderId="2" xfId="0" applyFont="1" applyFill="1" applyBorder="1" applyAlignment="1">
      <alignment horizontal="center" vertical="center" wrapText="1"/>
    </xf>
    <xf numFmtId="0" fontId="8" fillId="2" borderId="1" xfId="0" applyFont="1" applyFill="1" applyBorder="1" applyAlignment="1">
      <alignment vertical="top" wrapText="1"/>
    </xf>
    <xf numFmtId="0" fontId="8" fillId="2" borderId="8" xfId="0" applyFont="1" applyFill="1" applyBorder="1" applyAlignment="1">
      <alignment vertical="top" wrapText="1"/>
    </xf>
    <xf numFmtId="0" fontId="4" fillId="2" borderId="4" xfId="0" applyFont="1" applyFill="1" applyBorder="1" applyAlignment="1">
      <alignment vertical="top" wrapText="1"/>
    </xf>
    <xf numFmtId="0" fontId="4" fillId="2" borderId="1" xfId="0" applyFont="1" applyFill="1" applyBorder="1" applyAlignment="1">
      <alignment vertical="top" wrapText="1"/>
    </xf>
    <xf numFmtId="0" fontId="60" fillId="16" borderId="0" xfId="0" applyFont="1" applyFill="1" applyAlignment="1">
      <alignment vertical="top" wrapText="1"/>
    </xf>
    <xf numFmtId="49" fontId="11" fillId="2" borderId="9"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10" xfId="0" quotePrefix="1" applyNumberFormat="1" applyFont="1" applyFill="1" applyBorder="1" applyAlignment="1" applyProtection="1">
      <alignment horizontal="left" vertical="top" wrapText="1"/>
    </xf>
    <xf numFmtId="0" fontId="8" fillId="2" borderId="11" xfId="0" quotePrefix="1"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9" xfId="0" applyFont="1" applyFill="1" applyBorder="1" applyAlignment="1">
      <alignment vertical="top" wrapText="1"/>
    </xf>
    <xf numFmtId="0" fontId="8" fillId="2" borderId="10"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8" fillId="2" borderId="52" xfId="0" applyNumberFormat="1" applyFont="1" applyFill="1" applyBorder="1" applyAlignment="1" applyProtection="1">
      <alignment horizontal="left" vertical="top" wrapText="1"/>
    </xf>
    <xf numFmtId="0" fontId="8" fillId="2" borderId="0" xfId="0" applyNumberFormat="1" applyFont="1" applyFill="1" applyBorder="1" applyAlignment="1" applyProtection="1">
      <alignment horizontal="left" vertical="top" wrapText="1"/>
    </xf>
    <xf numFmtId="0" fontId="8" fillId="2" borderId="31" xfId="0" applyNumberFormat="1" applyFont="1" applyFill="1" applyBorder="1" applyAlignment="1" applyProtection="1">
      <alignment horizontal="left" vertical="top" wrapText="1"/>
    </xf>
    <xf numFmtId="0" fontId="6" fillId="2" borderId="9" xfId="0" applyFont="1" applyFill="1" applyBorder="1" applyAlignment="1">
      <alignment vertical="top" wrapText="1"/>
    </xf>
    <xf numFmtId="0" fontId="6" fillId="2" borderId="10" xfId="0" applyFont="1" applyFill="1" applyBorder="1" applyAlignment="1">
      <alignmen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5" fillId="2" borderId="1" xfId="0" applyNumberFormat="1" applyFont="1" applyFill="1" applyBorder="1" applyAlignment="1">
      <alignment vertical="top"/>
    </xf>
    <xf numFmtId="49" fontId="11" fillId="2" borderId="4" xfId="0" applyNumberFormat="1" applyFont="1" applyFill="1" applyBorder="1" applyAlignment="1">
      <alignment horizontal="left" vertical="top" wrapText="1"/>
    </xf>
    <xf numFmtId="49" fontId="11" fillId="2" borderId="1" xfId="0"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5" fillId="2" borderId="8" xfId="0" applyNumberFormat="1" applyFont="1" applyFill="1" applyBorder="1" applyAlignment="1">
      <alignment vertical="top" wrapText="1"/>
    </xf>
    <xf numFmtId="49" fontId="11" fillId="2" borderId="12" xfId="0" applyNumberFormat="1" applyFont="1" applyFill="1" applyBorder="1" applyAlignment="1">
      <alignment horizontal="left" vertical="top" wrapText="1"/>
    </xf>
    <xf numFmtId="49" fontId="11" fillId="2" borderId="9" xfId="0" applyNumberFormat="1" applyFont="1" applyFill="1" applyBorder="1" applyAlignment="1">
      <alignment horizontal="left" vertical="top" wrapText="1"/>
    </xf>
    <xf numFmtId="49" fontId="11" fillId="2" borderId="12" xfId="0" applyNumberFormat="1" applyFont="1" applyFill="1" applyBorder="1" applyAlignment="1">
      <alignment horizontal="left" vertical="top"/>
    </xf>
    <xf numFmtId="49" fontId="11" fillId="2" borderId="9" xfId="0" applyNumberFormat="1" applyFont="1" applyFill="1" applyBorder="1" applyAlignment="1">
      <alignment horizontal="left" vertical="top"/>
    </xf>
    <xf numFmtId="0" fontId="56" fillId="4" borderId="0" xfId="0" applyFont="1" applyFill="1" applyAlignment="1">
      <alignment horizontal="left" vertical="top"/>
    </xf>
    <xf numFmtId="0" fontId="60" fillId="16" borderId="0" xfId="0" applyFont="1" applyFill="1" applyAlignment="1">
      <alignment horizontal="left" vertical="top"/>
    </xf>
    <xf numFmtId="0" fontId="8" fillId="2" borderId="37" xfId="0" applyNumberFormat="1" applyFont="1" applyFill="1" applyBorder="1" applyAlignment="1" applyProtection="1">
      <alignment horizontal="left" vertical="top" wrapText="1"/>
    </xf>
    <xf numFmtId="0" fontId="8" fillId="2" borderId="16" xfId="0" applyNumberFormat="1" applyFont="1" applyFill="1" applyBorder="1" applyAlignment="1" applyProtection="1">
      <alignment horizontal="left" vertical="top" wrapText="1"/>
    </xf>
    <xf numFmtId="0" fontId="60" fillId="16" borderId="0" xfId="0" applyFont="1" applyFill="1" applyAlignment="1">
      <alignment horizontal="left"/>
    </xf>
    <xf numFmtId="49" fontId="11" fillId="2" borderId="41" xfId="0" applyNumberFormat="1" applyFont="1" applyFill="1" applyBorder="1" applyAlignment="1" applyProtection="1">
      <alignment horizontal="left" vertical="top" wrapText="1"/>
    </xf>
    <xf numFmtId="49" fontId="11" fillId="2" borderId="39" xfId="0" applyNumberFormat="1" applyFont="1" applyFill="1" applyBorder="1" applyAlignment="1" applyProtection="1">
      <alignment horizontal="left" vertical="top" wrapText="1"/>
    </xf>
    <xf numFmtId="49" fontId="11" fillId="2" borderId="28"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4" fillId="2" borderId="13" xfId="0" applyNumberFormat="1" applyFont="1" applyFill="1" applyBorder="1" applyAlignment="1" applyProtection="1">
      <alignment horizontal="left" vertical="top" wrapText="1"/>
    </xf>
    <xf numFmtId="0" fontId="4" fillId="2" borderId="27" xfId="0" applyNumberFormat="1" applyFont="1" applyFill="1" applyBorder="1" applyAlignment="1" applyProtection="1">
      <alignment horizontal="left" vertical="top" wrapText="1"/>
    </xf>
    <xf numFmtId="0" fontId="4" fillId="2" borderId="38"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64" fillId="18" borderId="2" xfId="4" applyBorder="1" applyAlignment="1">
      <alignment horizontal="center" vertical="center" wrapText="1"/>
    </xf>
    <xf numFmtId="0" fontId="60" fillId="16" borderId="0" xfId="0" applyFont="1" applyFill="1" applyAlignment="1">
      <alignment horizontal="left" vertical="center"/>
    </xf>
    <xf numFmtId="0" fontId="13" fillId="17" borderId="0" xfId="0" applyFont="1" applyFill="1" applyBorder="1" applyAlignment="1">
      <alignment horizontal="center"/>
    </xf>
  </cellXfs>
  <cellStyles count="5">
    <cellStyle name="Good" xfId="4" builtinId="26"/>
    <cellStyle name="Hyperlink" xfId="2" builtinId="8"/>
    <cellStyle name="Normal" xfId="0" builtinId="0"/>
    <cellStyle name="Percent" xfId="3" builtinId="5"/>
    <cellStyle name="Standard 2" xfId="1" xr:uid="{00000000-0005-0000-0000-000003000000}"/>
  </cellStyles>
  <dxfs count="0"/>
  <tableStyles count="0" defaultTableStyle="TableStyleMedium9" defaultPivotStyle="PivotStyleLight16"/>
  <colors>
    <mruColors>
      <color rgb="FF8EA5C6"/>
      <color rgb="FF9A7E5B"/>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1190625</xdr:colOff>
      <xdr:row>1</xdr:row>
      <xdr:rowOff>11906</xdr:rowOff>
    </xdr:from>
    <xdr:to>
      <xdr:col>9</xdr:col>
      <xdr:colOff>450057</xdr:colOff>
      <xdr:row>5</xdr:row>
      <xdr:rowOff>76200</xdr:rowOff>
    </xdr:to>
    <xdr:grpSp>
      <xdr:nvGrpSpPr>
        <xdr:cNvPr id="4" name="Gruppieren 6">
          <a:extLst>
            <a:ext uri="{FF2B5EF4-FFF2-40B4-BE49-F238E27FC236}">
              <a16:creationId xmlns:a16="http://schemas.microsoft.com/office/drawing/2014/main" id="{00000000-0008-0000-0000-000004000000}"/>
            </a:ext>
          </a:extLst>
        </xdr:cNvPr>
        <xdr:cNvGrpSpPr/>
      </xdr:nvGrpSpPr>
      <xdr:grpSpPr>
        <a:xfrm>
          <a:off x="11266954" y="415318"/>
          <a:ext cx="2782562" cy="1328317"/>
          <a:chOff x="3233738" y="2708920"/>
          <a:chExt cx="2676525" cy="1362075"/>
        </a:xfrm>
      </xdr:grpSpPr>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233738" y="2708920"/>
            <a:ext cx="2676525" cy="1362075"/>
          </a:xfrm>
          <a:prstGeom prst="rect">
            <a:avLst/>
          </a:prstGeom>
          <a:noFill/>
          <a:ln w="9525">
            <a:noFill/>
            <a:miter lim="800000"/>
            <a:headEnd/>
            <a:tailEnd/>
          </a:ln>
        </xdr:spPr>
      </xdr:pic>
      <xdr:sp macro="" textlink="">
        <xdr:nvSpPr>
          <xdr:cNvPr id="6" name="Textfeld 4">
            <a:extLst>
              <a:ext uri="{FF2B5EF4-FFF2-40B4-BE49-F238E27FC236}">
                <a16:creationId xmlns:a16="http://schemas.microsoft.com/office/drawing/2014/main" id="{00000000-0008-0000-0000-000006000000}"/>
              </a:ext>
            </a:extLst>
          </xdr:cNvPr>
          <xdr:cNvSpPr txBox="1"/>
        </xdr:nvSpPr>
        <xdr:spPr>
          <a:xfrm>
            <a:off x="3275856" y="2839543"/>
            <a:ext cx="1296144" cy="430887"/>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100">
                <a:latin typeface="BMW Group Condensed" pitchFamily="34" charset="0"/>
              </a:rPr>
              <a:t>Retail Standards </a:t>
            </a:r>
          </a:p>
          <a:p>
            <a:r>
              <a:rPr lang="en-GB" sz="1100">
                <a:latin typeface="BMW Group Condensed" pitchFamily="34" charset="0"/>
              </a:rPr>
              <a:t>2015</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904867</xdr:colOff>
      <xdr:row>0</xdr:row>
      <xdr:rowOff>130968</xdr:rowOff>
    </xdr:from>
    <xdr:to>
      <xdr:col>14</xdr:col>
      <xdr:colOff>81276</xdr:colOff>
      <xdr:row>4</xdr:row>
      <xdr:rowOff>112082</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stretch>
          <a:fillRect/>
        </a:stretch>
      </xdr:blipFill>
      <xdr:spPr>
        <a:xfrm>
          <a:off x="8370086" y="130968"/>
          <a:ext cx="2295846" cy="11717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rope.bmw.corp\Daten\Retail_Standards\RS%202013+\draft%202013+\01%20BMW%20Sales%20Standards_2013+_201111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MW Sales Standards"/>
      <sheetName val="BMW Showroom Cars"/>
      <sheetName val="BMW Customer Processes"/>
      <sheetName val="Brand Architecture Elements"/>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6"/>
  <sheetViews>
    <sheetView showGridLines="0" zoomScale="85" zoomScaleNormal="85" workbookViewId="0"/>
  </sheetViews>
  <sheetFormatPr defaultColWidth="11.44140625" defaultRowHeight="13.8"/>
  <cols>
    <col min="1" max="1" width="20.33203125" style="203" customWidth="1"/>
    <col min="2" max="2" width="11.44140625" style="203" customWidth="1"/>
    <col min="3" max="3" width="43.88671875" style="203" customWidth="1"/>
    <col min="4" max="4" width="30.6640625" style="203" customWidth="1"/>
    <col min="5" max="5" width="40.44140625" style="203" customWidth="1"/>
    <col min="6" max="6" width="23.88671875" style="203" customWidth="1"/>
    <col min="7" max="12" width="9.109375" style="203" customWidth="1"/>
    <col min="13" max="16384" width="11.44140625" style="203"/>
  </cols>
  <sheetData>
    <row r="1" spans="1:12" ht="31.8">
      <c r="A1" s="508" t="s">
        <v>835</v>
      </c>
      <c r="B1" s="509"/>
      <c r="C1" s="510"/>
      <c r="D1" s="511"/>
      <c r="E1" s="512"/>
      <c r="F1" s="512"/>
      <c r="H1" s="512"/>
      <c r="I1" s="512"/>
      <c r="J1" s="512"/>
      <c r="K1" s="512"/>
      <c r="L1" s="512"/>
    </row>
    <row r="2" spans="1:12" ht="31.8">
      <c r="A2" s="922" t="s">
        <v>972</v>
      </c>
      <c r="B2" s="509"/>
      <c r="C2" s="510"/>
      <c r="D2" s="511"/>
      <c r="E2" s="512"/>
      <c r="F2" s="512"/>
      <c r="G2" s="512"/>
      <c r="H2" s="512"/>
      <c r="I2" s="512"/>
      <c r="J2" s="512"/>
      <c r="K2" s="512"/>
      <c r="L2" s="512"/>
    </row>
    <row r="3" spans="1:12" ht="31.8">
      <c r="A3" s="541"/>
      <c r="B3" s="509"/>
      <c r="C3" s="510"/>
      <c r="D3" s="511"/>
      <c r="E3" s="514"/>
      <c r="F3" s="514"/>
      <c r="G3" s="514"/>
      <c r="H3" s="514"/>
      <c r="I3" s="514"/>
      <c r="J3" s="514"/>
      <c r="K3" s="514"/>
      <c r="L3" s="514"/>
    </row>
    <row r="4" spans="1:12">
      <c r="A4" s="515"/>
      <c r="B4" s="516"/>
      <c r="C4" s="517"/>
      <c r="D4" s="511"/>
      <c r="E4" s="518"/>
      <c r="F4" s="518"/>
      <c r="G4" s="518"/>
      <c r="H4" s="518"/>
      <c r="I4" s="518"/>
      <c r="J4" s="518"/>
      <c r="K4" s="518"/>
      <c r="L4" s="518"/>
    </row>
    <row r="5" spans="1:12" ht="22.2">
      <c r="A5" s="519"/>
      <c r="B5" s="520"/>
      <c r="C5" s="521"/>
      <c r="D5" s="522"/>
      <c r="E5" s="523"/>
      <c r="F5" s="523"/>
      <c r="G5" s="523"/>
      <c r="H5" s="523"/>
      <c r="I5" s="523"/>
      <c r="J5" s="523"/>
      <c r="K5" s="523"/>
      <c r="L5" s="523"/>
    </row>
    <row r="6" spans="1:12" ht="22.2">
      <c r="A6" s="524"/>
      <c r="B6" s="520"/>
      <c r="C6" s="521"/>
      <c r="D6" s="522"/>
      <c r="E6" s="523"/>
      <c r="F6" s="523"/>
      <c r="G6" s="523"/>
      <c r="H6" s="523"/>
      <c r="I6" s="523"/>
      <c r="J6" s="523"/>
      <c r="K6" s="523"/>
      <c r="L6" s="523"/>
    </row>
    <row r="7" spans="1:12">
      <c r="A7" s="516"/>
      <c r="B7" s="516"/>
      <c r="C7" s="517"/>
      <c r="D7" s="522"/>
      <c r="E7" s="518" t="s">
        <v>325</v>
      </c>
      <c r="F7" s="518"/>
      <c r="G7" s="518"/>
      <c r="H7" s="518"/>
      <c r="I7" s="518"/>
      <c r="J7" s="518"/>
      <c r="K7" s="518"/>
      <c r="L7" s="518"/>
    </row>
    <row r="8" spans="1:12">
      <c r="A8" s="525" t="s">
        <v>752</v>
      </c>
      <c r="B8" s="516"/>
      <c r="C8" s="526"/>
      <c r="D8" s="526"/>
      <c r="E8" s="518" t="s">
        <v>325</v>
      </c>
      <c r="F8" s="518"/>
      <c r="G8" s="518"/>
      <c r="H8" s="518"/>
      <c r="I8" s="518"/>
      <c r="J8" s="518"/>
      <c r="K8" s="518"/>
      <c r="L8" s="518"/>
    </row>
    <row r="9" spans="1:12">
      <c r="A9" s="525" t="s">
        <v>784</v>
      </c>
      <c r="B9" s="516"/>
      <c r="C9" s="527"/>
      <c r="D9" s="527"/>
      <c r="E9" s="518"/>
      <c r="F9" s="518"/>
      <c r="G9" s="518"/>
      <c r="H9" s="518"/>
      <c r="I9" s="518"/>
      <c r="J9" s="518"/>
      <c r="K9" s="518"/>
      <c r="L9" s="518"/>
    </row>
    <row r="10" spans="1:12">
      <c r="A10" s="525" t="s">
        <v>326</v>
      </c>
      <c r="B10" s="516"/>
      <c r="C10" s="528"/>
      <c r="D10" s="528"/>
      <c r="E10" s="518"/>
      <c r="F10" s="518"/>
      <c r="G10" s="518"/>
      <c r="H10" s="518"/>
      <c r="I10" s="518"/>
      <c r="J10" s="518"/>
      <c r="K10" s="518"/>
      <c r="L10" s="518"/>
    </row>
    <row r="11" spans="1:12">
      <c r="A11" s="529"/>
      <c r="B11" s="516"/>
      <c r="C11" s="530"/>
      <c r="D11" s="530"/>
      <c r="E11" s="518"/>
      <c r="F11" s="518"/>
      <c r="G11" s="518"/>
      <c r="H11" s="518"/>
      <c r="I11" s="518"/>
      <c r="J11" s="518"/>
      <c r="K11" s="518"/>
      <c r="L11" s="518"/>
    </row>
    <row r="12" spans="1:12">
      <c r="A12" s="531" t="s">
        <v>753</v>
      </c>
      <c r="B12" s="516"/>
      <c r="C12" s="526"/>
      <c r="D12" s="526"/>
      <c r="E12" s="518"/>
      <c r="F12" s="518"/>
      <c r="G12" s="518"/>
      <c r="H12" s="518"/>
      <c r="I12" s="518"/>
      <c r="J12" s="518"/>
      <c r="K12" s="518"/>
      <c r="L12" s="518"/>
    </row>
    <row r="13" spans="1:12">
      <c r="A13" s="531" t="s">
        <v>754</v>
      </c>
      <c r="B13" s="516"/>
      <c r="C13" s="526"/>
      <c r="D13" s="526"/>
      <c r="E13" s="518"/>
      <c r="F13" s="518"/>
      <c r="G13" s="518"/>
      <c r="H13" s="518"/>
      <c r="I13" s="518"/>
      <c r="J13" s="518"/>
      <c r="K13" s="518"/>
      <c r="L13" s="518"/>
    </row>
    <row r="14" spans="1:12">
      <c r="A14" s="532"/>
      <c r="B14" s="516"/>
      <c r="C14" s="533"/>
      <c r="D14" s="533"/>
      <c r="E14" s="534"/>
      <c r="F14" s="534"/>
      <c r="G14" s="534"/>
      <c r="H14" s="534"/>
      <c r="I14" s="534"/>
      <c r="J14" s="534"/>
      <c r="K14" s="534"/>
      <c r="L14" s="534"/>
    </row>
    <row r="15" spans="1:12" ht="15">
      <c r="C15" s="886" t="s">
        <v>614</v>
      </c>
      <c r="D15" s="594">
        <v>2000</v>
      </c>
      <c r="F15" s="534"/>
      <c r="G15" s="534"/>
      <c r="H15" s="534"/>
      <c r="I15" s="534"/>
      <c r="J15" s="534"/>
      <c r="K15" s="534"/>
      <c r="L15" s="534"/>
    </row>
    <row r="16" spans="1:12">
      <c r="A16" s="535"/>
      <c r="B16" s="536"/>
      <c r="C16" s="537"/>
      <c r="D16" s="538"/>
      <c r="E16" s="534"/>
      <c r="F16" s="534"/>
      <c r="G16" s="534"/>
      <c r="H16" s="534"/>
      <c r="I16" s="534"/>
      <c r="J16" s="534"/>
      <c r="K16" s="534"/>
      <c r="L16" s="534"/>
    </row>
    <row r="17" spans="1:12" ht="15">
      <c r="A17" s="535"/>
      <c r="B17" s="536"/>
      <c r="C17" s="886" t="s">
        <v>780</v>
      </c>
      <c r="D17" s="595" t="str">
        <f>IF(D15&lt;100,"XS",IF(AND(D15&gt;99,D15&lt;200),"S",IF(AND(D15&gt;199,D15&lt;600),"M",IF(AND(D15&gt;599,D15&lt;1000),"L",IF(AND(D15&gt;999,D15&lt;2000),"XL",IF(AND(D15&gt;1999),"XXL",1))))))</f>
        <v>XXL</v>
      </c>
      <c r="E17" s="539"/>
      <c r="F17" s="539"/>
      <c r="G17" s="539"/>
      <c r="H17" s="539"/>
      <c r="I17" s="539"/>
      <c r="J17" s="539"/>
      <c r="K17" s="539"/>
      <c r="L17" s="539"/>
    </row>
    <row r="18" spans="1:12">
      <c r="A18" s="533"/>
      <c r="B18" s="536"/>
      <c r="C18" s="635"/>
      <c r="D18" s="637"/>
      <c r="E18" s="539"/>
      <c r="F18" s="539"/>
      <c r="G18" s="539"/>
      <c r="H18" s="539"/>
      <c r="I18" s="539"/>
      <c r="J18" s="539"/>
      <c r="K18" s="539"/>
      <c r="L18" s="539"/>
    </row>
    <row r="19" spans="1:12" ht="15">
      <c r="A19" s="533"/>
      <c r="B19" s="536"/>
      <c r="C19" s="887" t="s">
        <v>632</v>
      </c>
      <c r="D19" s="636" t="s">
        <v>612</v>
      </c>
      <c r="E19" s="539"/>
      <c r="F19" s="539"/>
      <c r="G19" s="539"/>
      <c r="H19" s="539"/>
      <c r="I19" s="539"/>
      <c r="J19" s="539"/>
      <c r="K19" s="539"/>
      <c r="L19" s="539"/>
    </row>
    <row r="20" spans="1:12">
      <c r="A20" s="533"/>
      <c r="B20" s="536"/>
      <c r="C20" s="537"/>
      <c r="D20" s="538"/>
      <c r="E20" s="539"/>
      <c r="F20" s="539"/>
      <c r="G20" s="539"/>
      <c r="H20" s="539"/>
      <c r="I20" s="539"/>
      <c r="J20" s="539"/>
      <c r="K20" s="539"/>
      <c r="L20" s="539"/>
    </row>
    <row r="21" spans="1:12" ht="186.75" customHeight="1">
      <c r="A21" s="946" t="s">
        <v>783</v>
      </c>
      <c r="B21" s="946"/>
      <c r="C21" s="946"/>
      <c r="D21" s="946"/>
      <c r="E21" s="946"/>
      <c r="F21" s="946"/>
      <c r="G21" s="946"/>
      <c r="H21" s="946"/>
      <c r="I21" s="946"/>
      <c r="J21" s="946"/>
      <c r="K21" s="946"/>
      <c r="L21" s="540"/>
    </row>
    <row r="22" spans="1:12" ht="14.4">
      <c r="A22"/>
    </row>
    <row r="23" spans="1:12" ht="14.4">
      <c r="A23"/>
    </row>
    <row r="24" spans="1:12" ht="14.4">
      <c r="A24"/>
    </row>
    <row r="25" spans="1:12" ht="14.4">
      <c r="A25"/>
    </row>
    <row r="26" spans="1:12" ht="14.4">
      <c r="A26"/>
    </row>
  </sheetData>
  <protectedRanges>
    <protectedRange sqref="D15 D19" name="Bereich1"/>
  </protectedRanges>
  <mergeCells count="1">
    <mergeCell ref="A21:K21"/>
  </mergeCells>
  <dataValidations count="1">
    <dataValidation type="list" allowBlank="1" showInputMessage="1" showErrorMessage="1" sqref="D19" xr:uid="{00000000-0002-0000-0000-000000000000}">
      <formula1>"Y,N"</formula1>
    </dataValidation>
  </dataValidations>
  <pageMargins left="0.23622047244094491" right="0.23622047244094491" top="0.74803149606299213" bottom="0.74803149606299213" header="0.31496062992125984" footer="0.31496062992125984"/>
  <pageSetup paperSize="9" scale="63" fitToHeight="0" orientation="landscape" r:id="rId1"/>
  <headerFooter>
    <oddFooter>&amp;L&amp;"BMW Group,Fett"&amp;8BMW Sales Standards 2013+, August 9th, 2012&amp;C&amp;"BMW Group,Standard"&amp;8&amp;A&amp;R&amp;"BMW Group,Standard"&amp;8&amp;P /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8">
    <pageSetUpPr fitToPage="1"/>
  </sheetPr>
  <dimension ref="A1:AF61"/>
  <sheetViews>
    <sheetView showGridLines="0" zoomScale="80" zoomScaleNormal="80" workbookViewId="0">
      <pane ySplit="2" topLeftCell="A3" activePane="bottomLeft" state="frozen"/>
      <selection activeCell="Z14" sqref="Z14"/>
      <selection pane="bottomLeft" activeCell="N21" sqref="N21"/>
    </sheetView>
  </sheetViews>
  <sheetFormatPr defaultColWidth="11.44140625" defaultRowHeight="14.4"/>
  <cols>
    <col min="1" max="1" width="21.6640625" style="203" customWidth="1"/>
    <col min="2" max="2" width="9.33203125" style="203" customWidth="1"/>
    <col min="3" max="3" width="49.33203125" style="203" customWidth="1"/>
    <col min="4" max="4" width="1.6640625" style="243" customWidth="1"/>
    <col min="5" max="5" width="31.664062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1.44140625" style="203"/>
    <col min="17" max="17" width="1.5546875" style="203" customWidth="1"/>
    <col min="18" max="18" width="46"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1.5546875" style="20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4" spans="1:32" ht="15">
      <c r="A4" s="991" t="s">
        <v>96</v>
      </c>
      <c r="B4" s="991"/>
      <c r="C4" s="991"/>
      <c r="AD4" s="3"/>
      <c r="AE4" s="3"/>
      <c r="AF4" s="3"/>
    </row>
    <row r="5" spans="1:32" ht="13.8">
      <c r="A5" s="64"/>
      <c r="AD5" s="3"/>
      <c r="AE5" s="3"/>
      <c r="AF5" s="3"/>
    </row>
    <row r="6" spans="1:32" s="97" customFormat="1" ht="216.75" customHeight="1">
      <c r="A6" s="108" t="s">
        <v>537</v>
      </c>
      <c r="B6" s="311" t="s">
        <v>78</v>
      </c>
      <c r="C6" s="821" t="s">
        <v>711</v>
      </c>
      <c r="D6" s="183"/>
      <c r="E6" s="821" t="s">
        <v>727</v>
      </c>
      <c r="F6" s="273"/>
      <c r="G6" s="314" t="s">
        <v>10</v>
      </c>
      <c r="H6" s="314" t="s">
        <v>10</v>
      </c>
      <c r="I6" s="314" t="s">
        <v>10</v>
      </c>
      <c r="J6" s="314" t="s">
        <v>10</v>
      </c>
      <c r="K6" s="314" t="s">
        <v>10</v>
      </c>
      <c r="L6" s="314" t="s">
        <v>10</v>
      </c>
      <c r="M6" s="188"/>
      <c r="N6" s="830" t="s">
        <v>694</v>
      </c>
      <c r="P6" s="914" t="s">
        <v>819</v>
      </c>
      <c r="R6" s="824" t="s">
        <v>919</v>
      </c>
      <c r="S6" s="379"/>
      <c r="T6" s="824" t="s">
        <v>737</v>
      </c>
      <c r="U6" s="379"/>
      <c r="V6" s="861" t="s">
        <v>768</v>
      </c>
      <c r="W6" s="379"/>
      <c r="X6" s="590" t="s">
        <v>612</v>
      </c>
      <c r="Y6" s="425"/>
      <c r="Z6" s="600">
        <f>IF(OR(X6="A",X7="A"),"",IF(OR(X6="N",X7="N"),0,1))</f>
        <v>1</v>
      </c>
      <c r="AA6" s="379"/>
      <c r="AB6" s="800" t="s">
        <v>649</v>
      </c>
      <c r="AC6" s="679"/>
      <c r="AD6" s="936"/>
      <c r="AE6" s="936"/>
      <c r="AF6" s="936"/>
    </row>
    <row r="7" spans="1:32" s="315" customFormat="1" ht="43.5" customHeight="1">
      <c r="A7" s="109"/>
      <c r="B7" s="312"/>
      <c r="C7" s="309"/>
      <c r="D7" s="273"/>
      <c r="E7" s="309"/>
      <c r="F7" s="273"/>
      <c r="G7" s="307"/>
      <c r="H7" s="307"/>
      <c r="I7" s="307"/>
      <c r="J7" s="307"/>
      <c r="K7" s="307"/>
      <c r="L7" s="307"/>
      <c r="M7" s="262"/>
      <c r="N7" s="307"/>
      <c r="O7" s="381"/>
      <c r="P7" s="913"/>
      <c r="R7" s="824" t="s">
        <v>920</v>
      </c>
      <c r="S7" s="379"/>
      <c r="T7" s="302"/>
      <c r="U7" s="379"/>
      <c r="V7" s="302"/>
      <c r="W7" s="379"/>
      <c r="X7" s="590" t="s">
        <v>612</v>
      </c>
      <c r="Y7" s="425"/>
      <c r="Z7" s="603"/>
      <c r="AA7" s="379"/>
      <c r="AB7" s="798"/>
      <c r="AC7" s="679"/>
      <c r="AD7" s="936"/>
      <c r="AE7" s="936"/>
      <c r="AF7" s="936"/>
    </row>
    <row r="8" spans="1:32" s="97" customFormat="1" ht="94.5" customHeight="1">
      <c r="A8" s="73" t="s">
        <v>79</v>
      </c>
      <c r="B8" s="74" t="s">
        <v>80</v>
      </c>
      <c r="C8" s="821" t="s">
        <v>788</v>
      </c>
      <c r="D8" s="888"/>
      <c r="E8" s="819"/>
      <c r="F8" s="273"/>
      <c r="G8" s="669" t="s">
        <v>10</v>
      </c>
      <c r="H8" s="669" t="s">
        <v>10</v>
      </c>
      <c r="I8" s="669" t="s">
        <v>10</v>
      </c>
      <c r="J8" s="669" t="s">
        <v>10</v>
      </c>
      <c r="K8" s="669" t="s">
        <v>10</v>
      </c>
      <c r="L8" s="669" t="s">
        <v>10</v>
      </c>
      <c r="M8" s="176"/>
      <c r="N8" s="830" t="s">
        <v>694</v>
      </c>
      <c r="P8" s="914" t="s">
        <v>819</v>
      </c>
      <c r="R8" s="824" t="s">
        <v>725</v>
      </c>
      <c r="S8" s="379"/>
      <c r="T8" s="662"/>
      <c r="U8" s="379"/>
      <c r="V8" s="861" t="s">
        <v>245</v>
      </c>
      <c r="W8" s="379"/>
      <c r="X8" s="590" t="s">
        <v>612</v>
      </c>
      <c r="Y8" s="425"/>
      <c r="Z8" s="600">
        <f>IF(OR(X8="A"),"",IF(OR(X8="N"),0,1))</f>
        <v>1</v>
      </c>
      <c r="AA8" s="379"/>
      <c r="AB8" s="798" t="s">
        <v>639</v>
      </c>
      <c r="AC8" s="679"/>
      <c r="AD8" s="936"/>
      <c r="AE8" s="936"/>
      <c r="AF8" s="936"/>
    </row>
    <row r="9" spans="1:32" s="97" customFormat="1" ht="51.75" customHeight="1">
      <c r="A9" s="108" t="s">
        <v>81</v>
      </c>
      <c r="B9" s="670" t="s">
        <v>82</v>
      </c>
      <c r="C9" s="819" t="s">
        <v>921</v>
      </c>
      <c r="D9" s="159"/>
      <c r="E9" s="283"/>
      <c r="F9" s="159"/>
      <c r="G9" s="740" t="s">
        <v>10</v>
      </c>
      <c r="H9" s="404" t="s">
        <v>10</v>
      </c>
      <c r="I9" s="404" t="s">
        <v>10</v>
      </c>
      <c r="J9" s="404" t="s">
        <v>10</v>
      </c>
      <c r="K9" s="404" t="s">
        <v>10</v>
      </c>
      <c r="L9" s="741" t="s">
        <v>10</v>
      </c>
      <c r="M9" s="739"/>
      <c r="N9" s="322" t="s">
        <v>694</v>
      </c>
      <c r="O9" s="315"/>
      <c r="P9" s="912" t="s">
        <v>750</v>
      </c>
      <c r="Q9" s="315"/>
      <c r="R9" s="824" t="s">
        <v>922</v>
      </c>
      <c r="S9" s="379"/>
      <c r="T9" s="283"/>
      <c r="U9" s="379"/>
      <c r="V9" s="283" t="s">
        <v>276</v>
      </c>
      <c r="W9" s="379"/>
      <c r="X9" s="590" t="s">
        <v>612</v>
      </c>
      <c r="Y9" s="425"/>
      <c r="Z9" s="582">
        <f>IF(OR(X9="A",X10="A",X11="A"),"",IF(OR(X9="N",X10="N",X11="N"),0,1))</f>
        <v>1</v>
      </c>
      <c r="AA9" s="379"/>
      <c r="AB9" s="801" t="s">
        <v>743</v>
      </c>
      <c r="AC9" s="679"/>
      <c r="AD9" s="936"/>
      <c r="AE9" s="936"/>
      <c r="AF9" s="936"/>
    </row>
    <row r="10" spans="1:32" s="315" customFormat="1" ht="125.4">
      <c r="A10" s="649"/>
      <c r="B10" s="652"/>
      <c r="C10" s="819" t="s">
        <v>923</v>
      </c>
      <c r="D10" s="159"/>
      <c r="E10" s="402"/>
      <c r="F10" s="159"/>
      <c r="G10" s="742"/>
      <c r="H10" s="669"/>
      <c r="I10" s="669"/>
      <c r="J10" s="669"/>
      <c r="K10" s="669"/>
      <c r="L10" s="743"/>
      <c r="M10" s="739"/>
      <c r="N10" s="324"/>
      <c r="P10" s="324"/>
      <c r="R10" s="824" t="s">
        <v>924</v>
      </c>
      <c r="S10" s="379"/>
      <c r="T10" s="402"/>
      <c r="U10" s="379"/>
      <c r="V10" s="402"/>
      <c r="W10" s="379"/>
      <c r="X10" s="590" t="s">
        <v>612</v>
      </c>
      <c r="Y10" s="425"/>
      <c r="Z10" s="605"/>
      <c r="AA10" s="379"/>
      <c r="AB10" s="800"/>
      <c r="AC10" s="679"/>
      <c r="AD10" s="936"/>
      <c r="AE10" s="936"/>
      <c r="AF10" s="936"/>
    </row>
    <row r="11" spans="1:32" s="97" customFormat="1" ht="27.75" customHeight="1">
      <c r="A11" s="109"/>
      <c r="B11" s="671"/>
      <c r="C11" s="288" t="s">
        <v>337</v>
      </c>
      <c r="D11" s="159"/>
      <c r="E11" s="284"/>
      <c r="F11" s="159"/>
      <c r="G11" s="395"/>
      <c r="H11" s="389"/>
      <c r="I11" s="389"/>
      <c r="J11" s="389"/>
      <c r="K11" s="389"/>
      <c r="L11" s="744"/>
      <c r="M11" s="739"/>
      <c r="N11" s="323"/>
      <c r="O11" s="315"/>
      <c r="P11" s="323"/>
      <c r="Q11" s="315"/>
      <c r="R11" s="659" t="s">
        <v>338</v>
      </c>
      <c r="S11" s="379"/>
      <c r="T11" s="284"/>
      <c r="U11" s="379"/>
      <c r="V11" s="284"/>
      <c r="W11" s="379"/>
      <c r="X11" s="590" t="s">
        <v>612</v>
      </c>
      <c r="Y11" s="425"/>
      <c r="Z11" s="590"/>
      <c r="AA11" s="379"/>
      <c r="AB11" s="798"/>
      <c r="AC11" s="679"/>
      <c r="AD11" s="936"/>
      <c r="AE11" s="936"/>
      <c r="AF11" s="936"/>
    </row>
    <row r="12" spans="1:32" s="97" customFormat="1" ht="79.8">
      <c r="A12" s="108" t="s">
        <v>83</v>
      </c>
      <c r="B12" s="670" t="s">
        <v>84</v>
      </c>
      <c r="C12" s="819" t="s">
        <v>925</v>
      </c>
      <c r="D12" s="159"/>
      <c r="E12" s="283"/>
      <c r="F12" s="159"/>
      <c r="G12" s="740" t="s">
        <v>10</v>
      </c>
      <c r="H12" s="404" t="s">
        <v>10</v>
      </c>
      <c r="I12" s="404" t="s">
        <v>10</v>
      </c>
      <c r="J12" s="404" t="s">
        <v>10</v>
      </c>
      <c r="K12" s="404" t="s">
        <v>10</v>
      </c>
      <c r="L12" s="741" t="s">
        <v>10</v>
      </c>
      <c r="M12" s="739"/>
      <c r="N12" s="322" t="s">
        <v>694</v>
      </c>
      <c r="O12" s="315"/>
      <c r="P12" s="912" t="s">
        <v>750</v>
      </c>
      <c r="Q12" s="315"/>
      <c r="R12" s="824" t="s">
        <v>926</v>
      </c>
      <c r="S12" s="379"/>
      <c r="T12" s="283"/>
      <c r="U12" s="379"/>
      <c r="V12" s="283" t="s">
        <v>276</v>
      </c>
      <c r="W12" s="379"/>
      <c r="X12" s="590" t="s">
        <v>612</v>
      </c>
      <c r="Y12" s="425"/>
      <c r="Z12" s="582">
        <f>IF(OR(X12="A",X13="A",X14="A"),"",IF(OR(X12="N",X13="N",X14="N"),0,1))</f>
        <v>1</v>
      </c>
      <c r="AA12" s="379"/>
      <c r="AB12" s="800" t="s">
        <v>743</v>
      </c>
      <c r="AC12" s="679"/>
      <c r="AD12" s="936"/>
      <c r="AE12" s="936"/>
      <c r="AF12" s="936"/>
    </row>
    <row r="13" spans="1:32" s="315" customFormat="1" ht="45.6">
      <c r="A13" s="649"/>
      <c r="B13" s="652"/>
      <c r="C13" s="819" t="s">
        <v>927</v>
      </c>
      <c r="D13" s="159"/>
      <c r="E13" s="402"/>
      <c r="F13" s="159"/>
      <c r="G13" s="742"/>
      <c r="H13" s="669"/>
      <c r="I13" s="669"/>
      <c r="J13" s="669"/>
      <c r="K13" s="669"/>
      <c r="L13" s="743"/>
      <c r="M13" s="739"/>
      <c r="N13" s="324"/>
      <c r="P13" s="324"/>
      <c r="R13" s="824" t="s">
        <v>928</v>
      </c>
      <c r="S13" s="379"/>
      <c r="T13" s="402"/>
      <c r="U13" s="379"/>
      <c r="V13" s="402"/>
      <c r="W13" s="379"/>
      <c r="X13" s="590" t="s">
        <v>612</v>
      </c>
      <c r="Y13" s="425"/>
      <c r="Z13" s="605"/>
      <c r="AA13" s="379"/>
      <c r="AB13" s="791"/>
      <c r="AC13" s="679"/>
      <c r="AD13" s="936"/>
      <c r="AE13" s="936"/>
      <c r="AF13" s="936"/>
    </row>
    <row r="14" spans="1:32" s="315" customFormat="1" ht="45.6">
      <c r="A14" s="109"/>
      <c r="B14" s="671"/>
      <c r="C14" s="819" t="s">
        <v>929</v>
      </c>
      <c r="D14" s="159"/>
      <c r="E14" s="284"/>
      <c r="F14" s="159"/>
      <c r="G14" s="395"/>
      <c r="H14" s="389"/>
      <c r="I14" s="389"/>
      <c r="J14" s="389"/>
      <c r="K14" s="389"/>
      <c r="L14" s="744"/>
      <c r="M14" s="739"/>
      <c r="N14" s="323"/>
      <c r="P14" s="323"/>
      <c r="R14" s="824" t="s">
        <v>930</v>
      </c>
      <c r="S14" s="379"/>
      <c r="T14" s="284"/>
      <c r="U14" s="379"/>
      <c r="V14" s="284"/>
      <c r="W14" s="379"/>
      <c r="X14" s="590" t="s">
        <v>612</v>
      </c>
      <c r="Y14" s="425"/>
      <c r="Z14" s="590"/>
      <c r="AA14" s="379"/>
      <c r="AB14" s="798"/>
      <c r="AC14" s="679"/>
      <c r="AD14" s="936"/>
      <c r="AE14" s="936"/>
      <c r="AF14" s="936"/>
    </row>
    <row r="15" spans="1:32" s="97" customFormat="1" ht="50.25" customHeight="1">
      <c r="A15" s="73" t="s">
        <v>85</v>
      </c>
      <c r="B15" s="74" t="s">
        <v>86</v>
      </c>
      <c r="C15" s="288" t="s">
        <v>339</v>
      </c>
      <c r="D15" s="273"/>
      <c r="E15" s="288"/>
      <c r="F15" s="273"/>
      <c r="G15" s="669" t="s">
        <v>10</v>
      </c>
      <c r="H15" s="669" t="s">
        <v>10</v>
      </c>
      <c r="I15" s="669" t="s">
        <v>10</v>
      </c>
      <c r="J15" s="669" t="s">
        <v>10</v>
      </c>
      <c r="K15" s="669" t="s">
        <v>10</v>
      </c>
      <c r="L15" s="669" t="s">
        <v>10</v>
      </c>
      <c r="M15" s="262"/>
      <c r="N15" s="830" t="s">
        <v>694</v>
      </c>
      <c r="O15" s="315"/>
      <c r="P15" s="912" t="s">
        <v>750</v>
      </c>
      <c r="Q15" s="315"/>
      <c r="R15" s="659" t="s">
        <v>340</v>
      </c>
      <c r="S15" s="379"/>
      <c r="T15" s="662"/>
      <c r="U15" s="379"/>
      <c r="V15" s="662"/>
      <c r="W15" s="379"/>
      <c r="X15" s="590" t="s">
        <v>612</v>
      </c>
      <c r="Y15" s="425"/>
      <c r="Z15" s="605">
        <f>IF(OR(X15="A"),"",IF(OR(X15="N"),0,1))</f>
        <v>1</v>
      </c>
      <c r="AA15" s="379"/>
      <c r="AB15" s="807" t="s">
        <v>743</v>
      </c>
      <c r="AC15" s="837"/>
      <c r="AD15" s="938"/>
      <c r="AE15" s="938"/>
      <c r="AF15" s="938"/>
    </row>
    <row r="16" spans="1:32" s="97" customFormat="1" ht="104.25" customHeight="1">
      <c r="A16" s="108" t="s">
        <v>168</v>
      </c>
      <c r="B16" s="670" t="s">
        <v>87</v>
      </c>
      <c r="C16" s="819" t="s">
        <v>931</v>
      </c>
      <c r="D16" s="159"/>
      <c r="E16" s="283"/>
      <c r="F16" s="159"/>
      <c r="G16" s="740"/>
      <c r="H16" s="404"/>
      <c r="I16" s="404"/>
      <c r="J16" s="404" t="s">
        <v>10</v>
      </c>
      <c r="K16" s="404" t="s">
        <v>10</v>
      </c>
      <c r="L16" s="741" t="s">
        <v>10</v>
      </c>
      <c r="M16" s="739"/>
      <c r="N16" s="322" t="s">
        <v>192</v>
      </c>
      <c r="O16" s="315"/>
      <c r="P16" s="912" t="s">
        <v>750</v>
      </c>
      <c r="Q16" s="315"/>
      <c r="R16" s="824" t="s">
        <v>932</v>
      </c>
      <c r="S16" s="379"/>
      <c r="T16" s="283"/>
      <c r="U16" s="379"/>
      <c r="V16" s="283" t="s">
        <v>276</v>
      </c>
      <c r="W16" s="379"/>
      <c r="X16" s="590" t="s">
        <v>612</v>
      </c>
      <c r="Y16" s="425"/>
      <c r="Z16" s="582">
        <f>IF(OR(X16="A",X17="A",X18="A",Size="XS",Size="S",Size="M"),"",IF(OR(X16="N",X17="N",X18="N"),0,1))</f>
        <v>1</v>
      </c>
      <c r="AA16" s="379"/>
      <c r="AB16" s="800" t="s">
        <v>743</v>
      </c>
      <c r="AC16" s="679"/>
      <c r="AD16" s="938"/>
      <c r="AE16" s="938"/>
      <c r="AF16" s="938"/>
    </row>
    <row r="17" spans="1:32" s="315" customFormat="1" ht="82.5" customHeight="1">
      <c r="A17" s="649"/>
      <c r="B17" s="652"/>
      <c r="C17" s="821" t="s">
        <v>706</v>
      </c>
      <c r="D17" s="159"/>
      <c r="E17" s="402"/>
      <c r="F17" s="159"/>
      <c r="G17" s="742"/>
      <c r="H17" s="669"/>
      <c r="I17" s="669"/>
      <c r="J17" s="669"/>
      <c r="K17" s="669"/>
      <c r="L17" s="743"/>
      <c r="M17" s="739"/>
      <c r="N17" s="324"/>
      <c r="P17" s="324"/>
      <c r="R17" s="659" t="s">
        <v>256</v>
      </c>
      <c r="S17" s="379"/>
      <c r="T17" s="402"/>
      <c r="U17" s="379"/>
      <c r="V17" s="402"/>
      <c r="W17" s="379"/>
      <c r="X17" s="590" t="s">
        <v>612</v>
      </c>
      <c r="Y17" s="425"/>
      <c r="Z17" s="605"/>
      <c r="AA17" s="379"/>
      <c r="AB17" s="800"/>
      <c r="AC17" s="679"/>
      <c r="AD17" s="938"/>
      <c r="AE17" s="938"/>
      <c r="AF17" s="938"/>
    </row>
    <row r="18" spans="1:32" s="315" customFormat="1" ht="45" customHeight="1">
      <c r="A18" s="109"/>
      <c r="B18" s="671"/>
      <c r="C18" s="666"/>
      <c r="D18" s="159"/>
      <c r="E18" s="284"/>
      <c r="F18" s="159"/>
      <c r="G18" s="395"/>
      <c r="H18" s="389"/>
      <c r="I18" s="389"/>
      <c r="J18" s="389"/>
      <c r="K18" s="389"/>
      <c r="L18" s="744"/>
      <c r="M18" s="739"/>
      <c r="N18" s="323"/>
      <c r="P18" s="323"/>
      <c r="R18" s="824" t="s">
        <v>707</v>
      </c>
      <c r="S18" s="379"/>
      <c r="T18" s="284"/>
      <c r="U18" s="379"/>
      <c r="V18" s="284"/>
      <c r="W18" s="379"/>
      <c r="X18" s="590" t="s">
        <v>612</v>
      </c>
      <c r="Y18" s="425"/>
      <c r="Z18" s="590"/>
      <c r="AA18" s="379"/>
      <c r="AB18" s="798"/>
      <c r="AC18" s="679"/>
      <c r="AD18" s="938"/>
      <c r="AE18" s="938"/>
      <c r="AF18" s="938"/>
    </row>
    <row r="19" spans="1:32" s="97" customFormat="1" ht="269.25" customHeight="1">
      <c r="A19" s="108" t="s">
        <v>594</v>
      </c>
      <c r="B19" s="371" t="s">
        <v>88</v>
      </c>
      <c r="C19" s="821" t="s">
        <v>837</v>
      </c>
      <c r="D19" s="183"/>
      <c r="E19" s="821" t="s">
        <v>973</v>
      </c>
      <c r="F19" s="273"/>
      <c r="G19" s="370" t="s">
        <v>10</v>
      </c>
      <c r="H19" s="370" t="s">
        <v>10</v>
      </c>
      <c r="I19" s="370" t="s">
        <v>10</v>
      </c>
      <c r="J19" s="370" t="s">
        <v>10</v>
      </c>
      <c r="K19" s="370" t="s">
        <v>10</v>
      </c>
      <c r="L19" s="370" t="s">
        <v>10</v>
      </c>
      <c r="M19" s="188"/>
      <c r="N19" s="830" t="s">
        <v>694</v>
      </c>
      <c r="P19" s="914" t="s">
        <v>10</v>
      </c>
      <c r="R19" s="302" t="s">
        <v>655</v>
      </c>
      <c r="S19" s="379"/>
      <c r="T19" s="302"/>
      <c r="U19" s="379"/>
      <c r="V19" s="861" t="s">
        <v>769</v>
      </c>
      <c r="W19" s="379"/>
      <c r="X19" s="590" t="s">
        <v>612</v>
      </c>
      <c r="Y19" s="425"/>
      <c r="Z19" s="605">
        <f>IF(OR(X19="A",X20="A"),"",IF(OR(X19="N",X20="N"),0,1))</f>
        <v>1</v>
      </c>
      <c r="AA19" s="379"/>
      <c r="AB19" s="800" t="s">
        <v>708</v>
      </c>
      <c r="AC19" s="679"/>
      <c r="AD19" s="938"/>
      <c r="AE19" s="938"/>
      <c r="AF19" s="938"/>
    </row>
    <row r="20" spans="1:32" s="315" customFormat="1" ht="91.2">
      <c r="A20" s="554"/>
      <c r="B20" s="555"/>
      <c r="C20" s="666" t="s">
        <v>726</v>
      </c>
      <c r="D20" s="273"/>
      <c r="E20" s="560"/>
      <c r="F20" s="273"/>
      <c r="G20" s="558"/>
      <c r="H20" s="558"/>
      <c r="I20" s="558"/>
      <c r="J20" s="558"/>
      <c r="K20" s="558"/>
      <c r="L20" s="558"/>
      <c r="M20" s="188"/>
      <c r="N20" s="558"/>
      <c r="O20" s="381"/>
      <c r="P20" s="914"/>
      <c r="R20" s="556" t="s">
        <v>595</v>
      </c>
      <c r="S20" s="379"/>
      <c r="T20" s="556"/>
      <c r="U20" s="379"/>
      <c r="V20" s="557"/>
      <c r="W20" s="379"/>
      <c r="X20" s="590" t="s">
        <v>612</v>
      </c>
      <c r="Y20" s="425"/>
      <c r="Z20" s="603"/>
      <c r="AA20" s="379"/>
      <c r="AB20" s="800" t="s">
        <v>709</v>
      </c>
      <c r="AC20" s="679"/>
      <c r="AD20" s="938"/>
      <c r="AE20" s="938"/>
      <c r="AF20" s="938"/>
    </row>
    <row r="21" spans="1:32" s="97" customFormat="1" ht="245.25" customHeight="1">
      <c r="A21" s="108" t="s">
        <v>161</v>
      </c>
      <c r="B21" s="371" t="s">
        <v>89</v>
      </c>
      <c r="C21" s="821" t="s">
        <v>735</v>
      </c>
      <c r="D21" s="183"/>
      <c r="E21" s="821" t="s">
        <v>973</v>
      </c>
      <c r="F21" s="273"/>
      <c r="G21" s="267" t="s">
        <v>10</v>
      </c>
      <c r="H21" s="267" t="s">
        <v>10</v>
      </c>
      <c r="I21" s="267" t="s">
        <v>10</v>
      </c>
      <c r="J21" s="267" t="s">
        <v>10</v>
      </c>
      <c r="K21" s="267" t="s">
        <v>10</v>
      </c>
      <c r="L21" s="267" t="s">
        <v>10</v>
      </c>
      <c r="M21" s="192"/>
      <c r="N21" s="820" t="s">
        <v>694</v>
      </c>
      <c r="O21" s="685"/>
      <c r="P21" s="820" t="s">
        <v>10</v>
      </c>
      <c r="R21" s="824" t="s">
        <v>739</v>
      </c>
      <c r="S21" s="379"/>
      <c r="T21" s="576" t="s">
        <v>270</v>
      </c>
      <c r="U21" s="379"/>
      <c r="V21" s="580"/>
      <c r="W21" s="379"/>
      <c r="X21" s="590" t="s">
        <v>612</v>
      </c>
      <c r="Y21" s="425"/>
      <c r="Z21" s="600">
        <f>IF(OR(X21="A"),"",IF(OR(X21="N"),0,1))</f>
        <v>1</v>
      </c>
      <c r="AA21" s="379"/>
      <c r="AB21" s="807" t="s">
        <v>709</v>
      </c>
      <c r="AC21" s="687"/>
      <c r="AD21" s="938"/>
      <c r="AE21" s="938"/>
      <c r="AF21" s="938"/>
    </row>
    <row r="22" spans="1:32" s="97" customFormat="1" ht="98.25" customHeight="1">
      <c r="A22" s="108" t="s">
        <v>90</v>
      </c>
      <c r="B22" s="371" t="s">
        <v>214</v>
      </c>
      <c r="C22" s="361" t="s">
        <v>272</v>
      </c>
      <c r="D22" s="183"/>
      <c r="E22" s="821"/>
      <c r="F22" s="273"/>
      <c r="G22" s="581" t="s">
        <v>10</v>
      </c>
      <c r="H22" s="581" t="s">
        <v>10</v>
      </c>
      <c r="I22" s="581" t="s">
        <v>10</v>
      </c>
      <c r="J22" s="581" t="s">
        <v>10</v>
      </c>
      <c r="K22" s="581" t="s">
        <v>10</v>
      </c>
      <c r="L22" s="581" t="s">
        <v>10</v>
      </c>
      <c r="M22" s="188"/>
      <c r="N22" s="581" t="s">
        <v>192</v>
      </c>
      <c r="O22" s="381"/>
      <c r="P22" s="914" t="s">
        <v>819</v>
      </c>
      <c r="R22" s="302" t="s">
        <v>273</v>
      </c>
      <c r="S22" s="379"/>
      <c r="T22" s="362" t="s">
        <v>439</v>
      </c>
      <c r="U22" s="379"/>
      <c r="V22" s="861" t="s">
        <v>770</v>
      </c>
      <c r="W22" s="379"/>
      <c r="X22" s="590" t="s">
        <v>612</v>
      </c>
      <c r="Y22" s="425"/>
      <c r="Z22" s="600">
        <f>IF(OR(X22="A",X23="A"),"",IF(OR(X22="N",X23="N"),0,1))</f>
        <v>0</v>
      </c>
      <c r="AA22" s="379"/>
      <c r="AB22" s="801" t="s">
        <v>639</v>
      </c>
      <c r="AC22" s="686"/>
      <c r="AD22" s="938"/>
      <c r="AE22" s="938"/>
      <c r="AF22" s="938"/>
    </row>
    <row r="23" spans="1:32" s="315" customFormat="1" ht="98.25" customHeight="1">
      <c r="A23" s="109"/>
      <c r="B23" s="372"/>
      <c r="C23" s="378"/>
      <c r="D23" s="273"/>
      <c r="E23" s="367"/>
      <c r="F23" s="273"/>
      <c r="G23" s="369"/>
      <c r="H23" s="369"/>
      <c r="I23" s="369"/>
      <c r="J23" s="369"/>
      <c r="K23" s="369"/>
      <c r="L23" s="369"/>
      <c r="M23" s="262"/>
      <c r="N23" s="369"/>
      <c r="O23" s="381"/>
      <c r="P23" s="913"/>
      <c r="R23" s="362" t="s">
        <v>271</v>
      </c>
      <c r="S23" s="379"/>
      <c r="T23" s="362" t="s">
        <v>440</v>
      </c>
      <c r="U23" s="379"/>
      <c r="V23" s="400"/>
      <c r="W23" s="379"/>
      <c r="X23" s="590" t="s">
        <v>613</v>
      </c>
      <c r="Y23" s="425"/>
      <c r="Z23" s="603"/>
      <c r="AA23" s="379"/>
      <c r="AB23" s="808"/>
      <c r="AC23" s="679"/>
      <c r="AD23" s="938"/>
      <c r="AE23" s="938"/>
      <c r="AF23" s="938"/>
    </row>
    <row r="24" spans="1:32" s="97" customFormat="1" ht="86.25" customHeight="1">
      <c r="A24" s="73" t="s">
        <v>218</v>
      </c>
      <c r="B24" s="74" t="s">
        <v>91</v>
      </c>
      <c r="C24" s="819" t="s">
        <v>933</v>
      </c>
      <c r="D24" s="183"/>
      <c r="E24" s="266"/>
      <c r="F24" s="273"/>
      <c r="G24" s="238" t="s">
        <v>10</v>
      </c>
      <c r="H24" s="238" t="s">
        <v>10</v>
      </c>
      <c r="I24" s="238" t="s">
        <v>10</v>
      </c>
      <c r="J24" s="238" t="s">
        <v>10</v>
      </c>
      <c r="K24" s="238" t="s">
        <v>10</v>
      </c>
      <c r="L24" s="238" t="s">
        <v>10</v>
      </c>
      <c r="M24" s="176"/>
      <c r="N24" s="264" t="s">
        <v>192</v>
      </c>
      <c r="P24" s="912" t="s">
        <v>750</v>
      </c>
      <c r="R24" s="302" t="s">
        <v>274</v>
      </c>
      <c r="S24" s="379"/>
      <c r="T24" s="302" t="s">
        <v>436</v>
      </c>
      <c r="U24" s="379"/>
      <c r="V24" s="824" t="s">
        <v>769</v>
      </c>
      <c r="W24" s="379"/>
      <c r="X24" s="590" t="s">
        <v>612</v>
      </c>
      <c r="Y24" s="425"/>
      <c r="Z24" s="600">
        <f>IF(OR(X24="A"),"",IF(OR(X24="N"),0,1))</f>
        <v>1</v>
      </c>
      <c r="AA24" s="379"/>
      <c r="AB24" s="798" t="s">
        <v>741</v>
      </c>
      <c r="AC24" s="679"/>
      <c r="AD24" s="938"/>
      <c r="AE24" s="938"/>
      <c r="AF24" s="938"/>
    </row>
    <row r="25" spans="1:32" s="97" customFormat="1" ht="108" customHeight="1">
      <c r="A25" s="108" t="s">
        <v>829</v>
      </c>
      <c r="B25" s="201" t="s">
        <v>92</v>
      </c>
      <c r="C25" s="892" t="s">
        <v>789</v>
      </c>
      <c r="D25" s="183"/>
      <c r="E25" s="821" t="s">
        <v>974</v>
      </c>
      <c r="F25" s="273"/>
      <c r="G25" s="902" t="s">
        <v>10</v>
      </c>
      <c r="H25" s="902" t="s">
        <v>10</v>
      </c>
      <c r="I25" s="902" t="s">
        <v>10</v>
      </c>
      <c r="J25" s="237" t="s">
        <v>10</v>
      </c>
      <c r="K25" s="237" t="s">
        <v>10</v>
      </c>
      <c r="L25" s="237" t="s">
        <v>10</v>
      </c>
      <c r="M25" s="186"/>
      <c r="N25" s="829" t="s">
        <v>694</v>
      </c>
      <c r="P25" s="912" t="s">
        <v>819</v>
      </c>
      <c r="R25" s="900" t="s">
        <v>828</v>
      </c>
      <c r="S25" s="379"/>
      <c r="T25" s="318" t="s">
        <v>437</v>
      </c>
      <c r="U25" s="379"/>
      <c r="V25" s="862" t="s">
        <v>245</v>
      </c>
      <c r="W25" s="379"/>
      <c r="X25" s="590" t="s">
        <v>612</v>
      </c>
      <c r="Y25" s="425"/>
      <c r="Z25" s="600">
        <f>IF(OR(Size="XS",Size="S",Size="M"),"",IF(OR(X25="A",X26="A"),"",IF(OR(X25="N",X26="N"),0,1)))</f>
        <v>1</v>
      </c>
      <c r="AA25" s="379"/>
      <c r="AB25" s="801" t="s">
        <v>639</v>
      </c>
      <c r="AC25" s="679"/>
      <c r="AD25" s="938"/>
      <c r="AE25" s="938"/>
      <c r="AF25" s="938"/>
    </row>
    <row r="26" spans="1:32" s="315" customFormat="1" ht="78.75" customHeight="1">
      <c r="A26" s="359"/>
      <c r="B26" s="68"/>
      <c r="C26" s="81"/>
      <c r="D26" s="273"/>
      <c r="E26" s="81"/>
      <c r="F26" s="273"/>
      <c r="G26" s="370"/>
      <c r="H26" s="401"/>
      <c r="I26" s="401"/>
      <c r="J26" s="370"/>
      <c r="K26" s="370"/>
      <c r="L26" s="370"/>
      <c r="M26" s="188"/>
      <c r="N26" s="370"/>
      <c r="O26" s="381"/>
      <c r="P26" s="914"/>
      <c r="R26" s="361" t="s">
        <v>535</v>
      </c>
      <c r="S26" s="379"/>
      <c r="T26" s="361" t="s">
        <v>437</v>
      </c>
      <c r="U26" s="379"/>
      <c r="V26" s="400"/>
      <c r="W26" s="379"/>
      <c r="X26" s="590" t="s">
        <v>612</v>
      </c>
      <c r="Y26" s="425"/>
      <c r="Z26" s="603"/>
      <c r="AA26" s="379"/>
      <c r="AB26" s="808"/>
      <c r="AC26" s="679"/>
      <c r="AD26" s="938"/>
      <c r="AE26" s="938"/>
      <c r="AF26" s="938"/>
    </row>
    <row r="27" spans="1:32" s="97" customFormat="1" ht="60.75" customHeight="1">
      <c r="A27" s="73" t="s">
        <v>94</v>
      </c>
      <c r="B27" s="74" t="s">
        <v>93</v>
      </c>
      <c r="C27" s="107" t="s">
        <v>95</v>
      </c>
      <c r="D27" s="183"/>
      <c r="E27" s="266"/>
      <c r="F27" s="273"/>
      <c r="G27" s="78"/>
      <c r="H27" s="78"/>
      <c r="I27" s="78"/>
      <c r="J27" s="78"/>
      <c r="K27" s="78" t="s">
        <v>10</v>
      </c>
      <c r="L27" s="78" t="s">
        <v>10</v>
      </c>
      <c r="M27" s="192"/>
      <c r="N27" s="820" t="s">
        <v>695</v>
      </c>
      <c r="P27" s="912" t="s">
        <v>750</v>
      </c>
      <c r="R27" s="300" t="s">
        <v>275</v>
      </c>
      <c r="S27" s="379"/>
      <c r="T27" s="827" t="s">
        <v>710</v>
      </c>
      <c r="U27" s="379"/>
      <c r="V27" s="865" t="s">
        <v>245</v>
      </c>
      <c r="W27" s="379"/>
      <c r="X27" s="590" t="s">
        <v>612</v>
      </c>
      <c r="Y27" s="425"/>
      <c r="Z27" s="600">
        <f>IF(OR(Size="XS",Size="S",Size="M",Size="L"),"",IF(OR(X27="A"),"",IF(OR(X27="N"),0,1)))</f>
        <v>1</v>
      </c>
      <c r="AA27" s="379"/>
      <c r="AB27" s="807" t="s">
        <v>741</v>
      </c>
      <c r="AC27" s="679"/>
      <c r="AD27" s="938"/>
      <c r="AE27" s="938"/>
      <c r="AF27" s="938"/>
    </row>
    <row r="28" spans="1:32" s="315" customFormat="1" ht="45.75" customHeight="1">
      <c r="A28" s="108" t="s">
        <v>116</v>
      </c>
      <c r="B28" s="670" t="s">
        <v>347</v>
      </c>
      <c r="C28" s="821" t="s">
        <v>934</v>
      </c>
      <c r="D28" s="273"/>
      <c r="E28" s="665"/>
      <c r="F28" s="273"/>
      <c r="G28" s="667"/>
      <c r="H28" s="667"/>
      <c r="I28" s="667"/>
      <c r="J28" s="667"/>
      <c r="K28" s="667" t="s">
        <v>10</v>
      </c>
      <c r="L28" s="667" t="s">
        <v>10</v>
      </c>
      <c r="M28" s="186"/>
      <c r="N28" s="667" t="s">
        <v>192</v>
      </c>
      <c r="P28" s="912" t="s">
        <v>750</v>
      </c>
      <c r="R28" s="660" t="s">
        <v>252</v>
      </c>
      <c r="S28" s="379"/>
      <c r="T28" s="660" t="s">
        <v>438</v>
      </c>
      <c r="V28" s="863" t="s">
        <v>245</v>
      </c>
      <c r="X28" s="590" t="s">
        <v>612</v>
      </c>
      <c r="Y28" s="425"/>
      <c r="Z28" s="600">
        <f>IF(OR(X28="A",Size="XS",Size="S",Size="M",Size="L"),"",IF(OR(X28="N"),0,1))</f>
        <v>1</v>
      </c>
      <c r="AB28" s="807" t="s">
        <v>741</v>
      </c>
      <c r="AC28" s="679"/>
      <c r="AD28" s="938"/>
      <c r="AE28" s="938"/>
      <c r="AF28" s="938"/>
    </row>
    <row r="29" spans="1:32" ht="13.8">
      <c r="AD29" s="203"/>
      <c r="AE29" s="203"/>
      <c r="AF29" s="203"/>
    </row>
    <row r="30" spans="1:32" ht="13.8">
      <c r="AD30" s="203"/>
      <c r="AE30" s="203"/>
      <c r="AF30" s="203"/>
    </row>
    <row r="31" spans="1:32" ht="13.8">
      <c r="AD31" s="203"/>
      <c r="AE31" s="203"/>
      <c r="AF31" s="203"/>
    </row>
    <row r="32" spans="1:32" ht="13.8">
      <c r="AD32" s="203"/>
      <c r="AE32" s="203"/>
      <c r="AF32" s="203"/>
    </row>
    <row r="33" spans="30:32" ht="13.8">
      <c r="AD33" s="203"/>
      <c r="AE33" s="203"/>
      <c r="AF33" s="203"/>
    </row>
    <row r="34" spans="30:32" ht="13.8">
      <c r="AD34" s="203"/>
      <c r="AE34" s="203"/>
      <c r="AF34" s="203"/>
    </row>
    <row r="35" spans="30:32" ht="13.8">
      <c r="AD35" s="203"/>
      <c r="AE35" s="203"/>
      <c r="AF35" s="203"/>
    </row>
    <row r="36" spans="30:32" ht="13.8">
      <c r="AD36" s="203"/>
      <c r="AE36" s="203"/>
      <c r="AF36" s="203"/>
    </row>
    <row r="37" spans="30:32" ht="13.8">
      <c r="AD37" s="203"/>
      <c r="AE37" s="203"/>
      <c r="AF37" s="203"/>
    </row>
    <row r="38" spans="30:32" ht="13.8">
      <c r="AD38" s="203"/>
      <c r="AE38" s="203"/>
      <c r="AF38" s="203"/>
    </row>
    <row r="39" spans="30:32" ht="13.8">
      <c r="AD39" s="203"/>
      <c r="AE39" s="203"/>
      <c r="AF39" s="203"/>
    </row>
    <row r="40" spans="30:32" ht="13.8">
      <c r="AD40" s="203"/>
      <c r="AE40" s="203"/>
      <c r="AF40" s="203"/>
    </row>
    <row r="41" spans="30:32" ht="13.8">
      <c r="AD41" s="203"/>
      <c r="AE41" s="203"/>
      <c r="AF41" s="203"/>
    </row>
    <row r="42" spans="30:32" ht="13.8">
      <c r="AD42" s="203"/>
      <c r="AE42" s="203"/>
      <c r="AF42" s="203"/>
    </row>
    <row r="43" spans="30:32" ht="13.8">
      <c r="AD43" s="203"/>
      <c r="AE43" s="203"/>
      <c r="AF43" s="203"/>
    </row>
    <row r="44" spans="30:32" ht="13.8">
      <c r="AD44" s="203"/>
      <c r="AE44" s="203"/>
      <c r="AF44" s="203"/>
    </row>
    <row r="45" spans="30:32" ht="13.8">
      <c r="AD45" s="203"/>
      <c r="AE45" s="203"/>
      <c r="AF45" s="203"/>
    </row>
    <row r="46" spans="30:32" ht="13.8">
      <c r="AD46" s="203"/>
      <c r="AE46" s="203"/>
      <c r="AF46" s="203"/>
    </row>
    <row r="47" spans="30:32" ht="13.8">
      <c r="AD47" s="203"/>
      <c r="AE47" s="203"/>
      <c r="AF47" s="203"/>
    </row>
    <row r="48" spans="30:32" ht="13.8">
      <c r="AD48" s="203"/>
      <c r="AE48" s="203"/>
      <c r="AF48" s="203"/>
    </row>
    <row r="49" spans="30:32" ht="13.8">
      <c r="AD49" s="203"/>
      <c r="AE49" s="203"/>
      <c r="AF49" s="203"/>
    </row>
    <row r="50" spans="30:32" ht="13.8">
      <c r="AD50" s="203"/>
      <c r="AE50" s="203"/>
      <c r="AF50" s="203"/>
    </row>
    <row r="51" spans="30:32" ht="13.8">
      <c r="AD51" s="203"/>
      <c r="AE51" s="203"/>
      <c r="AF51" s="203"/>
    </row>
    <row r="52" spans="30:32" ht="13.8">
      <c r="AD52" s="203"/>
      <c r="AE52" s="203"/>
      <c r="AF52" s="203"/>
    </row>
    <row r="53" spans="30:32" ht="13.8">
      <c r="AD53" s="203"/>
      <c r="AE53" s="203"/>
      <c r="AF53" s="203"/>
    </row>
    <row r="54" spans="30:32" ht="13.8">
      <c r="AD54" s="203"/>
      <c r="AE54" s="203"/>
      <c r="AF54" s="203"/>
    </row>
    <row r="55" spans="30:32" ht="13.8">
      <c r="AD55" s="203"/>
      <c r="AE55" s="203"/>
      <c r="AF55" s="203"/>
    </row>
    <row r="56" spans="30:32" ht="13.8">
      <c r="AD56" s="203"/>
      <c r="AE56" s="203"/>
      <c r="AF56" s="203"/>
    </row>
    <row r="57" spans="30:32" ht="13.8">
      <c r="AD57" s="203"/>
      <c r="AE57" s="203"/>
      <c r="AF57" s="203"/>
    </row>
    <row r="58" spans="30:32" ht="13.8">
      <c r="AD58" s="203"/>
      <c r="AE58" s="203"/>
      <c r="AF58" s="203"/>
    </row>
    <row r="59" spans="30:32" ht="13.8">
      <c r="AD59" s="203"/>
      <c r="AE59" s="203"/>
      <c r="AF59" s="203"/>
    </row>
    <row r="60" spans="30:32" ht="13.8">
      <c r="AD60" s="203"/>
      <c r="AE60" s="203"/>
      <c r="AF60" s="203"/>
    </row>
    <row r="61" spans="30:32" ht="13.8">
      <c r="AD61" s="203"/>
      <c r="AE61" s="203"/>
      <c r="AF61" s="203"/>
    </row>
  </sheetData>
  <mergeCells count="12">
    <mergeCell ref="AD1:AD2"/>
    <mergeCell ref="AF1:AF2"/>
    <mergeCell ref="A4:C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28" xr:uid="{00000000-0002-0000-0900-000000000000}">
      <formula1>0</formula1>
      <formula2>4096</formula2>
    </dataValidation>
    <dataValidation type="list" showDropDown="1" showInputMessage="1" showErrorMessage="1" sqref="X6:X28" xr:uid="{00000000-0002-0000-0900-000001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6 B8:B9 B15:B16 B19 B21:B22 B24:B25 B27:B28"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9">
    <pageSetUpPr fitToPage="1"/>
  </sheetPr>
  <dimension ref="A1:AF39"/>
  <sheetViews>
    <sheetView showGridLines="0" topLeftCell="D1" zoomScale="85" zoomScaleNormal="85" workbookViewId="0">
      <pane ySplit="2" topLeftCell="A33" activePane="bottomLeft" state="frozen"/>
      <selection activeCell="Z14" sqref="Z14"/>
      <selection pane="bottomLeft" activeCell="N34" sqref="N34"/>
    </sheetView>
  </sheetViews>
  <sheetFormatPr defaultColWidth="11.44140625" defaultRowHeight="14.4"/>
  <cols>
    <col min="1" max="1" width="18.5546875" customWidth="1"/>
    <col min="2" max="2" width="9.33203125" customWidth="1"/>
    <col min="3" max="3" width="59.88671875" customWidth="1"/>
    <col min="4" max="4" width="1.6640625" style="92" customWidth="1"/>
    <col min="5" max="5" width="32.88671875" style="269" customWidth="1"/>
    <col min="6" max="6" width="1.109375" style="269" customWidth="1"/>
    <col min="7" max="12" width="6.88671875" customWidth="1"/>
    <col min="13" max="13" width="1.6640625" style="92" customWidth="1"/>
    <col min="14" max="14" width="11.44140625" customWidth="1"/>
    <col min="15" max="15" width="0.88671875" customWidth="1"/>
    <col min="17" max="17" width="1.5546875" customWidth="1"/>
    <col min="18" max="18" width="46.33203125" customWidth="1"/>
    <col min="19" max="19" width="1.109375" customWidth="1"/>
    <col min="20" max="20" width="26.88671875" customWidth="1"/>
    <col min="21" max="21" width="1" customWidth="1"/>
    <col min="22" max="22" width="8.88671875" customWidth="1"/>
    <col min="23" max="23" width="1" customWidth="1"/>
    <col min="24" max="24" width="11.44140625" customWidth="1"/>
    <col min="25" max="25" width="1" customWidth="1"/>
    <col min="26" max="26" width="11.44140625" customWidth="1"/>
    <col min="27" max="27" width="1.88671875"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4" spans="1:32" ht="15.6">
      <c r="A4" s="994" t="s">
        <v>155</v>
      </c>
      <c r="B4" s="994"/>
      <c r="C4" s="994"/>
      <c r="AD4" s="3"/>
      <c r="AE4" s="3"/>
      <c r="AF4" s="3"/>
    </row>
    <row r="5" spans="1:32">
      <c r="A5" s="91"/>
      <c r="P5" s="921"/>
      <c r="AD5" s="3"/>
      <c r="AE5" s="3"/>
      <c r="AF5" s="3"/>
    </row>
    <row r="6" spans="1:32" s="1" customFormat="1" ht="78.75" customHeight="1">
      <c r="A6" s="76" t="s">
        <v>97</v>
      </c>
      <c r="B6" s="47" t="s">
        <v>98</v>
      </c>
      <c r="C6" s="204" t="s">
        <v>160</v>
      </c>
      <c r="D6" s="193"/>
      <c r="E6" s="257"/>
      <c r="F6" s="193"/>
      <c r="G6" s="82" t="s">
        <v>10</v>
      </c>
      <c r="H6" s="82" t="s">
        <v>10</v>
      </c>
      <c r="I6" s="82" t="s">
        <v>10</v>
      </c>
      <c r="J6" s="82" t="s">
        <v>10</v>
      </c>
      <c r="K6" s="82" t="s">
        <v>10</v>
      </c>
      <c r="L6" s="82" t="s">
        <v>10</v>
      </c>
      <c r="M6" s="186"/>
      <c r="N6" s="877" t="s">
        <v>771</v>
      </c>
      <c r="P6" s="912" t="s">
        <v>819</v>
      </c>
      <c r="R6" s="318"/>
      <c r="S6" s="379"/>
      <c r="T6" s="318"/>
      <c r="U6" s="315"/>
      <c r="V6" s="306"/>
      <c r="W6" s="315"/>
      <c r="X6" s="590" t="s">
        <v>612</v>
      </c>
      <c r="Y6" s="425"/>
      <c r="Z6" s="600">
        <f t="shared" ref="Z6:Z11" si="0">IF(OR(X6="A"),"",IF(OR(X6="N"),0,1))</f>
        <v>1</v>
      </c>
      <c r="AA6" s="315"/>
      <c r="AB6" s="801" t="s">
        <v>639</v>
      </c>
      <c r="AC6" s="465"/>
      <c r="AD6" s="936"/>
      <c r="AE6" s="936"/>
      <c r="AF6" s="936"/>
    </row>
    <row r="7" spans="1:32" s="1" customFormat="1" ht="81" customHeight="1">
      <c r="A7" s="108" t="s">
        <v>164</v>
      </c>
      <c r="B7" s="119" t="s">
        <v>99</v>
      </c>
      <c r="C7" s="819" t="s">
        <v>165</v>
      </c>
      <c r="D7" s="194"/>
      <c r="E7" s="661"/>
      <c r="F7" s="194"/>
      <c r="G7" s="103" t="s">
        <v>10</v>
      </c>
      <c r="H7" s="103" t="s">
        <v>10</v>
      </c>
      <c r="I7" s="103" t="s">
        <v>10</v>
      </c>
      <c r="J7" s="53" t="s">
        <v>10</v>
      </c>
      <c r="K7" s="53" t="s">
        <v>10</v>
      </c>
      <c r="L7" s="53" t="s">
        <v>10</v>
      </c>
      <c r="M7" s="195"/>
      <c r="N7" s="877" t="s">
        <v>771</v>
      </c>
      <c r="P7" s="404" t="s">
        <v>819</v>
      </c>
      <c r="R7" s="661"/>
      <c r="S7" s="379"/>
      <c r="T7" s="661"/>
      <c r="U7" s="315"/>
      <c r="V7" s="404"/>
      <c r="W7" s="315"/>
      <c r="X7" s="590" t="s">
        <v>612</v>
      </c>
      <c r="Y7" s="425"/>
      <c r="Z7" s="600">
        <f t="shared" si="0"/>
        <v>1</v>
      </c>
      <c r="AA7" s="315"/>
      <c r="AB7" s="809" t="s">
        <v>639</v>
      </c>
      <c r="AC7" s="465"/>
      <c r="AD7" s="936"/>
      <c r="AE7" s="936"/>
      <c r="AF7" s="936"/>
    </row>
    <row r="8" spans="1:32" s="1" customFormat="1" ht="123" customHeight="1">
      <c r="A8" s="73" t="s">
        <v>100</v>
      </c>
      <c r="B8" s="74" t="s">
        <v>101</v>
      </c>
      <c r="C8" s="94" t="s">
        <v>515</v>
      </c>
      <c r="D8" s="193"/>
      <c r="E8" s="94"/>
      <c r="F8" s="193"/>
      <c r="G8" s="78" t="s">
        <v>10</v>
      </c>
      <c r="H8" s="78" t="s">
        <v>10</v>
      </c>
      <c r="I8" s="78" t="s">
        <v>10</v>
      </c>
      <c r="J8" s="78" t="s">
        <v>10</v>
      </c>
      <c r="K8" s="78" t="s">
        <v>10</v>
      </c>
      <c r="L8" s="78" t="s">
        <v>10</v>
      </c>
      <c r="M8" s="192"/>
      <c r="N8" s="877" t="s">
        <v>771</v>
      </c>
      <c r="P8" s="913" t="s">
        <v>819</v>
      </c>
      <c r="R8" s="659"/>
      <c r="S8" s="379"/>
      <c r="T8" s="662"/>
      <c r="U8" s="315"/>
      <c r="V8" s="668"/>
      <c r="W8" s="315"/>
      <c r="X8" s="590" t="s">
        <v>612</v>
      </c>
      <c r="Y8" s="425"/>
      <c r="Z8" s="600">
        <f t="shared" si="0"/>
        <v>1</v>
      </c>
      <c r="AA8" s="315"/>
      <c r="AB8" s="807" t="s">
        <v>639</v>
      </c>
      <c r="AC8" s="465"/>
      <c r="AD8" s="936"/>
      <c r="AE8" s="936"/>
      <c r="AF8" s="936"/>
    </row>
    <row r="9" spans="1:32" s="1" customFormat="1" ht="85.5" customHeight="1">
      <c r="A9" s="73" t="s">
        <v>102</v>
      </c>
      <c r="B9" s="74" t="s">
        <v>103</v>
      </c>
      <c r="C9" s="94" t="s">
        <v>996</v>
      </c>
      <c r="D9" s="193"/>
      <c r="E9" s="94"/>
      <c r="F9" s="193"/>
      <c r="G9" s="78" t="s">
        <v>10</v>
      </c>
      <c r="H9" s="78" t="s">
        <v>10</v>
      </c>
      <c r="I9" s="78" t="s">
        <v>10</v>
      </c>
      <c r="J9" s="78" t="s">
        <v>10</v>
      </c>
      <c r="K9" s="78" t="s">
        <v>10</v>
      </c>
      <c r="L9" s="78" t="s">
        <v>10</v>
      </c>
      <c r="M9" s="192"/>
      <c r="N9" s="877" t="s">
        <v>771</v>
      </c>
      <c r="P9" s="820" t="s">
        <v>10</v>
      </c>
      <c r="R9" s="823"/>
      <c r="S9" s="379"/>
      <c r="T9" s="318"/>
      <c r="U9" s="315"/>
      <c r="V9" s="267"/>
      <c r="W9" s="315"/>
      <c r="X9" s="590" t="s">
        <v>612</v>
      </c>
      <c r="Y9" s="425"/>
      <c r="Z9" s="600">
        <f t="shared" si="0"/>
        <v>1</v>
      </c>
      <c r="AA9" s="315"/>
      <c r="AB9" s="807" t="s">
        <v>639</v>
      </c>
      <c r="AC9" s="465"/>
      <c r="AD9" s="936"/>
      <c r="AE9" s="936"/>
      <c r="AF9" s="936"/>
    </row>
    <row r="10" spans="1:32" s="1" customFormat="1" ht="90" customHeight="1">
      <c r="A10" s="310" t="s">
        <v>104</v>
      </c>
      <c r="B10" s="311" t="s">
        <v>105</v>
      </c>
      <c r="C10" s="308" t="s">
        <v>106</v>
      </c>
      <c r="D10" s="183"/>
      <c r="E10" s="308"/>
      <c r="F10" s="273"/>
      <c r="G10" s="306" t="s">
        <v>10</v>
      </c>
      <c r="H10" s="306" t="s">
        <v>10</v>
      </c>
      <c r="I10" s="306" t="s">
        <v>10</v>
      </c>
      <c r="J10" s="306" t="s">
        <v>10</v>
      </c>
      <c r="K10" s="306" t="s">
        <v>10</v>
      </c>
      <c r="L10" s="306" t="s">
        <v>10</v>
      </c>
      <c r="M10" s="186"/>
      <c r="N10" s="877" t="s">
        <v>192</v>
      </c>
      <c r="P10" s="912" t="s">
        <v>819</v>
      </c>
      <c r="R10" s="822" t="s">
        <v>669</v>
      </c>
      <c r="S10" s="379"/>
      <c r="T10" s="318"/>
      <c r="U10" s="315"/>
      <c r="V10" s="306"/>
      <c r="W10" s="315"/>
      <c r="X10" s="590" t="s">
        <v>612</v>
      </c>
      <c r="Y10" s="425"/>
      <c r="Z10" s="600">
        <f t="shared" si="0"/>
        <v>1</v>
      </c>
      <c r="AA10" s="315"/>
      <c r="AB10" s="801" t="s">
        <v>639</v>
      </c>
      <c r="AC10" s="465"/>
      <c r="AD10" s="936"/>
      <c r="AE10" s="936"/>
      <c r="AF10" s="936"/>
    </row>
    <row r="11" spans="1:32" s="1" customFormat="1" ht="191.25" customHeight="1">
      <c r="A11" s="995" t="s">
        <v>107</v>
      </c>
      <c r="B11" s="998" t="s">
        <v>108</v>
      </c>
      <c r="C11" s="1000" t="s">
        <v>997</v>
      </c>
      <c r="D11" s="193"/>
      <c r="E11" s="1000"/>
      <c r="F11" s="193"/>
      <c r="G11" s="964" t="s">
        <v>10</v>
      </c>
      <c r="H11" s="964" t="s">
        <v>10</v>
      </c>
      <c r="I11" s="964" t="s">
        <v>10</v>
      </c>
      <c r="J11" s="964" t="s">
        <v>10</v>
      </c>
      <c r="K11" s="964" t="s">
        <v>10</v>
      </c>
      <c r="L11" s="964" t="s">
        <v>10</v>
      </c>
      <c r="M11" s="186"/>
      <c r="N11" s="877" t="s">
        <v>192</v>
      </c>
      <c r="P11" s="912" t="s">
        <v>819</v>
      </c>
      <c r="R11" s="822" t="s">
        <v>670</v>
      </c>
      <c r="S11" s="379"/>
      <c r="T11" s="318"/>
      <c r="U11" s="315"/>
      <c r="V11" s="306"/>
      <c r="W11" s="315"/>
      <c r="X11" s="605" t="s">
        <v>612</v>
      </c>
      <c r="Y11" s="425"/>
      <c r="Z11" s="600">
        <f t="shared" si="0"/>
        <v>1</v>
      </c>
      <c r="AA11" s="315"/>
      <c r="AB11" s="801" t="s">
        <v>639</v>
      </c>
      <c r="AC11" s="465"/>
      <c r="AD11" s="936"/>
      <c r="AE11" s="936"/>
      <c r="AF11" s="936"/>
    </row>
    <row r="12" spans="1:32" s="1" customFormat="1" ht="13.8">
      <c r="A12" s="996"/>
      <c r="B12" s="979"/>
      <c r="C12" s="1001"/>
      <c r="D12" s="193"/>
      <c r="E12" s="1001"/>
      <c r="F12" s="193"/>
      <c r="G12" s="1003"/>
      <c r="H12" s="1003"/>
      <c r="I12" s="1003"/>
      <c r="J12" s="1003"/>
      <c r="K12" s="1003"/>
      <c r="L12" s="1003"/>
      <c r="M12" s="188"/>
      <c r="N12" s="256"/>
      <c r="P12" s="914"/>
      <c r="R12" s="305"/>
      <c r="S12" s="379"/>
      <c r="T12" s="305"/>
      <c r="U12" s="315"/>
      <c r="V12" s="314"/>
      <c r="W12" s="315"/>
      <c r="X12" s="604"/>
      <c r="Y12" s="315"/>
      <c r="Z12" s="604"/>
      <c r="AA12" s="315"/>
      <c r="AB12" s="800"/>
      <c r="AC12" s="465"/>
      <c r="AD12" s="936"/>
      <c r="AE12" s="936"/>
      <c r="AF12" s="936"/>
    </row>
    <row r="13" spans="1:32" s="1" customFormat="1" ht="13.8">
      <c r="A13" s="996"/>
      <c r="B13" s="979"/>
      <c r="C13" s="1001"/>
      <c r="D13" s="193"/>
      <c r="E13" s="1001"/>
      <c r="F13" s="193"/>
      <c r="G13" s="1003"/>
      <c r="H13" s="1003"/>
      <c r="I13" s="1003"/>
      <c r="J13" s="1003"/>
      <c r="K13" s="1003"/>
      <c r="L13" s="1003"/>
      <c r="M13" s="188"/>
      <c r="N13" s="256"/>
      <c r="P13" s="914"/>
      <c r="R13" s="305"/>
      <c r="S13" s="379"/>
      <c r="T13" s="305"/>
      <c r="U13" s="315"/>
      <c r="V13" s="314"/>
      <c r="W13" s="315"/>
      <c r="X13" s="604"/>
      <c r="Y13" s="315"/>
      <c r="Z13" s="604"/>
      <c r="AA13" s="315"/>
      <c r="AB13" s="800"/>
      <c r="AC13" s="465"/>
      <c r="AD13" s="936"/>
      <c r="AE13" s="936"/>
      <c r="AF13" s="936"/>
    </row>
    <row r="14" spans="1:32" s="1" customFormat="1" ht="35.25" customHeight="1">
      <c r="A14" s="997"/>
      <c r="B14" s="999"/>
      <c r="C14" s="1002"/>
      <c r="D14" s="193"/>
      <c r="E14" s="1002"/>
      <c r="F14" s="193"/>
      <c r="G14" s="965"/>
      <c r="H14" s="965"/>
      <c r="I14" s="965"/>
      <c r="J14" s="965"/>
      <c r="K14" s="965"/>
      <c r="L14" s="965"/>
      <c r="M14" s="176"/>
      <c r="N14" s="264"/>
      <c r="P14" s="913"/>
      <c r="R14" s="302"/>
      <c r="S14" s="379"/>
      <c r="T14" s="302"/>
      <c r="U14" s="315"/>
      <c r="V14" s="307"/>
      <c r="W14" s="315"/>
      <c r="X14" s="602"/>
      <c r="Y14" s="315"/>
      <c r="Z14" s="602"/>
      <c r="AA14" s="315"/>
      <c r="AB14" s="798"/>
      <c r="AC14" s="465"/>
      <c r="AD14" s="936"/>
      <c r="AE14" s="936"/>
      <c r="AF14" s="936"/>
    </row>
    <row r="15" spans="1:32" s="1" customFormat="1" ht="57" customHeight="1">
      <c r="A15" s="73" t="s">
        <v>109</v>
      </c>
      <c r="B15" s="74" t="s">
        <v>110</v>
      </c>
      <c r="C15" s="94" t="s">
        <v>938</v>
      </c>
      <c r="D15" s="193"/>
      <c r="E15" s="94"/>
      <c r="F15" s="193"/>
      <c r="G15" s="83" t="s">
        <v>10</v>
      </c>
      <c r="H15" s="83" t="s">
        <v>10</v>
      </c>
      <c r="I15" s="83" t="s">
        <v>10</v>
      </c>
      <c r="J15" s="83" t="s">
        <v>10</v>
      </c>
      <c r="K15" s="83" t="s">
        <v>10</v>
      </c>
      <c r="L15" s="83" t="s">
        <v>10</v>
      </c>
      <c r="M15" s="176"/>
      <c r="N15" s="264" t="s">
        <v>192</v>
      </c>
      <c r="P15" s="913" t="s">
        <v>819</v>
      </c>
      <c r="R15" s="824" t="s">
        <v>939</v>
      </c>
      <c r="S15" s="379"/>
      <c r="T15" s="318" t="s">
        <v>443</v>
      </c>
      <c r="U15" s="315"/>
      <c r="V15" s="307" t="s">
        <v>245</v>
      </c>
      <c r="W15" s="315"/>
      <c r="X15" s="590" t="s">
        <v>612</v>
      </c>
      <c r="Y15" s="425"/>
      <c r="Z15" s="600">
        <f t="shared" ref="Z15:Z22" si="1">IF(OR(X15="A"),"",IF(OR(X15="N"),0,1))</f>
        <v>1</v>
      </c>
      <c r="AA15" s="315"/>
      <c r="AB15" s="798" t="s">
        <v>639</v>
      </c>
      <c r="AC15" s="465"/>
      <c r="AD15" s="936"/>
      <c r="AE15" s="936"/>
      <c r="AF15" s="936"/>
    </row>
    <row r="16" spans="1:32" s="1" customFormat="1" ht="59.25" customHeight="1">
      <c r="A16" s="73" t="s">
        <v>516</v>
      </c>
      <c r="B16" s="74" t="s">
        <v>111</v>
      </c>
      <c r="C16" s="819" t="s">
        <v>998</v>
      </c>
      <c r="D16" s="183"/>
      <c r="E16" s="266"/>
      <c r="F16" s="273"/>
      <c r="G16" s="83" t="s">
        <v>10</v>
      </c>
      <c r="H16" s="83" t="s">
        <v>10</v>
      </c>
      <c r="I16" s="83" t="s">
        <v>10</v>
      </c>
      <c r="J16" s="83" t="s">
        <v>10</v>
      </c>
      <c r="K16" s="83" t="s">
        <v>10</v>
      </c>
      <c r="L16" s="83" t="s">
        <v>10</v>
      </c>
      <c r="M16" s="176"/>
      <c r="N16" s="877" t="s">
        <v>771</v>
      </c>
      <c r="P16" s="913" t="s">
        <v>819</v>
      </c>
      <c r="R16" s="824" t="s">
        <v>671</v>
      </c>
      <c r="S16" s="379"/>
      <c r="T16" s="318"/>
      <c r="U16" s="315"/>
      <c r="V16" s="307"/>
      <c r="W16" s="315"/>
      <c r="X16" s="590" t="s">
        <v>612</v>
      </c>
      <c r="Y16" s="425"/>
      <c r="Z16" s="600">
        <f t="shared" si="1"/>
        <v>1</v>
      </c>
      <c r="AA16" s="315"/>
      <c r="AB16" s="798" t="s">
        <v>639</v>
      </c>
      <c r="AC16" s="465"/>
      <c r="AD16" s="936"/>
      <c r="AE16" s="936"/>
      <c r="AF16" s="936"/>
    </row>
    <row r="17" spans="1:32" s="1" customFormat="1" ht="74.25" customHeight="1">
      <c r="A17" s="73" t="s">
        <v>517</v>
      </c>
      <c r="B17" s="74" t="s">
        <v>112</v>
      </c>
      <c r="C17" s="819" t="s">
        <v>940</v>
      </c>
      <c r="D17" s="183"/>
      <c r="E17" s="266"/>
      <c r="F17" s="273"/>
      <c r="G17" s="83" t="s">
        <v>10</v>
      </c>
      <c r="H17" s="83" t="s">
        <v>10</v>
      </c>
      <c r="I17" s="83" t="s">
        <v>10</v>
      </c>
      <c r="J17" s="83" t="s">
        <v>10</v>
      </c>
      <c r="K17" s="83" t="s">
        <v>10</v>
      </c>
      <c r="L17" s="83" t="s">
        <v>10</v>
      </c>
      <c r="M17" s="176"/>
      <c r="N17" s="264" t="s">
        <v>192</v>
      </c>
      <c r="P17" s="913" t="s">
        <v>819</v>
      </c>
      <c r="R17" s="824" t="s">
        <v>941</v>
      </c>
      <c r="S17" s="379"/>
      <c r="T17" s="318" t="s">
        <v>444</v>
      </c>
      <c r="U17" s="315"/>
      <c r="V17" s="307" t="s">
        <v>245</v>
      </c>
      <c r="W17" s="315"/>
      <c r="X17" s="590" t="s">
        <v>612</v>
      </c>
      <c r="Y17" s="425"/>
      <c r="Z17" s="600">
        <f t="shared" si="1"/>
        <v>1</v>
      </c>
      <c r="AA17" s="315"/>
      <c r="AB17" s="798" t="s">
        <v>639</v>
      </c>
      <c r="AC17" s="465"/>
      <c r="AD17" s="936"/>
      <c r="AE17" s="936"/>
      <c r="AF17" s="936"/>
    </row>
    <row r="18" spans="1:32" s="1" customFormat="1" ht="60.75" customHeight="1">
      <c r="A18" s="108" t="s">
        <v>518</v>
      </c>
      <c r="B18" s="120" t="s">
        <v>113</v>
      </c>
      <c r="C18" s="821" t="s">
        <v>1015</v>
      </c>
      <c r="D18" s="183"/>
      <c r="E18" s="254"/>
      <c r="F18" s="273"/>
      <c r="G18" s="78" t="s">
        <v>10</v>
      </c>
      <c r="H18" s="78" t="s">
        <v>10</v>
      </c>
      <c r="I18" s="78" t="s">
        <v>10</v>
      </c>
      <c r="J18" s="78" t="s">
        <v>10</v>
      </c>
      <c r="K18" s="78" t="s">
        <v>10</v>
      </c>
      <c r="L18" s="78" t="s">
        <v>10</v>
      </c>
      <c r="M18" s="192"/>
      <c r="N18" s="877" t="s">
        <v>771</v>
      </c>
      <c r="P18" s="820" t="s">
        <v>10</v>
      </c>
      <c r="R18" s="300"/>
      <c r="S18" s="379"/>
      <c r="T18" s="318"/>
      <c r="U18" s="315"/>
      <c r="V18" s="267"/>
      <c r="W18" s="315"/>
      <c r="X18" s="590" t="s">
        <v>612</v>
      </c>
      <c r="Y18" s="425"/>
      <c r="Z18" s="600">
        <f t="shared" si="1"/>
        <v>1</v>
      </c>
      <c r="AA18" s="315"/>
      <c r="AB18" s="807" t="s">
        <v>639</v>
      </c>
      <c r="AC18" s="465"/>
      <c r="AD18" s="936"/>
      <c r="AE18" s="936"/>
      <c r="AF18" s="936"/>
    </row>
    <row r="19" spans="1:32" s="1" customFormat="1" ht="68.400000000000006">
      <c r="A19" s="73" t="s">
        <v>1008</v>
      </c>
      <c r="B19" s="74" t="s">
        <v>114</v>
      </c>
      <c r="C19" s="819" t="s">
        <v>1009</v>
      </c>
      <c r="D19" s="183"/>
      <c r="E19" s="266"/>
      <c r="F19" s="273"/>
      <c r="G19" s="83" t="s">
        <v>10</v>
      </c>
      <c r="H19" s="83" t="s">
        <v>10</v>
      </c>
      <c r="I19" s="83" t="s">
        <v>10</v>
      </c>
      <c r="J19" s="83" t="s">
        <v>10</v>
      </c>
      <c r="K19" s="83" t="s">
        <v>10</v>
      </c>
      <c r="L19" s="83" t="s">
        <v>10</v>
      </c>
      <c r="M19" s="176"/>
      <c r="N19" s="264" t="s">
        <v>192</v>
      </c>
      <c r="P19" s="913" t="s">
        <v>819</v>
      </c>
      <c r="R19" s="824" t="s">
        <v>942</v>
      </c>
      <c r="S19" s="379"/>
      <c r="T19" s="318" t="s">
        <v>445</v>
      </c>
      <c r="U19" s="315"/>
      <c r="V19" s="307" t="s">
        <v>245</v>
      </c>
      <c r="W19" s="315"/>
      <c r="X19" s="590" t="s">
        <v>612</v>
      </c>
      <c r="Y19" s="425"/>
      <c r="Z19" s="600">
        <f t="shared" si="1"/>
        <v>1</v>
      </c>
      <c r="AA19" s="315"/>
      <c r="AB19" s="798" t="s">
        <v>639</v>
      </c>
      <c r="AC19" s="465"/>
      <c r="AD19" s="937"/>
      <c r="AE19" s="937"/>
      <c r="AF19" s="937"/>
    </row>
    <row r="20" spans="1:32" s="1" customFormat="1" ht="35.25" customHeight="1">
      <c r="A20" s="73" t="s">
        <v>519</v>
      </c>
      <c r="B20" s="74" t="s">
        <v>115</v>
      </c>
      <c r="C20" s="819" t="s">
        <v>943</v>
      </c>
      <c r="D20" s="273"/>
      <c r="E20" s="288"/>
      <c r="F20" s="273"/>
      <c r="G20" s="668" t="s">
        <v>10</v>
      </c>
      <c r="H20" s="668" t="s">
        <v>10</v>
      </c>
      <c r="I20" s="668" t="s">
        <v>10</v>
      </c>
      <c r="J20" s="668" t="s">
        <v>10</v>
      </c>
      <c r="K20" s="668" t="s">
        <v>10</v>
      </c>
      <c r="L20" s="668" t="s">
        <v>10</v>
      </c>
      <c r="M20" s="262"/>
      <c r="N20" s="877" t="s">
        <v>771</v>
      </c>
      <c r="O20" s="315"/>
      <c r="P20" s="913" t="s">
        <v>750</v>
      </c>
      <c r="Q20" s="315"/>
      <c r="R20" s="659"/>
      <c r="S20" s="379"/>
      <c r="T20" s="658"/>
      <c r="U20" s="315"/>
      <c r="V20" s="668"/>
      <c r="W20" s="315"/>
      <c r="X20" s="590" t="s">
        <v>612</v>
      </c>
      <c r="Y20" s="425"/>
      <c r="Z20" s="600">
        <f t="shared" si="1"/>
        <v>1</v>
      </c>
      <c r="AA20" s="315"/>
      <c r="AB20" s="798" t="s">
        <v>741</v>
      </c>
      <c r="AC20" s="465"/>
      <c r="AD20" s="937"/>
      <c r="AE20" s="937"/>
      <c r="AF20" s="937"/>
    </row>
    <row r="21" spans="1:32" s="1" customFormat="1" ht="75.75" customHeight="1">
      <c r="A21" s="73" t="s">
        <v>189</v>
      </c>
      <c r="B21" s="74" t="s">
        <v>117</v>
      </c>
      <c r="C21" s="288" t="s">
        <v>119</v>
      </c>
      <c r="D21" s="273"/>
      <c r="E21" s="288"/>
      <c r="F21" s="273"/>
      <c r="G21" s="668" t="s">
        <v>10</v>
      </c>
      <c r="H21" s="668" t="s">
        <v>10</v>
      </c>
      <c r="I21" s="668" t="s">
        <v>10</v>
      </c>
      <c r="J21" s="668" t="s">
        <v>10</v>
      </c>
      <c r="K21" s="668" t="s">
        <v>10</v>
      </c>
      <c r="L21" s="668" t="s">
        <v>10</v>
      </c>
      <c r="M21" s="262"/>
      <c r="N21" s="877" t="s">
        <v>771</v>
      </c>
      <c r="O21" s="315"/>
      <c r="P21" s="913" t="s">
        <v>750</v>
      </c>
      <c r="Q21" s="315"/>
      <c r="R21" s="659"/>
      <c r="S21" s="379"/>
      <c r="T21" s="658"/>
      <c r="U21" s="315"/>
      <c r="V21" s="668"/>
      <c r="W21" s="315"/>
      <c r="X21" s="590" t="s">
        <v>612</v>
      </c>
      <c r="Y21" s="425"/>
      <c r="Z21" s="600">
        <f t="shared" si="1"/>
        <v>1</v>
      </c>
      <c r="AA21" s="315"/>
      <c r="AB21" s="798" t="s">
        <v>741</v>
      </c>
      <c r="AC21" s="465"/>
      <c r="AD21" s="937"/>
      <c r="AE21" s="937"/>
      <c r="AF21" s="937"/>
    </row>
    <row r="22" spans="1:32" s="315" customFormat="1" ht="134.25" customHeight="1">
      <c r="A22" s="927" t="s">
        <v>985</v>
      </c>
      <c r="B22" s="923" t="s">
        <v>118</v>
      </c>
      <c r="C22" s="688" t="s">
        <v>986</v>
      </c>
      <c r="D22" s="159"/>
      <c r="E22" s="688"/>
      <c r="F22" s="159"/>
      <c r="G22" s="925" t="s">
        <v>10</v>
      </c>
      <c r="H22" s="925" t="s">
        <v>10</v>
      </c>
      <c r="I22" s="925" t="s">
        <v>10</v>
      </c>
      <c r="J22" s="925" t="s">
        <v>10</v>
      </c>
      <c r="K22" s="925" t="s">
        <v>10</v>
      </c>
      <c r="L22" s="925" t="s">
        <v>10</v>
      </c>
      <c r="M22" s="178"/>
      <c r="N22" s="329" t="s">
        <v>192</v>
      </c>
      <c r="P22" s="925" t="s">
        <v>819</v>
      </c>
      <c r="R22" s="924" t="s">
        <v>987</v>
      </c>
      <c r="S22" s="379"/>
      <c r="T22" s="929"/>
      <c r="V22" s="928"/>
      <c r="X22" s="590" t="s">
        <v>612</v>
      </c>
      <c r="Y22" s="425"/>
      <c r="Z22" s="600">
        <f t="shared" si="1"/>
        <v>1</v>
      </c>
      <c r="AB22" s="930"/>
      <c r="AC22" s="465"/>
      <c r="AD22" s="937"/>
      <c r="AE22" s="937"/>
      <c r="AF22" s="937"/>
    </row>
    <row r="23" spans="1:32" s="1" customFormat="1" ht="67.5" customHeight="1">
      <c r="A23" s="40" t="s">
        <v>757</v>
      </c>
      <c r="B23" s="328" t="s">
        <v>121</v>
      </c>
      <c r="C23" s="56" t="s">
        <v>944</v>
      </c>
      <c r="D23" s="161"/>
      <c r="E23" s="330"/>
      <c r="F23" s="161"/>
      <c r="G23" s="57" t="s">
        <v>10</v>
      </c>
      <c r="H23" s="57" t="s">
        <v>10</v>
      </c>
      <c r="I23" s="57" t="s">
        <v>10</v>
      </c>
      <c r="J23" s="57" t="s">
        <v>10</v>
      </c>
      <c r="K23" s="57" t="s">
        <v>10</v>
      </c>
      <c r="L23" s="57" t="s">
        <v>10</v>
      </c>
      <c r="M23" s="177"/>
      <c r="N23" s="57" t="s">
        <v>192</v>
      </c>
      <c r="P23" s="913" t="s">
        <v>750</v>
      </c>
      <c r="R23" s="422" t="s">
        <v>758</v>
      </c>
      <c r="S23" s="426"/>
      <c r="T23" s="422" t="s">
        <v>738</v>
      </c>
      <c r="V23" s="329" t="s">
        <v>245</v>
      </c>
      <c r="W23" s="315"/>
      <c r="X23" s="606" t="s">
        <v>612</v>
      </c>
      <c r="Y23" s="425"/>
      <c r="Z23" s="600">
        <f t="shared" ref="Z23:Z38" si="2">IF(OR(X23="A"),"",IF(OR(X23="N"),0,1))</f>
        <v>1</v>
      </c>
      <c r="AB23" s="860" t="s">
        <v>741</v>
      </c>
      <c r="AC23" s="465"/>
      <c r="AD23" s="937"/>
      <c r="AE23" s="937"/>
      <c r="AF23" s="937"/>
    </row>
    <row r="24" spans="1:32" s="1" customFormat="1" ht="78" customHeight="1">
      <c r="A24" s="73" t="s">
        <v>120</v>
      </c>
      <c r="B24" s="74" t="s">
        <v>122</v>
      </c>
      <c r="C24" s="819" t="s">
        <v>945</v>
      </c>
      <c r="D24" s="183"/>
      <c r="E24" s="266"/>
      <c r="F24" s="273"/>
      <c r="G24" s="267" t="s">
        <v>10</v>
      </c>
      <c r="H24" s="267" t="s">
        <v>10</v>
      </c>
      <c r="I24" s="267" t="s">
        <v>10</v>
      </c>
      <c r="J24" s="267" t="s">
        <v>10</v>
      </c>
      <c r="K24" s="267" t="s">
        <v>10</v>
      </c>
      <c r="L24" s="267" t="s">
        <v>10</v>
      </c>
      <c r="M24" s="192"/>
      <c r="N24" s="267" t="s">
        <v>192</v>
      </c>
      <c r="O24" s="382"/>
      <c r="P24" s="913" t="s">
        <v>750</v>
      </c>
      <c r="Q24" s="382"/>
      <c r="R24" s="828" t="s">
        <v>712</v>
      </c>
      <c r="S24" s="386"/>
      <c r="T24" s="580" t="s">
        <v>446</v>
      </c>
      <c r="U24" s="382"/>
      <c r="V24" s="267" t="s">
        <v>245</v>
      </c>
      <c r="W24" s="382"/>
      <c r="X24" s="583" t="s">
        <v>612</v>
      </c>
      <c r="Y24" s="425"/>
      <c r="Z24" s="600">
        <f t="shared" si="2"/>
        <v>1</v>
      </c>
      <c r="AA24" s="315"/>
      <c r="AB24" s="807" t="s">
        <v>741</v>
      </c>
      <c r="AC24" s="681"/>
      <c r="AD24" s="937"/>
      <c r="AE24" s="937"/>
      <c r="AF24" s="937"/>
    </row>
    <row r="25" spans="1:32" s="1" customFormat="1" ht="273.75" customHeight="1">
      <c r="A25" s="73" t="s">
        <v>123</v>
      </c>
      <c r="B25" s="74" t="s">
        <v>124</v>
      </c>
      <c r="C25" s="819" t="s">
        <v>999</v>
      </c>
      <c r="D25" s="193"/>
      <c r="E25" s="94"/>
      <c r="F25" s="193"/>
      <c r="G25" s="83" t="s">
        <v>10</v>
      </c>
      <c r="H25" s="83" t="s">
        <v>10</v>
      </c>
      <c r="I25" s="83" t="s">
        <v>10</v>
      </c>
      <c r="J25" s="83" t="s">
        <v>10</v>
      </c>
      <c r="K25" s="83" t="s">
        <v>10</v>
      </c>
      <c r="L25" s="83" t="s">
        <v>10</v>
      </c>
      <c r="M25" s="176"/>
      <c r="N25" s="264" t="s">
        <v>192</v>
      </c>
      <c r="P25" s="913" t="s">
        <v>10</v>
      </c>
      <c r="R25" s="302" t="s">
        <v>1012</v>
      </c>
      <c r="S25" s="379"/>
      <c r="T25" s="300" t="s">
        <v>1014</v>
      </c>
      <c r="U25" s="315"/>
      <c r="V25" s="307" t="s">
        <v>254</v>
      </c>
      <c r="W25" s="315"/>
      <c r="X25" s="583" t="s">
        <v>612</v>
      </c>
      <c r="Y25" s="425"/>
      <c r="Z25" s="600">
        <f t="shared" si="2"/>
        <v>1</v>
      </c>
      <c r="AA25" s="315"/>
      <c r="AB25" s="798" t="s">
        <v>639</v>
      </c>
      <c r="AC25" s="465"/>
      <c r="AD25" s="937"/>
      <c r="AE25" s="937"/>
      <c r="AF25" s="937"/>
    </row>
    <row r="26" spans="1:32" s="1" customFormat="1" ht="136.5" customHeight="1">
      <c r="A26" s="73" t="s">
        <v>125</v>
      </c>
      <c r="B26" s="74" t="s">
        <v>126</v>
      </c>
      <c r="C26" s="75" t="s">
        <v>1000</v>
      </c>
      <c r="D26" s="183"/>
      <c r="E26" s="266"/>
      <c r="F26" s="273"/>
      <c r="G26" s="83" t="s">
        <v>10</v>
      </c>
      <c r="H26" s="83" t="s">
        <v>10</v>
      </c>
      <c r="I26" s="83" t="s">
        <v>10</v>
      </c>
      <c r="J26" s="83" t="s">
        <v>10</v>
      </c>
      <c r="K26" s="83" t="s">
        <v>10</v>
      </c>
      <c r="L26" s="83" t="s">
        <v>10</v>
      </c>
      <c r="M26" s="176"/>
      <c r="N26" s="572" t="s">
        <v>192</v>
      </c>
      <c r="P26" s="913" t="s">
        <v>750</v>
      </c>
      <c r="R26" s="302" t="s">
        <v>533</v>
      </c>
      <c r="S26" s="379"/>
      <c r="T26" s="300" t="s">
        <v>532</v>
      </c>
      <c r="U26" s="315"/>
      <c r="V26" s="307" t="s">
        <v>254</v>
      </c>
      <c r="W26" s="315"/>
      <c r="X26" s="583" t="s">
        <v>612</v>
      </c>
      <c r="Y26" s="425"/>
      <c r="Z26" s="600">
        <f t="shared" si="2"/>
        <v>1</v>
      </c>
      <c r="AA26" s="315"/>
      <c r="AB26" s="798" t="s">
        <v>741</v>
      </c>
      <c r="AC26" s="465"/>
      <c r="AD26" s="937"/>
      <c r="AE26" s="937"/>
      <c r="AF26" s="937"/>
    </row>
    <row r="27" spans="1:32" s="1" customFormat="1" ht="81.75" customHeight="1">
      <c r="A27" s="76" t="s">
        <v>127</v>
      </c>
      <c r="B27" s="926" t="s">
        <v>128</v>
      </c>
      <c r="C27" s="821" t="s">
        <v>1001</v>
      </c>
      <c r="D27" s="183"/>
      <c r="E27" s="254"/>
      <c r="F27" s="273"/>
      <c r="G27" s="78" t="s">
        <v>10</v>
      </c>
      <c r="H27" s="78" t="s">
        <v>10</v>
      </c>
      <c r="I27" s="78" t="s">
        <v>10</v>
      </c>
      <c r="J27" s="78" t="s">
        <v>10</v>
      </c>
      <c r="K27" s="78" t="s">
        <v>10</v>
      </c>
      <c r="L27" s="78" t="s">
        <v>10</v>
      </c>
      <c r="M27" s="192"/>
      <c r="N27" s="893" t="s">
        <v>536</v>
      </c>
      <c r="P27" s="820" t="s">
        <v>819</v>
      </c>
      <c r="R27" s="910" t="s">
        <v>946</v>
      </c>
      <c r="S27" s="379"/>
      <c r="T27" s="300" t="s">
        <v>534</v>
      </c>
      <c r="U27" s="315"/>
      <c r="V27" s="267"/>
      <c r="W27" s="315"/>
      <c r="X27" s="583" t="s">
        <v>612</v>
      </c>
      <c r="Y27" s="425"/>
      <c r="Z27" s="600">
        <f t="shared" si="2"/>
        <v>1</v>
      </c>
      <c r="AA27" s="315"/>
      <c r="AB27" s="807" t="s">
        <v>639</v>
      </c>
      <c r="AC27" s="465"/>
      <c r="AD27" s="937"/>
      <c r="AE27" s="937"/>
      <c r="AF27" s="937"/>
    </row>
    <row r="28" spans="1:32" s="1" customFormat="1" ht="47.25" customHeight="1">
      <c r="A28" s="76" t="s">
        <v>129</v>
      </c>
      <c r="B28" s="926" t="s">
        <v>130</v>
      </c>
      <c r="C28" s="821" t="s">
        <v>1002</v>
      </c>
      <c r="D28" s="183"/>
      <c r="E28" s="254"/>
      <c r="F28" s="273"/>
      <c r="G28" s="70" t="s">
        <v>10</v>
      </c>
      <c r="H28" s="70" t="s">
        <v>10</v>
      </c>
      <c r="I28" s="70" t="s">
        <v>10</v>
      </c>
      <c r="J28" s="70" t="s">
        <v>10</v>
      </c>
      <c r="K28" s="70" t="s">
        <v>10</v>
      </c>
      <c r="L28" s="70" t="s">
        <v>10</v>
      </c>
      <c r="M28" s="188"/>
      <c r="N28" s="820" t="s">
        <v>192</v>
      </c>
      <c r="P28" s="914" t="s">
        <v>819</v>
      </c>
      <c r="R28" s="305"/>
      <c r="S28" s="379"/>
      <c r="T28" s="890" t="s">
        <v>772</v>
      </c>
      <c r="U28" s="315"/>
      <c r="V28" s="314"/>
      <c r="W28" s="315"/>
      <c r="X28" s="582" t="s">
        <v>612</v>
      </c>
      <c r="Y28" s="425"/>
      <c r="Z28" s="600">
        <f t="shared" si="2"/>
        <v>1</v>
      </c>
      <c r="AA28" s="315"/>
      <c r="AB28" s="833" t="s">
        <v>639</v>
      </c>
      <c r="AC28" s="465"/>
      <c r="AD28" s="937"/>
      <c r="AE28" s="937"/>
      <c r="AF28" s="937"/>
    </row>
    <row r="29" spans="1:32" s="1" customFormat="1" ht="59.25" customHeight="1">
      <c r="A29" s="73" t="s">
        <v>166</v>
      </c>
      <c r="B29" s="202" t="s">
        <v>131</v>
      </c>
      <c r="C29" s="819" t="s">
        <v>947</v>
      </c>
      <c r="D29" s="183"/>
      <c r="E29" s="266"/>
      <c r="F29" s="273"/>
      <c r="G29" s="78" t="s">
        <v>10</v>
      </c>
      <c r="H29" s="78" t="s">
        <v>10</v>
      </c>
      <c r="I29" s="78" t="s">
        <v>10</v>
      </c>
      <c r="J29" s="78" t="s">
        <v>10</v>
      </c>
      <c r="K29" s="78" t="s">
        <v>10</v>
      </c>
      <c r="L29" s="78" t="s">
        <v>10</v>
      </c>
      <c r="M29" s="192"/>
      <c r="N29" s="267" t="s">
        <v>192</v>
      </c>
      <c r="P29" s="820" t="s">
        <v>819</v>
      </c>
      <c r="R29" s="300" t="s">
        <v>520</v>
      </c>
      <c r="S29" s="379"/>
      <c r="T29" s="300" t="s">
        <v>447</v>
      </c>
      <c r="U29" s="315"/>
      <c r="V29" s="267" t="s">
        <v>245</v>
      </c>
      <c r="W29" s="315"/>
      <c r="X29" s="606" t="s">
        <v>612</v>
      </c>
      <c r="Y29" s="425"/>
      <c r="Z29" s="600">
        <f t="shared" si="2"/>
        <v>1</v>
      </c>
      <c r="AA29" s="315"/>
      <c r="AB29" s="807" t="s">
        <v>639</v>
      </c>
      <c r="AC29" s="465"/>
      <c r="AD29" s="937"/>
      <c r="AE29" s="937"/>
      <c r="AF29" s="937"/>
    </row>
    <row r="30" spans="1:32" s="1" customFormat="1" ht="114">
      <c r="A30" s="73" t="s">
        <v>133</v>
      </c>
      <c r="B30" s="74" t="s">
        <v>132</v>
      </c>
      <c r="C30" s="819" t="s">
        <v>1003</v>
      </c>
      <c r="D30" s="183"/>
      <c r="E30" s="266"/>
      <c r="F30" s="273"/>
      <c r="G30" s="78" t="s">
        <v>10</v>
      </c>
      <c r="H30" s="78" t="s">
        <v>10</v>
      </c>
      <c r="I30" s="78" t="s">
        <v>10</v>
      </c>
      <c r="J30" s="78" t="s">
        <v>10</v>
      </c>
      <c r="K30" s="78" t="s">
        <v>10</v>
      </c>
      <c r="L30" s="78" t="s">
        <v>10</v>
      </c>
      <c r="M30" s="176"/>
      <c r="N30" s="820" t="s">
        <v>694</v>
      </c>
      <c r="P30" s="913" t="s">
        <v>819</v>
      </c>
      <c r="R30" s="302"/>
      <c r="S30" s="379"/>
      <c r="T30" s="302"/>
      <c r="U30" s="315"/>
      <c r="V30" s="307"/>
      <c r="W30" s="315"/>
      <c r="X30" s="583" t="s">
        <v>612</v>
      </c>
      <c r="Y30" s="425"/>
      <c r="Z30" s="600">
        <f t="shared" si="2"/>
        <v>1</v>
      </c>
      <c r="AA30" s="315"/>
      <c r="AB30" s="835" t="s">
        <v>741</v>
      </c>
      <c r="AC30" s="465"/>
      <c r="AD30" s="937"/>
      <c r="AE30" s="937"/>
      <c r="AF30" s="937"/>
    </row>
    <row r="31" spans="1:32" s="1" customFormat="1" ht="138.75" customHeight="1">
      <c r="A31" s="108" t="s">
        <v>135</v>
      </c>
      <c r="B31" s="926" t="s">
        <v>134</v>
      </c>
      <c r="C31" s="821" t="s">
        <v>1004</v>
      </c>
      <c r="D31" s="183"/>
      <c r="E31" s="254"/>
      <c r="F31" s="273"/>
      <c r="G31" s="104" t="s">
        <v>10</v>
      </c>
      <c r="H31" s="104" t="s">
        <v>10</v>
      </c>
      <c r="I31" s="104" t="s">
        <v>10</v>
      </c>
      <c r="J31" s="104" t="s">
        <v>10</v>
      </c>
      <c r="K31" s="104" t="s">
        <v>10</v>
      </c>
      <c r="L31" s="104" t="s">
        <v>10</v>
      </c>
      <c r="M31" s="188"/>
      <c r="N31" s="820" t="s">
        <v>192</v>
      </c>
      <c r="P31" s="914" t="s">
        <v>819</v>
      </c>
      <c r="R31" s="889" t="s">
        <v>790</v>
      </c>
      <c r="S31" s="379"/>
      <c r="T31" s="318" t="s">
        <v>448</v>
      </c>
      <c r="U31" s="315"/>
      <c r="V31" s="866" t="s">
        <v>245</v>
      </c>
      <c r="W31" s="315"/>
      <c r="X31" s="583" t="s">
        <v>612</v>
      </c>
      <c r="Y31" s="425"/>
      <c r="Z31" s="600">
        <f t="shared" si="2"/>
        <v>1</v>
      </c>
      <c r="AA31" s="315"/>
      <c r="AB31" s="800" t="s">
        <v>639</v>
      </c>
      <c r="AC31" s="465"/>
      <c r="AD31" s="937"/>
      <c r="AE31" s="937"/>
      <c r="AF31" s="937"/>
    </row>
    <row r="32" spans="1:32" s="1" customFormat="1" ht="138.75" customHeight="1">
      <c r="A32" s="73" t="s">
        <v>137</v>
      </c>
      <c r="B32" s="74" t="s">
        <v>136</v>
      </c>
      <c r="C32" s="819" t="s">
        <v>1005</v>
      </c>
      <c r="D32" s="183"/>
      <c r="E32" s="266"/>
      <c r="F32" s="273"/>
      <c r="G32" s="78" t="s">
        <v>10</v>
      </c>
      <c r="H32" s="78" t="s">
        <v>10</v>
      </c>
      <c r="I32" s="78" t="s">
        <v>10</v>
      </c>
      <c r="J32" s="78" t="s">
        <v>10</v>
      </c>
      <c r="K32" s="78" t="s">
        <v>10</v>
      </c>
      <c r="L32" s="78" t="s">
        <v>10</v>
      </c>
      <c r="M32" s="176"/>
      <c r="N32" s="267" t="s">
        <v>192</v>
      </c>
      <c r="O32" s="382"/>
      <c r="P32" s="820" t="s">
        <v>819</v>
      </c>
      <c r="Q32" s="382"/>
      <c r="R32" s="910" t="s">
        <v>948</v>
      </c>
      <c r="S32" s="386"/>
      <c r="T32" s="318" t="s">
        <v>449</v>
      </c>
      <c r="U32" s="382"/>
      <c r="V32" s="820" t="s">
        <v>773</v>
      </c>
      <c r="W32" s="382"/>
      <c r="X32" s="583" t="s">
        <v>612</v>
      </c>
      <c r="Y32" s="425"/>
      <c r="Z32" s="600">
        <f t="shared" si="2"/>
        <v>1</v>
      </c>
      <c r="AA32" s="315"/>
      <c r="AB32" s="807" t="s">
        <v>639</v>
      </c>
      <c r="AC32" s="465"/>
      <c r="AD32" s="937"/>
      <c r="AE32" s="937"/>
      <c r="AF32" s="937"/>
    </row>
    <row r="33" spans="1:32" s="1" customFormat="1" ht="81" customHeight="1">
      <c r="A33" s="73" t="s">
        <v>521</v>
      </c>
      <c r="B33" s="74" t="s">
        <v>138</v>
      </c>
      <c r="C33" s="819" t="s">
        <v>1006</v>
      </c>
      <c r="D33" s="183"/>
      <c r="E33" s="288"/>
      <c r="F33" s="273"/>
      <c r="G33" s="78" t="s">
        <v>10</v>
      </c>
      <c r="H33" s="78" t="s">
        <v>10</v>
      </c>
      <c r="I33" s="78" t="s">
        <v>10</v>
      </c>
      <c r="J33" s="78" t="s">
        <v>10</v>
      </c>
      <c r="K33" s="78" t="s">
        <v>10</v>
      </c>
      <c r="L33" s="78" t="s">
        <v>10</v>
      </c>
      <c r="M33" s="176"/>
      <c r="N33" s="891" t="s">
        <v>192</v>
      </c>
      <c r="P33" s="913" t="s">
        <v>819</v>
      </c>
      <c r="R33" s="302"/>
      <c r="S33" s="379"/>
      <c r="T33" s="865" t="s">
        <v>1013</v>
      </c>
      <c r="U33" s="315"/>
      <c r="V33" s="307"/>
      <c r="W33" s="315"/>
      <c r="X33" s="583" t="s">
        <v>612</v>
      </c>
      <c r="Y33" s="425"/>
      <c r="Z33" s="600">
        <f t="shared" si="2"/>
        <v>1</v>
      </c>
      <c r="AA33" s="315"/>
      <c r="AB33" s="798" t="s">
        <v>728</v>
      </c>
      <c r="AC33" s="465"/>
      <c r="AD33" s="937"/>
      <c r="AE33" s="937"/>
      <c r="AF33" s="937"/>
    </row>
    <row r="34" spans="1:32" s="1" customFormat="1" ht="72" customHeight="1">
      <c r="A34" s="73" t="s">
        <v>140</v>
      </c>
      <c r="B34" s="74" t="s">
        <v>139</v>
      </c>
      <c r="C34" s="819" t="s">
        <v>949</v>
      </c>
      <c r="D34" s="183"/>
      <c r="E34" s="266"/>
      <c r="F34" s="273"/>
      <c r="G34" s="78" t="s">
        <v>10</v>
      </c>
      <c r="H34" s="78" t="s">
        <v>10</v>
      </c>
      <c r="I34" s="78" t="s">
        <v>10</v>
      </c>
      <c r="J34" s="78" t="s">
        <v>10</v>
      </c>
      <c r="K34" s="78" t="s">
        <v>10</v>
      </c>
      <c r="L34" s="78" t="s">
        <v>10</v>
      </c>
      <c r="M34" s="176"/>
      <c r="N34" s="264" t="s">
        <v>993</v>
      </c>
      <c r="P34" s="913" t="s">
        <v>819</v>
      </c>
      <c r="R34" s="824" t="s">
        <v>827</v>
      </c>
      <c r="S34" s="379"/>
      <c r="T34" s="300" t="s">
        <v>994</v>
      </c>
      <c r="U34" s="315"/>
      <c r="V34" s="307" t="s">
        <v>255</v>
      </c>
      <c r="W34" s="315"/>
      <c r="X34" s="583" t="s">
        <v>612</v>
      </c>
      <c r="Y34" s="425"/>
      <c r="Z34" s="600">
        <f t="shared" si="2"/>
        <v>1</v>
      </c>
      <c r="AA34" s="315"/>
      <c r="AB34" s="798" t="s">
        <v>639</v>
      </c>
      <c r="AC34" s="465"/>
      <c r="AD34" s="937"/>
      <c r="AE34" s="937"/>
      <c r="AF34" s="937"/>
    </row>
    <row r="35" spans="1:32" s="1" customFormat="1" ht="45.75" customHeight="1">
      <c r="A35" s="73" t="s">
        <v>142</v>
      </c>
      <c r="B35" s="74" t="s">
        <v>141</v>
      </c>
      <c r="C35" s="819" t="s">
        <v>950</v>
      </c>
      <c r="D35" s="183"/>
      <c r="E35" s="266"/>
      <c r="F35" s="273"/>
      <c r="G35" s="78" t="s">
        <v>10</v>
      </c>
      <c r="H35" s="78" t="s">
        <v>10</v>
      </c>
      <c r="I35" s="78" t="s">
        <v>10</v>
      </c>
      <c r="J35" s="78" t="s">
        <v>10</v>
      </c>
      <c r="K35" s="78" t="s">
        <v>10</v>
      </c>
      <c r="L35" s="78" t="s">
        <v>10</v>
      </c>
      <c r="M35" s="176"/>
      <c r="N35" s="264" t="s">
        <v>192</v>
      </c>
      <c r="P35" s="913" t="s">
        <v>750</v>
      </c>
      <c r="R35" s="302" t="s">
        <v>253</v>
      </c>
      <c r="S35" s="379"/>
      <c r="T35" s="300" t="s">
        <v>450</v>
      </c>
      <c r="U35" s="315"/>
      <c r="V35" s="864" t="s">
        <v>774</v>
      </c>
      <c r="W35" s="315"/>
      <c r="X35" s="583" t="s">
        <v>612</v>
      </c>
      <c r="Y35" s="425"/>
      <c r="Z35" s="600">
        <f t="shared" si="2"/>
        <v>1</v>
      </c>
      <c r="AA35" s="315"/>
      <c r="AB35" s="798" t="s">
        <v>741</v>
      </c>
      <c r="AC35" s="465"/>
      <c r="AD35" s="937"/>
      <c r="AE35" s="937"/>
      <c r="AF35" s="937"/>
    </row>
    <row r="36" spans="1:32" s="1" customFormat="1" ht="354" customHeight="1">
      <c r="A36" s="108" t="s">
        <v>522</v>
      </c>
      <c r="B36" s="926" t="s">
        <v>143</v>
      </c>
      <c r="C36" s="821" t="s">
        <v>1007</v>
      </c>
      <c r="D36" s="183"/>
      <c r="E36" s="821" t="s">
        <v>1011</v>
      </c>
      <c r="F36" s="273"/>
      <c r="G36" s="104" t="s">
        <v>10</v>
      </c>
      <c r="H36" s="104" t="s">
        <v>10</v>
      </c>
      <c r="I36" s="104" t="s">
        <v>10</v>
      </c>
      <c r="J36" s="104" t="s">
        <v>10</v>
      </c>
      <c r="K36" s="104" t="s">
        <v>10</v>
      </c>
      <c r="L36" s="104" t="s">
        <v>10</v>
      </c>
      <c r="M36" s="188"/>
      <c r="N36" s="256" t="s">
        <v>192</v>
      </c>
      <c r="P36" s="914" t="s">
        <v>819</v>
      </c>
      <c r="R36" s="826" t="s">
        <v>736</v>
      </c>
      <c r="S36" s="379"/>
      <c r="T36" s="300" t="s">
        <v>441</v>
      </c>
      <c r="U36" s="315"/>
      <c r="V36" s="866" t="s">
        <v>773</v>
      </c>
      <c r="W36" s="315"/>
      <c r="X36" s="583" t="s">
        <v>612</v>
      </c>
      <c r="Y36" s="425"/>
      <c r="Z36" s="600">
        <f t="shared" si="2"/>
        <v>1</v>
      </c>
      <c r="AA36" s="315"/>
      <c r="AB36" s="800" t="s">
        <v>692</v>
      </c>
      <c r="AC36" s="465"/>
      <c r="AD36" s="937"/>
      <c r="AE36" s="937"/>
      <c r="AF36" s="937"/>
    </row>
    <row r="37" spans="1:32" s="1" customFormat="1" ht="49.5" customHeight="1">
      <c r="A37" s="73" t="s">
        <v>144</v>
      </c>
      <c r="B37" s="74" t="s">
        <v>820</v>
      </c>
      <c r="C37" s="819" t="s">
        <v>782</v>
      </c>
      <c r="D37" s="183"/>
      <c r="E37" s="266"/>
      <c r="F37" s="273"/>
      <c r="G37" s="78" t="s">
        <v>10</v>
      </c>
      <c r="H37" s="78" t="s">
        <v>10</v>
      </c>
      <c r="I37" s="78" t="s">
        <v>10</v>
      </c>
      <c r="J37" s="78" t="s">
        <v>10</v>
      </c>
      <c r="K37" s="78" t="s">
        <v>10</v>
      </c>
      <c r="L37" s="78" t="s">
        <v>10</v>
      </c>
      <c r="M37" s="176"/>
      <c r="N37" s="267" t="s">
        <v>192</v>
      </c>
      <c r="O37" s="382"/>
      <c r="P37" s="820" t="s">
        <v>819</v>
      </c>
      <c r="Q37" s="382"/>
      <c r="R37" s="300" t="s">
        <v>553</v>
      </c>
      <c r="S37" s="379"/>
      <c r="T37" s="300" t="s">
        <v>442</v>
      </c>
      <c r="U37" s="315"/>
      <c r="V37" s="820" t="s">
        <v>775</v>
      </c>
      <c r="W37" s="382"/>
      <c r="X37" s="583" t="s">
        <v>612</v>
      </c>
      <c r="Y37" s="425"/>
      <c r="Z37" s="600">
        <f t="shared" si="2"/>
        <v>1</v>
      </c>
      <c r="AA37" s="315"/>
      <c r="AB37" s="807" t="s">
        <v>639</v>
      </c>
      <c r="AC37" s="465"/>
      <c r="AD37" s="937"/>
      <c r="AE37" s="937"/>
      <c r="AF37" s="937"/>
    </row>
    <row r="38" spans="1:32" s="315" customFormat="1" ht="79.5" customHeight="1">
      <c r="A38" s="108" t="s">
        <v>821</v>
      </c>
      <c r="B38" s="332" t="s">
        <v>988</v>
      </c>
      <c r="C38" s="821" t="s">
        <v>935</v>
      </c>
      <c r="D38" s="273"/>
      <c r="E38" s="821" t="s">
        <v>975</v>
      </c>
      <c r="F38" s="273"/>
      <c r="G38" s="902" t="s">
        <v>10</v>
      </c>
      <c r="H38" s="902" t="s">
        <v>10</v>
      </c>
      <c r="I38" s="902" t="s">
        <v>10</v>
      </c>
      <c r="J38" s="902" t="s">
        <v>10</v>
      </c>
      <c r="K38" s="902" t="s">
        <v>10</v>
      </c>
      <c r="L38" s="902" t="s">
        <v>10</v>
      </c>
      <c r="M38" s="188"/>
      <c r="N38" s="904" t="s">
        <v>694</v>
      </c>
      <c r="O38" s="197"/>
      <c r="P38" s="914" t="s">
        <v>819</v>
      </c>
      <c r="Q38" s="197"/>
      <c r="R38" s="904"/>
      <c r="S38" s="197"/>
      <c r="T38" s="909" t="s">
        <v>936</v>
      </c>
      <c r="U38" s="917"/>
      <c r="V38" s="901"/>
      <c r="W38" s="197"/>
      <c r="X38" s="583" t="s">
        <v>612</v>
      </c>
      <c r="Y38" s="197"/>
      <c r="Z38" s="600">
        <f t="shared" si="2"/>
        <v>1</v>
      </c>
      <c r="AA38" s="425"/>
      <c r="AB38" s="600">
        <f t="shared" ref="AB38" si="3">IF(OR(Z38="A"),"",IF(OR(Z38="N"),0,1))</f>
        <v>1</v>
      </c>
      <c r="AD38" s="937"/>
      <c r="AE38" s="937"/>
      <c r="AF38" s="937"/>
    </row>
    <row r="39" spans="1:32" s="203" customFormat="1" ht="45.6">
      <c r="A39" s="470" t="s">
        <v>506</v>
      </c>
      <c r="B39" s="22"/>
      <c r="C39" s="467" t="s">
        <v>937</v>
      </c>
      <c r="D39" s="565"/>
      <c r="E39" s="467"/>
      <c r="F39" s="137"/>
      <c r="G39" s="353"/>
      <c r="H39" s="353"/>
      <c r="I39" s="353"/>
      <c r="J39" s="353"/>
      <c r="K39" s="353"/>
      <c r="L39" s="353"/>
      <c r="M39" s="134"/>
      <c r="N39" s="353"/>
      <c r="O39" s="566"/>
      <c r="P39" s="353"/>
      <c r="Q39" s="567"/>
      <c r="R39" s="347"/>
      <c r="S39" s="568"/>
      <c r="T39" s="347"/>
      <c r="U39" s="567"/>
      <c r="V39" s="353"/>
      <c r="W39" s="567"/>
      <c r="X39" s="316"/>
      <c r="Y39" s="567"/>
      <c r="Z39" s="353"/>
      <c r="AB39" s="810"/>
      <c r="AC39" s="682"/>
      <c r="AD39" s="937"/>
      <c r="AE39" s="937"/>
      <c r="AF39" s="937"/>
    </row>
  </sheetData>
  <mergeCells count="22">
    <mergeCell ref="T1:T2"/>
    <mergeCell ref="E11:E14"/>
    <mergeCell ref="K11:K14"/>
    <mergeCell ref="L11:L14"/>
    <mergeCell ref="G11:G14"/>
    <mergeCell ref="H11:H14"/>
    <mergeCell ref="I11:I14"/>
    <mergeCell ref="J11:J14"/>
    <mergeCell ref="P1:P2"/>
    <mergeCell ref="N1:N2"/>
    <mergeCell ref="G1:L1"/>
    <mergeCell ref="A4:C4"/>
    <mergeCell ref="A11:A14"/>
    <mergeCell ref="B11:B14"/>
    <mergeCell ref="C11:C14"/>
    <mergeCell ref="R1:R2"/>
    <mergeCell ref="AD1:AD2"/>
    <mergeCell ref="AF1:AF2"/>
    <mergeCell ref="AB1:AB2"/>
    <mergeCell ref="V1:V2"/>
    <mergeCell ref="Z1:Z2"/>
    <mergeCell ref="X1:X2"/>
  </mergeCells>
  <dataValidations count="2">
    <dataValidation type="textLength" allowBlank="1" showInputMessage="1" showErrorMessage="1" sqref="G6:M11 G15:M22 G24:M37 G38:N38" xr:uid="{00000000-0002-0000-0A00-000000000000}">
      <formula1>0</formula1>
      <formula2>4096</formula2>
    </dataValidation>
    <dataValidation type="list" showDropDown="1" showInputMessage="1" showErrorMessage="1" sqref="X6:X11 X15:X38" xr:uid="{00000000-0002-0000-0A00-000001000000}">
      <formula1>"N,Y,A"</formula1>
    </dataValidation>
  </dataValidations>
  <printOptions headings="1"/>
  <pageMargins left="0.23622047244094491" right="0.23622047244094491" top="0.74803149606299213" bottom="0.74803149606299213" header="0.31496062992125984" footer="0.31496062992125984"/>
  <pageSetup paperSize="9" scale="46" fitToHeight="0" orientation="landscape" r:id="rId1"/>
  <headerFooter>
    <oddFooter>&amp;L&amp;"BMW Group,Fett"&amp;8BMW Sales Standards 2013+, August 9th, 2012&amp;C&amp;"BMW Group,Standard"&amp;8&amp;A&amp;R&amp;"BMW Group,Standard"&amp;8&amp;P / &amp;N</oddFooter>
  </headerFooter>
  <ignoredErrors>
    <ignoredError sqref="B6:B11 B15:B21"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0">
    <pageSetUpPr fitToPage="1"/>
  </sheetPr>
  <dimension ref="A1:AF20"/>
  <sheetViews>
    <sheetView showGridLines="0" view="pageBreakPreview" topLeftCell="F1" zoomScaleNormal="60" zoomScaleSheetLayoutView="100" workbookViewId="0">
      <pane ySplit="2" topLeftCell="A6" activePane="bottomLeft" state="frozen"/>
      <selection activeCell="Z14" sqref="Z14"/>
      <selection pane="bottomLeft" activeCell="N19" sqref="N19"/>
    </sheetView>
  </sheetViews>
  <sheetFormatPr defaultColWidth="11.44140625" defaultRowHeight="14.4"/>
  <cols>
    <col min="1" max="1" width="21.6640625" customWidth="1"/>
    <col min="2" max="2" width="9.33203125" customWidth="1"/>
    <col min="3" max="3" width="52" customWidth="1"/>
    <col min="4" max="4" width="1.6640625" style="92" customWidth="1"/>
    <col min="5" max="5" width="30.5546875" style="269" customWidth="1"/>
    <col min="6" max="6" width="1.109375" style="269" customWidth="1"/>
    <col min="7" max="12" width="6.88671875" customWidth="1"/>
    <col min="13" max="13" width="1.6640625" style="92" customWidth="1"/>
    <col min="14" max="14" width="11.44140625" style="939"/>
    <col min="15" max="15" width="3.5546875" customWidth="1"/>
    <col min="16" max="16" width="11.44140625" style="939"/>
    <col min="17" max="17" width="1.5546875" customWidth="1"/>
    <col min="18" max="18" width="42"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style="939" customWidth="1"/>
    <col min="27" max="27" width="1.5546875"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1004" t="s">
        <v>190</v>
      </c>
      <c r="P1" s="1004" t="s">
        <v>194</v>
      </c>
      <c r="R1" s="950" t="s">
        <v>219</v>
      </c>
      <c r="T1" s="950" t="s">
        <v>242</v>
      </c>
      <c r="V1" s="950" t="s">
        <v>243</v>
      </c>
      <c r="X1" s="950" t="s">
        <v>220</v>
      </c>
      <c r="Z1" s="1004"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1004"/>
      <c r="P2" s="1004"/>
      <c r="R2" s="950"/>
      <c r="T2" s="950"/>
      <c r="V2" s="950"/>
      <c r="X2" s="950"/>
      <c r="Z2" s="1004"/>
      <c r="AB2" s="952"/>
      <c r="AC2" s="123"/>
      <c r="AD2" s="947"/>
      <c r="AF2" s="948"/>
    </row>
    <row r="4" spans="1:32" ht="15">
      <c r="A4" s="991" t="s">
        <v>342</v>
      </c>
      <c r="B4" s="991"/>
      <c r="AD4" s="3"/>
      <c r="AE4" s="3"/>
      <c r="AF4" s="3"/>
    </row>
    <row r="5" spans="1:32" s="1" customFormat="1">
      <c r="A5" s="64"/>
      <c r="B5" s="65"/>
      <c r="C5" s="63"/>
      <c r="D5" s="113"/>
      <c r="E5" s="270"/>
      <c r="F5" s="270"/>
      <c r="G5" s="63"/>
      <c r="H5" s="63"/>
      <c r="I5" s="63"/>
      <c r="J5" s="63"/>
      <c r="K5" s="63"/>
      <c r="L5" s="63"/>
      <c r="M5" s="113"/>
      <c r="N5" s="940"/>
      <c r="P5" s="940"/>
      <c r="V5" s="315"/>
      <c r="W5" s="315"/>
      <c r="Y5" s="315"/>
      <c r="Z5" s="940"/>
      <c r="AB5" s="315"/>
      <c r="AC5" s="315"/>
      <c r="AD5" s="3"/>
      <c r="AE5" s="3"/>
      <c r="AF5" s="3"/>
    </row>
    <row r="6" spans="1:32" s="1" customFormat="1" ht="86.25" customHeight="1">
      <c r="A6" s="76" t="s">
        <v>145</v>
      </c>
      <c r="B6" s="47" t="s">
        <v>146</v>
      </c>
      <c r="C6" s="112" t="s">
        <v>956</v>
      </c>
      <c r="D6" s="196"/>
      <c r="E6" s="112" t="s">
        <v>730</v>
      </c>
      <c r="F6" s="196"/>
      <c r="G6" s="70" t="s">
        <v>10</v>
      </c>
      <c r="H6" s="70" t="s">
        <v>10</v>
      </c>
      <c r="I6" s="70" t="s">
        <v>10</v>
      </c>
      <c r="J6" s="70" t="s">
        <v>10</v>
      </c>
      <c r="K6" s="70" t="s">
        <v>10</v>
      </c>
      <c r="L6" s="70" t="s">
        <v>10</v>
      </c>
      <c r="M6" s="188"/>
      <c r="N6" s="941" t="s">
        <v>776</v>
      </c>
      <c r="P6" s="941" t="s">
        <v>819</v>
      </c>
      <c r="R6" s="824" t="s">
        <v>957</v>
      </c>
      <c r="S6" s="379"/>
      <c r="T6" s="305"/>
      <c r="U6" s="315"/>
      <c r="V6" s="314" t="s">
        <v>249</v>
      </c>
      <c r="W6" s="315"/>
      <c r="X6" s="590" t="s">
        <v>613</v>
      </c>
      <c r="Y6" s="425"/>
      <c r="Z6" s="945">
        <f>IF(OR(X6="A",X7="A",X8="A"),"",IF(OR(X6="N",X7="N",X8="N"),0,1))</f>
        <v>0</v>
      </c>
      <c r="AA6" s="315"/>
      <c r="AB6" s="800" t="s">
        <v>639</v>
      </c>
      <c r="AC6" s="315"/>
      <c r="AD6" s="936"/>
      <c r="AE6" s="936"/>
      <c r="AF6" s="936"/>
    </row>
    <row r="7" spans="1:32" s="315" customFormat="1" ht="75" customHeight="1">
      <c r="A7" s="301"/>
      <c r="B7" s="313"/>
      <c r="C7" s="391" t="s">
        <v>693</v>
      </c>
      <c r="D7" s="392"/>
      <c r="E7" s="391"/>
      <c r="F7" s="392"/>
      <c r="G7" s="314"/>
      <c r="H7" s="314"/>
      <c r="I7" s="314"/>
      <c r="J7" s="314"/>
      <c r="K7" s="314"/>
      <c r="L7" s="314"/>
      <c r="M7" s="188"/>
      <c r="N7" s="941"/>
      <c r="P7" s="941"/>
      <c r="R7" s="358" t="s">
        <v>248</v>
      </c>
      <c r="S7" s="379"/>
      <c r="T7" s="305"/>
      <c r="V7" s="314"/>
      <c r="X7" s="590" t="s">
        <v>612</v>
      </c>
      <c r="Y7" s="425"/>
      <c r="Z7" s="941"/>
      <c r="AB7" s="800"/>
      <c r="AD7" s="936"/>
      <c r="AE7" s="936"/>
      <c r="AF7" s="936"/>
    </row>
    <row r="8" spans="1:32" s="1" customFormat="1" ht="41.25" customHeight="1">
      <c r="A8" s="77"/>
      <c r="B8" s="72"/>
      <c r="C8" s="666" t="s">
        <v>715</v>
      </c>
      <c r="D8" s="183"/>
      <c r="E8" s="255"/>
      <c r="F8" s="273"/>
      <c r="G8" s="83"/>
      <c r="H8" s="83"/>
      <c r="I8" s="83"/>
      <c r="J8" s="83"/>
      <c r="K8" s="83"/>
      <c r="L8" s="83"/>
      <c r="M8" s="176"/>
      <c r="N8" s="942"/>
      <c r="P8" s="942"/>
      <c r="R8" s="828" t="s">
        <v>731</v>
      </c>
      <c r="S8" s="379"/>
      <c r="T8" s="302"/>
      <c r="U8" s="315"/>
      <c r="V8" s="307" t="s">
        <v>250</v>
      </c>
      <c r="W8" s="315"/>
      <c r="X8" s="590" t="s">
        <v>613</v>
      </c>
      <c r="Y8" s="315"/>
      <c r="Z8" s="942"/>
      <c r="AA8" s="315"/>
      <c r="AB8" s="798"/>
      <c r="AC8" s="315"/>
      <c r="AD8" s="936"/>
      <c r="AE8" s="936"/>
      <c r="AF8" s="936"/>
    </row>
    <row r="9" spans="1:32" s="1" customFormat="1" ht="84.75" customHeight="1">
      <c r="A9" s="76" t="s">
        <v>162</v>
      </c>
      <c r="B9" s="47" t="s">
        <v>147</v>
      </c>
      <c r="C9" s="821" t="s">
        <v>958</v>
      </c>
      <c r="D9" s="183"/>
      <c r="E9" s="821" t="s">
        <v>716</v>
      </c>
      <c r="F9" s="273"/>
      <c r="G9" s="306" t="s">
        <v>10</v>
      </c>
      <c r="H9" s="306" t="s">
        <v>10</v>
      </c>
      <c r="I9" s="306" t="s">
        <v>10</v>
      </c>
      <c r="J9" s="306" t="s">
        <v>10</v>
      </c>
      <c r="K9" s="306" t="s">
        <v>10</v>
      </c>
      <c r="L9" s="306" t="s">
        <v>10</v>
      </c>
      <c r="M9" s="186"/>
      <c r="N9" s="943" t="s">
        <v>192</v>
      </c>
      <c r="P9" s="943" t="s">
        <v>819</v>
      </c>
      <c r="R9" s="890" t="s">
        <v>791</v>
      </c>
      <c r="S9" s="379"/>
      <c r="T9" s="300" t="s">
        <v>452</v>
      </c>
      <c r="U9" s="315"/>
      <c r="V9" s="267" t="s">
        <v>249</v>
      </c>
      <c r="W9" s="315"/>
      <c r="X9" s="590" t="s">
        <v>612</v>
      </c>
      <c r="Y9" s="425"/>
      <c r="Z9" s="945">
        <f>IF(OR(X9="A",X10="A"),"",IF(OR(X9="N",X10="N"),0,1))</f>
        <v>1</v>
      </c>
      <c r="AA9" s="315"/>
      <c r="AB9" s="801" t="s">
        <v>639</v>
      </c>
      <c r="AC9" s="315"/>
      <c r="AD9" s="936"/>
      <c r="AE9" s="936"/>
      <c r="AF9" s="936"/>
    </row>
    <row r="10" spans="1:32" s="315" customFormat="1" ht="84.75" customHeight="1">
      <c r="A10" s="301"/>
      <c r="B10" s="313"/>
      <c r="C10" s="309"/>
      <c r="D10" s="273"/>
      <c r="E10" s="309"/>
      <c r="F10" s="273"/>
      <c r="G10" s="307"/>
      <c r="H10" s="307"/>
      <c r="I10" s="307"/>
      <c r="J10" s="307"/>
      <c r="K10" s="307"/>
      <c r="L10" s="307"/>
      <c r="M10" s="262"/>
      <c r="N10" s="942"/>
      <c r="O10" s="381"/>
      <c r="P10" s="942"/>
      <c r="R10" s="897" t="s">
        <v>822</v>
      </c>
      <c r="S10" s="379"/>
      <c r="T10" s="300" t="s">
        <v>452</v>
      </c>
      <c r="V10" s="267" t="s">
        <v>249</v>
      </c>
      <c r="X10" s="590" t="s">
        <v>612</v>
      </c>
      <c r="Y10" s="425"/>
      <c r="Z10" s="941"/>
      <c r="AB10" s="798"/>
      <c r="AD10" s="936"/>
      <c r="AE10" s="936"/>
      <c r="AF10" s="936"/>
    </row>
    <row r="11" spans="1:32" s="1" customFormat="1" ht="75.75" customHeight="1">
      <c r="A11" s="108" t="s">
        <v>163</v>
      </c>
      <c r="B11" s="95" t="s">
        <v>202</v>
      </c>
      <c r="C11" s="821" t="s">
        <v>959</v>
      </c>
      <c r="D11" s="183"/>
      <c r="E11" s="308"/>
      <c r="F11" s="273"/>
      <c r="G11" s="306" t="s">
        <v>10</v>
      </c>
      <c r="H11" s="306" t="s">
        <v>10</v>
      </c>
      <c r="I11" s="306" t="s">
        <v>10</v>
      </c>
      <c r="J11" s="306" t="s">
        <v>10</v>
      </c>
      <c r="K11" s="306" t="s">
        <v>10</v>
      </c>
      <c r="L11" s="306" t="s">
        <v>10</v>
      </c>
      <c r="M11" s="186"/>
      <c r="N11" s="943" t="s">
        <v>776</v>
      </c>
      <c r="P11" s="943" t="s">
        <v>819</v>
      </c>
      <c r="R11" s="300" t="s">
        <v>251</v>
      </c>
      <c r="S11" s="379"/>
      <c r="T11" s="300" t="s">
        <v>453</v>
      </c>
      <c r="U11" s="315"/>
      <c r="V11" s="306" t="s">
        <v>249</v>
      </c>
      <c r="W11" s="315"/>
      <c r="X11" s="590" t="s">
        <v>612</v>
      </c>
      <c r="Y11" s="425"/>
      <c r="Z11" s="945">
        <f>IF(OR(X11="A",X12="A",X13="A"),"",IF(OR(X11="N",X12="N",X13="N"),0,1))</f>
        <v>1</v>
      </c>
      <c r="AA11" s="315"/>
      <c r="AB11" s="801" t="s">
        <v>732</v>
      </c>
      <c r="AC11" s="315"/>
      <c r="AD11" s="936"/>
      <c r="AE11" s="936"/>
      <c r="AF11" s="936"/>
    </row>
    <row r="12" spans="1:32" s="315" customFormat="1" ht="39.75" customHeight="1">
      <c r="A12" s="301"/>
      <c r="B12" s="393"/>
      <c r="C12" s="81"/>
      <c r="D12" s="273"/>
      <c r="E12" s="81"/>
      <c r="F12" s="273"/>
      <c r="G12" s="314"/>
      <c r="H12" s="314"/>
      <c r="I12" s="314"/>
      <c r="J12" s="314"/>
      <c r="K12" s="314"/>
      <c r="L12" s="314"/>
      <c r="M12" s="188"/>
      <c r="N12" s="943" t="s">
        <v>777</v>
      </c>
      <c r="O12" s="381"/>
      <c r="P12" s="941"/>
      <c r="R12" s="300" t="s">
        <v>327</v>
      </c>
      <c r="S12" s="379"/>
      <c r="T12" s="300" t="s">
        <v>453</v>
      </c>
      <c r="V12" s="314"/>
      <c r="X12" s="590" t="s">
        <v>612</v>
      </c>
      <c r="Y12" s="425"/>
      <c r="Z12" s="941"/>
      <c r="AB12" s="800"/>
      <c r="AD12" s="936"/>
      <c r="AE12" s="936"/>
      <c r="AF12" s="936"/>
    </row>
    <row r="13" spans="1:32" s="315" customFormat="1" ht="54.75" customHeight="1">
      <c r="A13" s="301"/>
      <c r="B13" s="393"/>
      <c r="C13" s="309"/>
      <c r="D13" s="273"/>
      <c r="E13" s="309"/>
      <c r="F13" s="273"/>
      <c r="G13" s="307"/>
      <c r="H13" s="307"/>
      <c r="I13" s="307"/>
      <c r="J13" s="307"/>
      <c r="K13" s="307"/>
      <c r="L13" s="307"/>
      <c r="M13" s="262"/>
      <c r="N13" s="943" t="s">
        <v>776</v>
      </c>
      <c r="P13" s="942"/>
      <c r="R13" s="828" t="s">
        <v>713</v>
      </c>
      <c r="S13" s="379"/>
      <c r="T13" s="300" t="s">
        <v>454</v>
      </c>
      <c r="V13" s="307"/>
      <c r="X13" s="590" t="s">
        <v>612</v>
      </c>
      <c r="Z13" s="942"/>
      <c r="AB13" s="798"/>
      <c r="AD13" s="936"/>
      <c r="AE13" s="936"/>
      <c r="AF13" s="936"/>
    </row>
    <row r="14" spans="1:32" s="1" customFormat="1" ht="57.75" customHeight="1">
      <c r="A14" s="73" t="s">
        <v>148</v>
      </c>
      <c r="B14" s="74" t="s">
        <v>149</v>
      </c>
      <c r="C14" s="819" t="s">
        <v>960</v>
      </c>
      <c r="D14" s="273"/>
      <c r="E14" s="288"/>
      <c r="F14" s="273"/>
      <c r="G14" s="820" t="s">
        <v>10</v>
      </c>
      <c r="H14" s="267" t="s">
        <v>10</v>
      </c>
      <c r="I14" s="267" t="s">
        <v>10</v>
      </c>
      <c r="J14" s="267" t="s">
        <v>10</v>
      </c>
      <c r="K14" s="267" t="s">
        <v>10</v>
      </c>
      <c r="L14" s="267" t="s">
        <v>10</v>
      </c>
      <c r="M14" s="192"/>
      <c r="N14" s="944" t="s">
        <v>694</v>
      </c>
      <c r="O14" s="315"/>
      <c r="P14" s="944" t="s">
        <v>750</v>
      </c>
      <c r="Q14" s="315"/>
      <c r="R14" s="910" t="s">
        <v>961</v>
      </c>
      <c r="S14" s="379"/>
      <c r="T14" s="660" t="s">
        <v>452</v>
      </c>
      <c r="U14" s="315"/>
      <c r="V14" s="267" t="s">
        <v>249</v>
      </c>
      <c r="W14" s="315"/>
      <c r="X14" s="590" t="s">
        <v>612</v>
      </c>
      <c r="Y14" s="425"/>
      <c r="Z14" s="945">
        <f>IF(OR(X14="A",Size="XS"),"",IF(OR(X14="N"),0,1))</f>
        <v>1</v>
      </c>
      <c r="AA14" s="315"/>
      <c r="AB14" s="807" t="s">
        <v>741</v>
      </c>
      <c r="AC14" s="315"/>
      <c r="AD14" s="936"/>
      <c r="AE14" s="936"/>
      <c r="AF14" s="936"/>
    </row>
    <row r="15" spans="1:32" s="1" customFormat="1" ht="167.25" customHeight="1">
      <c r="A15" s="73" t="s">
        <v>150</v>
      </c>
      <c r="B15" s="74" t="s">
        <v>151</v>
      </c>
      <c r="C15" s="819" t="s">
        <v>962</v>
      </c>
      <c r="D15" s="183"/>
      <c r="E15" s="266"/>
      <c r="F15" s="273"/>
      <c r="G15" s="78" t="s">
        <v>10</v>
      </c>
      <c r="H15" s="78" t="s">
        <v>10</v>
      </c>
      <c r="I15" s="78" t="s">
        <v>10</v>
      </c>
      <c r="J15" s="78" t="s">
        <v>10</v>
      </c>
      <c r="K15" s="78" t="s">
        <v>10</v>
      </c>
      <c r="L15" s="78" t="s">
        <v>10</v>
      </c>
      <c r="M15" s="192"/>
      <c r="N15" s="943" t="s">
        <v>776</v>
      </c>
      <c r="P15" s="944" t="s">
        <v>819</v>
      </c>
      <c r="R15" s="897" t="s">
        <v>824</v>
      </c>
      <c r="S15" s="379"/>
      <c r="T15" s="300" t="s">
        <v>455</v>
      </c>
      <c r="U15" s="315"/>
      <c r="V15" s="267"/>
      <c r="W15" s="315"/>
      <c r="X15" s="590" t="s">
        <v>612</v>
      </c>
      <c r="Y15" s="425"/>
      <c r="Z15" s="945">
        <f>IF(OR(X15="A"),"",IF(OR(X15="N"),0,1))</f>
        <v>1</v>
      </c>
      <c r="AA15" s="315"/>
      <c r="AB15" s="807" t="s">
        <v>639</v>
      </c>
      <c r="AC15" s="315"/>
      <c r="AD15" s="936"/>
      <c r="AE15" s="936"/>
      <c r="AF15" s="936"/>
    </row>
    <row r="16" spans="1:32" s="1" customFormat="1" ht="57">
      <c r="A16" s="108" t="s">
        <v>823</v>
      </c>
      <c r="B16" s="311" t="s">
        <v>152</v>
      </c>
      <c r="C16" s="821" t="s">
        <v>951</v>
      </c>
      <c r="D16" s="183"/>
      <c r="E16" s="821" t="s">
        <v>976</v>
      </c>
      <c r="F16" s="273"/>
      <c r="G16" s="306" t="s">
        <v>10</v>
      </c>
      <c r="H16" s="306" t="s">
        <v>10</v>
      </c>
      <c r="I16" s="306" t="s">
        <v>10</v>
      </c>
      <c r="J16" s="306" t="s">
        <v>10</v>
      </c>
      <c r="K16" s="306" t="s">
        <v>10</v>
      </c>
      <c r="L16" s="306" t="s">
        <v>10</v>
      </c>
      <c r="M16" s="186"/>
      <c r="N16" s="943" t="s">
        <v>192</v>
      </c>
      <c r="P16" s="943" t="s">
        <v>10</v>
      </c>
      <c r="R16" s="910" t="s">
        <v>952</v>
      </c>
      <c r="S16" s="379"/>
      <c r="T16" s="300" t="s">
        <v>456</v>
      </c>
      <c r="U16" s="315"/>
      <c r="V16" s="306" t="s">
        <v>249</v>
      </c>
      <c r="W16" s="315"/>
      <c r="X16" s="590" t="s">
        <v>612</v>
      </c>
      <c r="Y16" s="425"/>
      <c r="Z16" s="945">
        <f>IF(OR(X16="A",X17="A",X18="A",X19="A"),"",IF(OR(X16="N",X17="N",X18="N",X19="N"),0,1))</f>
        <v>1</v>
      </c>
      <c r="AA16" s="315"/>
      <c r="AB16" s="801" t="s">
        <v>650</v>
      </c>
      <c r="AC16" s="315"/>
      <c r="AD16" s="936"/>
      <c r="AE16" s="936"/>
      <c r="AF16" s="936"/>
    </row>
    <row r="17" spans="1:32" s="315" customFormat="1" ht="41.25" customHeight="1">
      <c r="A17" s="301"/>
      <c r="B17" s="313"/>
      <c r="C17" s="81" t="s">
        <v>714</v>
      </c>
      <c r="D17" s="273"/>
      <c r="E17" s="81"/>
      <c r="F17" s="273"/>
      <c r="G17" s="314"/>
      <c r="H17" s="314"/>
      <c r="I17" s="314"/>
      <c r="J17" s="314"/>
      <c r="K17" s="314"/>
      <c r="L17" s="314"/>
      <c r="M17" s="188"/>
      <c r="N17" s="943"/>
      <c r="O17" s="381"/>
      <c r="P17" s="941"/>
      <c r="R17" s="824" t="s">
        <v>729</v>
      </c>
      <c r="S17" s="379"/>
      <c r="T17" s="300"/>
      <c r="V17" s="314"/>
      <c r="X17" s="590" t="s">
        <v>612</v>
      </c>
      <c r="Y17" s="425"/>
      <c r="Z17" s="941"/>
      <c r="AB17" s="800"/>
      <c r="AD17" s="936"/>
      <c r="AE17" s="936"/>
      <c r="AF17" s="936"/>
    </row>
    <row r="18" spans="1:32" s="315" customFormat="1" ht="57" customHeight="1">
      <c r="A18" s="301"/>
      <c r="B18" s="313"/>
      <c r="C18" s="81" t="s">
        <v>953</v>
      </c>
      <c r="D18" s="273"/>
      <c r="E18" s="81"/>
      <c r="F18" s="273"/>
      <c r="G18" s="314"/>
      <c r="H18" s="314"/>
      <c r="I18" s="314"/>
      <c r="J18" s="314"/>
      <c r="K18" s="314"/>
      <c r="L18" s="314"/>
      <c r="M18" s="188"/>
      <c r="N18" s="943"/>
      <c r="O18" s="381"/>
      <c r="P18" s="941"/>
      <c r="R18" s="824" t="s">
        <v>954</v>
      </c>
      <c r="S18" s="379"/>
      <c r="T18" s="300"/>
      <c r="V18" s="314"/>
      <c r="X18" s="590" t="s">
        <v>612</v>
      </c>
      <c r="Z18" s="941"/>
      <c r="AB18" s="800"/>
      <c r="AD18" s="936"/>
      <c r="AE18" s="936"/>
      <c r="AF18" s="936"/>
    </row>
    <row r="19" spans="1:32" s="315" customFormat="1" ht="77.25" customHeight="1">
      <c r="A19" s="301"/>
      <c r="B19" s="313"/>
      <c r="C19" s="309"/>
      <c r="D19" s="273"/>
      <c r="E19" s="309"/>
      <c r="F19" s="273"/>
      <c r="G19" s="307"/>
      <c r="H19" s="307"/>
      <c r="I19" s="307"/>
      <c r="J19" s="307"/>
      <c r="K19" s="307"/>
      <c r="L19" s="307"/>
      <c r="M19" s="262"/>
      <c r="N19" s="943"/>
      <c r="P19" s="942"/>
      <c r="R19" s="300" t="s">
        <v>341</v>
      </c>
      <c r="S19" s="379"/>
      <c r="T19" s="300" t="s">
        <v>457</v>
      </c>
      <c r="V19" s="307"/>
      <c r="X19" s="590" t="s">
        <v>612</v>
      </c>
      <c r="Z19" s="942"/>
      <c r="AB19" s="798"/>
      <c r="AD19" s="937"/>
      <c r="AE19" s="937"/>
      <c r="AF19" s="937"/>
    </row>
    <row r="20" spans="1:32" s="1" customFormat="1" ht="53.25" customHeight="1">
      <c r="A20" s="108" t="s">
        <v>523</v>
      </c>
      <c r="B20" s="47" t="s">
        <v>153</v>
      </c>
      <c r="C20" s="819" t="s">
        <v>955</v>
      </c>
      <c r="D20" s="183"/>
      <c r="E20" s="819" t="s">
        <v>976</v>
      </c>
      <c r="F20" s="273"/>
      <c r="G20" s="78" t="s">
        <v>10</v>
      </c>
      <c r="H20" s="78" t="s">
        <v>10</v>
      </c>
      <c r="I20" s="78" t="s">
        <v>10</v>
      </c>
      <c r="J20" s="78" t="s">
        <v>10</v>
      </c>
      <c r="K20" s="78" t="s">
        <v>10</v>
      </c>
      <c r="L20" s="78" t="s">
        <v>10</v>
      </c>
      <c r="M20" s="192"/>
      <c r="N20" s="944" t="s">
        <v>192</v>
      </c>
      <c r="P20" s="944" t="s">
        <v>10</v>
      </c>
      <c r="R20" s="300" t="s">
        <v>638</v>
      </c>
      <c r="S20" s="379"/>
      <c r="T20" s="300" t="s">
        <v>451</v>
      </c>
      <c r="U20" s="315"/>
      <c r="V20" s="267" t="s">
        <v>249</v>
      </c>
      <c r="W20" s="315"/>
      <c r="X20" s="590" t="s">
        <v>613</v>
      </c>
      <c r="Y20" s="425"/>
      <c r="Z20" s="945">
        <f>IF(OR(X20="A"),"",IF(OR(X20="N"),0,1))</f>
        <v>0</v>
      </c>
      <c r="AA20" s="315"/>
      <c r="AB20" s="807" t="s">
        <v>650</v>
      </c>
      <c r="AC20" s="315"/>
      <c r="AD20" s="937"/>
      <c r="AE20" s="937"/>
      <c r="AF20" s="937"/>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20" xr:uid="{00000000-0002-0000-0B00-000000000000}">
      <formula1>0</formula1>
      <formula2>4096</formula2>
    </dataValidation>
    <dataValidation type="list" showDropDown="1" showInputMessage="1" showErrorMessage="1" sqref="X6:X20" xr:uid="{00000000-0002-0000-0B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6 B9 B11 B14:B16 B20"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2">
    <pageSetUpPr fitToPage="1"/>
  </sheetPr>
  <dimension ref="A1:AF16"/>
  <sheetViews>
    <sheetView showGridLines="0" zoomScaleNormal="100" workbookViewId="0">
      <pane ySplit="2" topLeftCell="A6" activePane="bottomLeft" state="frozen"/>
      <selection activeCell="Z14" sqref="Z14"/>
      <selection pane="bottomLeft" activeCell="E9" sqref="E9"/>
    </sheetView>
  </sheetViews>
  <sheetFormatPr defaultColWidth="11.44140625" defaultRowHeight="14.4"/>
  <cols>
    <col min="1" max="1" width="21.6640625" customWidth="1"/>
    <col min="2" max="2" width="9.88671875" customWidth="1"/>
    <col min="3" max="3" width="53.44140625" customWidth="1"/>
    <col min="4" max="4" width="1.6640625" style="92" customWidth="1"/>
    <col min="5" max="5" width="38.44140625" style="269" customWidth="1"/>
    <col min="6" max="6" width="1.109375" style="269" customWidth="1"/>
    <col min="7" max="7" width="5.5546875" customWidth="1"/>
    <col min="8" max="12" width="6.88671875" customWidth="1"/>
    <col min="13" max="13" width="1.6640625" style="92" customWidth="1"/>
    <col min="15" max="15" width="0.88671875" customWidth="1"/>
    <col min="17" max="17" width="1.5546875" customWidth="1"/>
    <col min="18" max="18" width="57.3320312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1"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3" spans="1:32" s="1" customFormat="1" ht="33" customHeight="1">
      <c r="A3" s="1005" t="s">
        <v>792</v>
      </c>
      <c r="B3" s="1005"/>
      <c r="C3" s="1005"/>
      <c r="D3" s="197"/>
      <c r="E3" s="197"/>
      <c r="F3" s="197"/>
      <c r="G3" s="63"/>
      <c r="H3" s="63"/>
      <c r="I3" s="63"/>
      <c r="J3" s="63"/>
      <c r="K3" s="63"/>
      <c r="L3" s="63"/>
      <c r="M3" s="113"/>
      <c r="P3" s="261"/>
      <c r="V3" s="315"/>
      <c r="W3" s="315"/>
      <c r="Y3" s="315"/>
      <c r="Z3" s="315"/>
      <c r="AB3" s="315"/>
      <c r="AC3" s="315"/>
      <c r="AD3"/>
      <c r="AE3"/>
      <c r="AF3"/>
    </row>
    <row r="4" spans="1:32" s="1" customFormat="1" ht="114.75" customHeight="1">
      <c r="A4" s="109" t="s">
        <v>804</v>
      </c>
      <c r="B4" s="72" t="s">
        <v>539</v>
      </c>
      <c r="C4" s="666" t="s">
        <v>968</v>
      </c>
      <c r="D4" s="183"/>
      <c r="E4" s="255"/>
      <c r="F4" s="273"/>
      <c r="G4" s="83" t="s">
        <v>10</v>
      </c>
      <c r="H4" s="83" t="s">
        <v>10</v>
      </c>
      <c r="I4" s="83" t="s">
        <v>10</v>
      </c>
      <c r="J4" s="83" t="s">
        <v>10</v>
      </c>
      <c r="K4" s="83" t="s">
        <v>10</v>
      </c>
      <c r="L4" s="83" t="s">
        <v>10</v>
      </c>
      <c r="M4" s="176"/>
      <c r="N4" s="264" t="s">
        <v>192</v>
      </c>
      <c r="P4" s="913" t="s">
        <v>750</v>
      </c>
      <c r="R4" s="824" t="s">
        <v>793</v>
      </c>
      <c r="S4" s="379"/>
      <c r="T4" s="302" t="s">
        <v>458</v>
      </c>
      <c r="U4" s="315"/>
      <c r="V4" s="307" t="s">
        <v>245</v>
      </c>
      <c r="W4" s="315"/>
      <c r="X4" s="590" t="s">
        <v>612</v>
      </c>
      <c r="Y4" s="425"/>
      <c r="Z4" s="600">
        <f>IF(OR(X4="A"),"",IF(OR(X4="N"),0,1))</f>
        <v>1</v>
      </c>
      <c r="AA4" s="315"/>
      <c r="AB4" s="798" t="s">
        <v>741</v>
      </c>
      <c r="AC4" s="465"/>
      <c r="AD4" s="936"/>
      <c r="AE4" s="936"/>
      <c r="AF4" s="936"/>
    </row>
    <row r="5" spans="1:32" s="1" customFormat="1" ht="65.25" customHeight="1">
      <c r="A5" s="109" t="s">
        <v>803</v>
      </c>
      <c r="B5" s="671" t="s">
        <v>540</v>
      </c>
      <c r="C5" s="666" t="s">
        <v>802</v>
      </c>
      <c r="D5" s="273"/>
      <c r="E5" s="666" t="s">
        <v>992</v>
      </c>
      <c r="F5" s="273"/>
      <c r="G5" s="669" t="s">
        <v>10</v>
      </c>
      <c r="H5" s="669" t="s">
        <v>10</v>
      </c>
      <c r="I5" s="669" t="s">
        <v>10</v>
      </c>
      <c r="J5" s="669" t="s">
        <v>10</v>
      </c>
      <c r="K5" s="669" t="s">
        <v>10</v>
      </c>
      <c r="L5" s="669" t="s">
        <v>10</v>
      </c>
      <c r="M5" s="262"/>
      <c r="N5" s="830" t="s">
        <v>696</v>
      </c>
      <c r="O5" s="315"/>
      <c r="P5" s="914" t="s">
        <v>819</v>
      </c>
      <c r="Q5" s="315"/>
      <c r="R5" s="824" t="s">
        <v>794</v>
      </c>
      <c r="S5" s="379"/>
      <c r="T5" s="659" t="s">
        <v>459</v>
      </c>
      <c r="U5" s="315"/>
      <c r="V5" s="669" t="s">
        <v>276</v>
      </c>
      <c r="W5" s="315"/>
      <c r="X5" s="590" t="s">
        <v>612</v>
      </c>
      <c r="Y5" s="425"/>
      <c r="Z5" s="600">
        <f>IF(OR(X5="A"),"",IF(OR(X5="N"),0,1))</f>
        <v>1</v>
      </c>
      <c r="AA5" s="315"/>
      <c r="AB5" s="798" t="s">
        <v>741</v>
      </c>
      <c r="AC5" s="465"/>
      <c r="AD5" s="936"/>
      <c r="AE5" s="936"/>
      <c r="AF5" s="936"/>
    </row>
    <row r="6" spans="1:32" s="1" customFormat="1" ht="37.5" customHeight="1">
      <c r="A6" s="108" t="s">
        <v>805</v>
      </c>
      <c r="B6" s="670" t="s">
        <v>541</v>
      </c>
      <c r="C6" s="666" t="s">
        <v>978</v>
      </c>
      <c r="D6" s="159"/>
      <c r="E6" s="666" t="s">
        <v>992</v>
      </c>
      <c r="F6" s="159"/>
      <c r="G6" s="740"/>
      <c r="H6" s="404"/>
      <c r="I6" s="404"/>
      <c r="J6" s="404"/>
      <c r="K6" s="404"/>
      <c r="L6" s="741"/>
      <c r="M6" s="739"/>
      <c r="N6" s="322" t="s">
        <v>192</v>
      </c>
      <c r="O6" s="315"/>
      <c r="P6" s="914" t="s">
        <v>819</v>
      </c>
      <c r="Q6" s="315"/>
      <c r="R6" s="824" t="s">
        <v>795</v>
      </c>
      <c r="S6" s="379"/>
      <c r="T6" s="659"/>
      <c r="U6" s="315"/>
      <c r="V6" s="322" t="s">
        <v>222</v>
      </c>
      <c r="W6" s="315"/>
      <c r="X6" s="745"/>
      <c r="Y6" s="315"/>
      <c r="Z6" s="600">
        <f>IF(OR(X7="A",X8="A"),"",IF(OR(X7="N",X8="N"),0,1))</f>
        <v>1</v>
      </c>
      <c r="AA6" s="315"/>
      <c r="AB6" s="800" t="s">
        <v>741</v>
      </c>
      <c r="AC6" s="465"/>
      <c r="AD6" s="936"/>
      <c r="AE6" s="936"/>
      <c r="AF6" s="936"/>
    </row>
    <row r="7" spans="1:32" s="315" customFormat="1" ht="20.25" customHeight="1">
      <c r="A7" s="649"/>
      <c r="B7" s="652"/>
      <c r="C7" s="666" t="s">
        <v>460</v>
      </c>
      <c r="D7" s="159"/>
      <c r="E7" s="402"/>
      <c r="F7" s="159"/>
      <c r="G7" s="742" t="s">
        <v>10</v>
      </c>
      <c r="H7" s="669" t="s">
        <v>10</v>
      </c>
      <c r="I7" s="669" t="s">
        <v>10</v>
      </c>
      <c r="J7" s="669" t="s">
        <v>10</v>
      </c>
      <c r="K7" s="669" t="s">
        <v>10</v>
      </c>
      <c r="L7" s="743" t="s">
        <v>10</v>
      </c>
      <c r="M7" s="739"/>
      <c r="N7" s="324"/>
      <c r="P7" s="324"/>
      <c r="R7" s="659" t="s">
        <v>460</v>
      </c>
      <c r="S7" s="379"/>
      <c r="T7" s="659" t="s">
        <v>356</v>
      </c>
      <c r="V7" s="324"/>
      <c r="X7" s="590" t="s">
        <v>612</v>
      </c>
      <c r="Z7" s="604"/>
      <c r="AB7" s="800"/>
      <c r="AC7" s="680"/>
      <c r="AD7" s="936"/>
      <c r="AE7" s="936"/>
      <c r="AF7" s="936"/>
    </row>
    <row r="8" spans="1:32" s="315" customFormat="1" ht="13.8">
      <c r="A8" s="109"/>
      <c r="B8" s="671"/>
      <c r="C8" s="666" t="s">
        <v>461</v>
      </c>
      <c r="D8" s="159"/>
      <c r="E8" s="284"/>
      <c r="F8" s="159"/>
      <c r="G8" s="395" t="s">
        <v>10</v>
      </c>
      <c r="H8" s="389" t="s">
        <v>10</v>
      </c>
      <c r="I8" s="389" t="s">
        <v>10</v>
      </c>
      <c r="J8" s="389" t="s">
        <v>10</v>
      </c>
      <c r="K8" s="389" t="s">
        <v>10</v>
      </c>
      <c r="L8" s="744" t="s">
        <v>10</v>
      </c>
      <c r="M8" s="739"/>
      <c r="N8" s="323"/>
      <c r="P8" s="323"/>
      <c r="R8" s="659" t="s">
        <v>462</v>
      </c>
      <c r="S8" s="379"/>
      <c r="T8" s="659" t="s">
        <v>356</v>
      </c>
      <c r="V8" s="323"/>
      <c r="X8" s="590" t="s">
        <v>612</v>
      </c>
      <c r="Z8" s="604"/>
      <c r="AB8" s="800"/>
      <c r="AC8" s="680"/>
      <c r="AD8" s="936"/>
      <c r="AE8" s="936"/>
      <c r="AF8" s="936"/>
    </row>
    <row r="9" spans="1:32" s="1" customFormat="1" ht="63" customHeight="1">
      <c r="A9" s="746" t="s">
        <v>154</v>
      </c>
      <c r="B9" s="747" t="s">
        <v>542</v>
      </c>
      <c r="C9" s="384" t="s">
        <v>969</v>
      </c>
      <c r="D9" s="385"/>
      <c r="E9" s="688"/>
      <c r="F9" s="385"/>
      <c r="G9" s="669" t="s">
        <v>10</v>
      </c>
      <c r="H9" s="669" t="s">
        <v>10</v>
      </c>
      <c r="I9" s="669" t="s">
        <v>10</v>
      </c>
      <c r="J9" s="669" t="s">
        <v>10</v>
      </c>
      <c r="K9" s="669" t="s">
        <v>10</v>
      </c>
      <c r="L9" s="669" t="s">
        <v>10</v>
      </c>
      <c r="M9" s="186"/>
      <c r="N9" s="830" t="s">
        <v>694</v>
      </c>
      <c r="O9" s="382"/>
      <c r="P9" s="913" t="s">
        <v>750</v>
      </c>
      <c r="Q9" s="382"/>
      <c r="R9" s="910" t="s">
        <v>970</v>
      </c>
      <c r="S9" s="388"/>
      <c r="T9" s="690"/>
      <c r="U9" s="382"/>
      <c r="V9" s="669" t="s">
        <v>246</v>
      </c>
      <c r="W9" s="382"/>
      <c r="X9" s="590" t="s">
        <v>612</v>
      </c>
      <c r="Y9" s="382"/>
      <c r="Z9" s="600">
        <f>IF(OR(X9="A",X10="A",X11="A",X12="A"),"",IF(AND(Size="XS",OR(X9="N",X10="N",X12="N")),0,IF(AND(Size="S",OR(X9="N",X10="N",X12="N")),0,IF(AND(Size="M",OR(X9="N",X10="N",X11="N",X12="N")),0,IF(AND(Size="L",OR(X9="N",X10="N",X11="N",X12="N")),0,IF(AND(Size="XL",OR(X9="N",X10="N",X11="N",X12="N")),0,IF(AND(Size="XXL",OR(X9="N",X10="N",X11="N",X12="N")),0,1)))))))</f>
        <v>1</v>
      </c>
      <c r="AA9" s="315"/>
      <c r="AB9" s="801" t="s">
        <v>741</v>
      </c>
      <c r="AC9" s="465"/>
      <c r="AD9" s="936"/>
      <c r="AE9" s="936"/>
      <c r="AF9" s="936"/>
    </row>
    <row r="10" spans="1:32" s="315" customFormat="1" ht="41.25" customHeight="1">
      <c r="A10" s="380"/>
      <c r="B10" s="313"/>
      <c r="C10" s="285" t="s">
        <v>971</v>
      </c>
      <c r="D10" s="159"/>
      <c r="E10" s="688"/>
      <c r="F10" s="159"/>
      <c r="G10" s="314" t="s">
        <v>10</v>
      </c>
      <c r="H10" s="314" t="s">
        <v>10</v>
      </c>
      <c r="I10" s="314" t="s">
        <v>10</v>
      </c>
      <c r="J10" s="314" t="s">
        <v>10</v>
      </c>
      <c r="K10" s="314" t="s">
        <v>10</v>
      </c>
      <c r="L10" s="314" t="s">
        <v>10</v>
      </c>
      <c r="M10" s="188"/>
      <c r="N10" s="669"/>
      <c r="O10" s="381"/>
      <c r="P10" s="914"/>
      <c r="R10" s="285" t="s">
        <v>963</v>
      </c>
      <c r="S10" s="388"/>
      <c r="T10" s="691"/>
      <c r="V10" s="314"/>
      <c r="X10" s="590" t="s">
        <v>612</v>
      </c>
      <c r="Z10" s="604"/>
      <c r="AB10" s="800"/>
      <c r="AC10" s="465"/>
      <c r="AD10" s="936"/>
      <c r="AE10" s="936"/>
      <c r="AF10" s="936"/>
    </row>
    <row r="11" spans="1:32" s="1" customFormat="1" ht="45.75" customHeight="1">
      <c r="A11" s="114"/>
      <c r="B11" s="105"/>
      <c r="C11" s="666" t="s">
        <v>796</v>
      </c>
      <c r="D11" s="183"/>
      <c r="E11" s="81"/>
      <c r="F11" s="273"/>
      <c r="G11" s="85"/>
      <c r="H11" s="85"/>
      <c r="I11" s="85" t="s">
        <v>10</v>
      </c>
      <c r="J11" s="85" t="s">
        <v>10</v>
      </c>
      <c r="K11" s="85" t="s">
        <v>10</v>
      </c>
      <c r="L11" s="85" t="s">
        <v>10</v>
      </c>
      <c r="M11" s="176"/>
      <c r="N11" s="669"/>
      <c r="P11" s="914"/>
      <c r="R11" s="666" t="s">
        <v>796</v>
      </c>
      <c r="S11" s="388"/>
      <c r="T11" s="691"/>
      <c r="U11" s="315"/>
      <c r="V11" s="314"/>
      <c r="W11" s="315"/>
      <c r="X11" s="590" t="s">
        <v>612</v>
      </c>
      <c r="Y11" s="315"/>
      <c r="Z11" s="604"/>
      <c r="AA11" s="315"/>
      <c r="AB11" s="800"/>
      <c r="AC11" s="465"/>
      <c r="AD11" s="936"/>
      <c r="AE11" s="936"/>
      <c r="AF11" s="936"/>
    </row>
    <row r="12" spans="1:32" s="88" customFormat="1" ht="53.25" customHeight="1">
      <c r="A12" s="111"/>
      <c r="B12" s="106"/>
      <c r="C12" s="86" t="s">
        <v>797</v>
      </c>
      <c r="D12" s="198"/>
      <c r="E12" s="689"/>
      <c r="F12" s="198"/>
      <c r="G12" s="87" t="s">
        <v>10</v>
      </c>
      <c r="H12" s="87" t="s">
        <v>10</v>
      </c>
      <c r="I12" s="87" t="s">
        <v>10</v>
      </c>
      <c r="J12" s="87" t="s">
        <v>10</v>
      </c>
      <c r="K12" s="87" t="s">
        <v>10</v>
      </c>
      <c r="L12" s="87" t="s">
        <v>10</v>
      </c>
      <c r="M12" s="199"/>
      <c r="N12" s="389"/>
      <c r="P12" s="389"/>
      <c r="R12" s="86" t="s">
        <v>799</v>
      </c>
      <c r="S12" s="387"/>
      <c r="T12" s="383"/>
      <c r="V12" s="389"/>
      <c r="X12" s="590" t="s">
        <v>612</v>
      </c>
      <c r="Z12" s="615"/>
      <c r="AB12" s="805"/>
      <c r="AC12" s="683"/>
      <c r="AD12" s="936"/>
      <c r="AE12" s="936"/>
      <c r="AF12" s="936"/>
    </row>
    <row r="13" spans="1:32" s="1" customFormat="1" ht="47.25" customHeight="1">
      <c r="A13" s="746" t="s">
        <v>806</v>
      </c>
      <c r="B13" s="747" t="s">
        <v>543</v>
      </c>
      <c r="C13" s="384" t="s">
        <v>798</v>
      </c>
      <c r="D13" s="385"/>
      <c r="E13" s="688"/>
      <c r="F13" s="385"/>
      <c r="G13" s="669" t="s">
        <v>10</v>
      </c>
      <c r="H13" s="669" t="s">
        <v>10</v>
      </c>
      <c r="I13" s="669" t="s">
        <v>10</v>
      </c>
      <c r="J13" s="669" t="s">
        <v>10</v>
      </c>
      <c r="K13" s="669" t="s">
        <v>10</v>
      </c>
      <c r="L13" s="669" t="s">
        <v>10</v>
      </c>
      <c r="M13" s="186"/>
      <c r="N13" s="830" t="s">
        <v>694</v>
      </c>
      <c r="O13" s="382"/>
      <c r="P13" s="913" t="s">
        <v>750</v>
      </c>
      <c r="Q13" s="382"/>
      <c r="R13" s="890" t="s">
        <v>800</v>
      </c>
      <c r="S13" s="388"/>
      <c r="T13" s="690"/>
      <c r="U13" s="382"/>
      <c r="V13" s="669" t="s">
        <v>245</v>
      </c>
      <c r="W13" s="382"/>
      <c r="X13" s="590" t="s">
        <v>612</v>
      </c>
      <c r="Y13" s="382"/>
      <c r="Z13" s="600">
        <f>IF(OR(X13="A",X14="A"),"",IF(OR(X13="N",X14="N"),0,1))</f>
        <v>1</v>
      </c>
      <c r="AA13" s="315"/>
      <c r="AB13" s="800" t="s">
        <v>741</v>
      </c>
      <c r="AC13" s="465"/>
      <c r="AD13" s="936"/>
      <c r="AE13" s="936"/>
      <c r="AF13" s="936"/>
    </row>
    <row r="14" spans="1:32" s="315" customFormat="1" ht="13.8">
      <c r="A14" s="380"/>
      <c r="B14" s="652"/>
      <c r="C14" s="285"/>
      <c r="D14" s="159"/>
      <c r="E14" s="688"/>
      <c r="F14" s="159"/>
      <c r="G14" s="669"/>
      <c r="H14" s="669"/>
      <c r="I14" s="669"/>
      <c r="J14" s="669"/>
      <c r="K14" s="669"/>
      <c r="L14" s="669"/>
      <c r="M14" s="188"/>
      <c r="N14" s="669"/>
      <c r="O14" s="381"/>
      <c r="P14" s="914"/>
      <c r="R14" s="285" t="s">
        <v>801</v>
      </c>
      <c r="S14" s="388"/>
      <c r="T14" s="691"/>
      <c r="V14" s="669"/>
      <c r="X14" s="590" t="s">
        <v>612</v>
      </c>
      <c r="Z14" s="604"/>
      <c r="AB14" s="785"/>
      <c r="AC14" s="684"/>
      <c r="AD14" s="936"/>
      <c r="AE14" s="936"/>
      <c r="AF14" s="936"/>
    </row>
    <row r="15" spans="1:32" s="1" customFormat="1" ht="124.5" customHeight="1">
      <c r="A15" s="89" t="s">
        <v>807</v>
      </c>
      <c r="B15" s="74" t="s">
        <v>544</v>
      </c>
      <c r="C15" s="817" t="s">
        <v>964</v>
      </c>
      <c r="D15" s="149"/>
      <c r="E15" s="100"/>
      <c r="F15" s="149"/>
      <c r="G15" s="37" t="s">
        <v>10</v>
      </c>
      <c r="H15" s="37" t="s">
        <v>10</v>
      </c>
      <c r="I15" s="37" t="s">
        <v>10</v>
      </c>
      <c r="J15" s="37" t="s">
        <v>10</v>
      </c>
      <c r="K15" s="37" t="s">
        <v>10</v>
      </c>
      <c r="L15" s="37" t="s">
        <v>10</v>
      </c>
      <c r="M15" s="174"/>
      <c r="N15" s="99" t="s">
        <v>192</v>
      </c>
      <c r="P15" s="913" t="s">
        <v>750</v>
      </c>
      <c r="R15" s="817" t="s">
        <v>965</v>
      </c>
      <c r="S15" s="379"/>
      <c r="T15" s="559" t="s">
        <v>463</v>
      </c>
      <c r="U15" s="315"/>
      <c r="V15" s="321" t="s">
        <v>245</v>
      </c>
      <c r="W15" s="315"/>
      <c r="X15" s="590" t="s">
        <v>612</v>
      </c>
      <c r="Y15" s="425"/>
      <c r="Z15" s="600">
        <f>IF(OR(X15="A"),"",IF(OR(X15="N"),0,1))</f>
        <v>1</v>
      </c>
      <c r="AA15" s="315"/>
      <c r="AB15" s="786" t="s">
        <v>741</v>
      </c>
      <c r="AC15" s="465"/>
      <c r="AD15" s="936"/>
      <c r="AE15" s="936"/>
      <c r="AF15" s="936"/>
    </row>
    <row r="16" spans="1:32" s="1" customFormat="1" ht="38.25" customHeight="1">
      <c r="A16" s="109" t="s">
        <v>524</v>
      </c>
      <c r="B16" s="671" t="s">
        <v>545</v>
      </c>
      <c r="C16" s="666" t="s">
        <v>966</v>
      </c>
      <c r="D16" s="273"/>
      <c r="E16" s="666"/>
      <c r="F16" s="273"/>
      <c r="G16" s="669" t="s">
        <v>10</v>
      </c>
      <c r="H16" s="669" t="s">
        <v>10</v>
      </c>
      <c r="I16" s="669" t="s">
        <v>10</v>
      </c>
      <c r="J16" s="669" t="s">
        <v>10</v>
      </c>
      <c r="K16" s="669" t="s">
        <v>10</v>
      </c>
      <c r="L16" s="669" t="s">
        <v>10</v>
      </c>
      <c r="M16" s="262"/>
      <c r="N16" s="669" t="s">
        <v>192</v>
      </c>
      <c r="O16" s="315"/>
      <c r="P16" s="913" t="s">
        <v>750</v>
      </c>
      <c r="Q16" s="315"/>
      <c r="R16" s="824" t="s">
        <v>967</v>
      </c>
      <c r="S16" s="379"/>
      <c r="T16" s="659" t="s">
        <v>464</v>
      </c>
      <c r="U16" s="315"/>
      <c r="V16" s="669" t="s">
        <v>245</v>
      </c>
      <c r="W16" s="315"/>
      <c r="X16" s="590" t="s">
        <v>612</v>
      </c>
      <c r="Y16" s="425"/>
      <c r="Z16" s="600">
        <f>IF(OR(X16="A"),"",IF(OR(X16="N"),0,1))</f>
        <v>1</v>
      </c>
      <c r="AA16" s="315"/>
      <c r="AB16" s="786" t="s">
        <v>741</v>
      </c>
      <c r="AC16" s="465"/>
      <c r="AD16" s="936"/>
      <c r="AE16" s="936"/>
      <c r="AF16" s="936"/>
    </row>
  </sheetData>
  <mergeCells count="12">
    <mergeCell ref="AD1:AD2"/>
    <mergeCell ref="AF1:AF2"/>
    <mergeCell ref="A3:C3"/>
    <mergeCell ref="G1:L1"/>
    <mergeCell ref="N1:N2"/>
    <mergeCell ref="P1:P2"/>
    <mergeCell ref="R1:R2"/>
    <mergeCell ref="AB1:AB2"/>
    <mergeCell ref="Z1:Z2"/>
    <mergeCell ref="T1:T2"/>
    <mergeCell ref="X1:X2"/>
    <mergeCell ref="V1:V2"/>
  </mergeCells>
  <dataValidations disablePrompts="1" count="2">
    <dataValidation type="textLength" allowBlank="1" showInputMessage="1" showErrorMessage="1" sqref="G4:M16" xr:uid="{00000000-0002-0000-0C00-000000000000}">
      <formula1>0</formula1>
      <formula2>4096</formula2>
    </dataValidation>
    <dataValidation type="list" showDropDown="1" showInputMessage="1" showErrorMessage="1" sqref="X4:X5 X7:X16" xr:uid="{00000000-0002-0000-0C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4:B6 B9 B13 B15:B1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3">
    <pageSetUpPr fitToPage="1"/>
  </sheetPr>
  <dimension ref="A1:V51"/>
  <sheetViews>
    <sheetView zoomScale="80" zoomScaleNormal="80" workbookViewId="0">
      <selection activeCell="A2" sqref="A2"/>
    </sheetView>
  </sheetViews>
  <sheetFormatPr defaultColWidth="11.44140625" defaultRowHeight="13.8"/>
  <cols>
    <col min="1" max="7" width="17.6640625" style="215" customWidth="1"/>
    <col min="8" max="16384" width="11.44140625" style="215"/>
  </cols>
  <sheetData>
    <row r="1" spans="1:22" ht="24.6">
      <c r="A1" s="880" t="s">
        <v>835</v>
      </c>
      <c r="B1" s="879"/>
      <c r="C1" s="879"/>
      <c r="D1" s="879"/>
      <c r="E1" s="879"/>
      <c r="F1" s="879"/>
      <c r="G1" s="879"/>
      <c r="H1" s="879"/>
      <c r="I1" s="879"/>
      <c r="J1" s="879"/>
      <c r="K1" s="879"/>
      <c r="L1" s="879"/>
      <c r="M1" s="879"/>
      <c r="N1" s="879"/>
      <c r="O1" s="879"/>
      <c r="P1" s="879"/>
      <c r="Q1" s="879"/>
      <c r="R1" s="879"/>
      <c r="S1" s="879"/>
      <c r="T1" s="879"/>
      <c r="U1" s="879"/>
      <c r="V1" s="879"/>
    </row>
    <row r="2" spans="1:22" ht="24.6">
      <c r="A2" s="881" t="s">
        <v>745</v>
      </c>
      <c r="B2" s="879"/>
      <c r="C2" s="879"/>
      <c r="D2" s="879"/>
      <c r="E2" s="879"/>
      <c r="F2" s="879"/>
      <c r="G2" s="879"/>
      <c r="H2" s="879"/>
      <c r="I2" s="879"/>
      <c r="J2" s="879"/>
      <c r="K2" s="879"/>
      <c r="L2" s="879"/>
      <c r="M2" s="879"/>
      <c r="N2" s="879"/>
      <c r="O2" s="879"/>
      <c r="P2" s="879"/>
      <c r="Q2" s="879"/>
      <c r="R2" s="879"/>
      <c r="S2" s="879"/>
      <c r="T2" s="879"/>
      <c r="U2" s="879"/>
      <c r="V2" s="879"/>
    </row>
    <row r="3" spans="1:22" ht="15" customHeight="1">
      <c r="A3" s="879"/>
      <c r="B3" s="879"/>
      <c r="C3" s="879"/>
      <c r="D3" s="879"/>
      <c r="E3" s="879"/>
      <c r="F3" s="879"/>
      <c r="G3" s="879"/>
      <c r="H3" s="879"/>
      <c r="I3" s="879"/>
      <c r="J3" s="879"/>
      <c r="K3" s="879"/>
      <c r="L3" s="879"/>
      <c r="M3" s="879"/>
      <c r="N3" s="879"/>
      <c r="O3" s="879"/>
      <c r="P3" s="879"/>
      <c r="Q3" s="879"/>
      <c r="R3" s="879"/>
      <c r="S3" s="879"/>
      <c r="T3" s="879"/>
      <c r="U3" s="879"/>
      <c r="V3" s="879"/>
    </row>
    <row r="4" spans="1:22" ht="14.4" thickBot="1">
      <c r="A4" s="879"/>
      <c r="B4" s="879"/>
      <c r="C4" s="879"/>
      <c r="D4" s="879"/>
      <c r="E4" s="879"/>
      <c r="F4" s="879"/>
      <c r="G4" s="879"/>
      <c r="H4" s="879"/>
      <c r="I4" s="879"/>
      <c r="J4" s="879"/>
      <c r="K4" s="879"/>
      <c r="L4" s="879"/>
      <c r="M4" s="879"/>
      <c r="N4" s="879"/>
      <c r="O4" s="879"/>
      <c r="P4" s="879"/>
      <c r="Q4" s="879"/>
      <c r="R4" s="879"/>
      <c r="S4" s="879"/>
      <c r="T4" s="879"/>
      <c r="U4" s="879"/>
    </row>
    <row r="5" spans="1:22" ht="33" customHeight="1" thickBot="1">
      <c r="A5" s="882" t="s">
        <v>779</v>
      </c>
      <c r="B5" s="883" t="s">
        <v>778</v>
      </c>
      <c r="C5" s="883" t="s">
        <v>3</v>
      </c>
      <c r="D5" s="883" t="s">
        <v>4</v>
      </c>
      <c r="E5" s="883" t="s">
        <v>5</v>
      </c>
      <c r="F5" s="883" t="s">
        <v>6</v>
      </c>
      <c r="G5" s="883" t="s">
        <v>7</v>
      </c>
      <c r="H5" s="879"/>
      <c r="I5" s="879"/>
      <c r="J5" s="879"/>
      <c r="K5" s="879"/>
      <c r="L5" s="879"/>
      <c r="M5" s="879"/>
      <c r="N5" s="879"/>
      <c r="O5" s="879"/>
      <c r="P5" s="879"/>
      <c r="Q5" s="879"/>
      <c r="R5" s="879"/>
      <c r="S5" s="879"/>
      <c r="T5" s="879"/>
      <c r="U5" s="879"/>
      <c r="V5" s="879"/>
    </row>
    <row r="6" spans="1:22" ht="33" customHeight="1" thickTop="1" thickBot="1">
      <c r="A6" s="884" t="s">
        <v>156</v>
      </c>
      <c r="B6" s="885" t="s">
        <v>157</v>
      </c>
      <c r="C6" s="885" t="s">
        <v>675</v>
      </c>
      <c r="D6" s="885" t="s">
        <v>676</v>
      </c>
      <c r="E6" s="885" t="s">
        <v>674</v>
      </c>
      <c r="F6" s="885" t="s">
        <v>673</v>
      </c>
      <c r="G6" s="885" t="s">
        <v>672</v>
      </c>
      <c r="H6" s="879"/>
      <c r="I6" s="879"/>
      <c r="J6" s="879"/>
      <c r="K6" s="879"/>
      <c r="L6" s="879"/>
      <c r="M6" s="879"/>
      <c r="N6" s="879"/>
      <c r="O6" s="879"/>
      <c r="P6" s="879"/>
      <c r="Q6" s="879"/>
      <c r="R6" s="879"/>
      <c r="S6" s="879"/>
      <c r="T6" s="879"/>
      <c r="U6" s="879"/>
    </row>
    <row r="7" spans="1:22">
      <c r="A7" s="879"/>
      <c r="B7" s="879"/>
      <c r="C7" s="879"/>
      <c r="D7" s="879"/>
      <c r="E7" s="879"/>
      <c r="F7" s="879"/>
      <c r="G7" s="879"/>
      <c r="H7" s="879"/>
      <c r="I7" s="879"/>
      <c r="J7" s="879"/>
      <c r="K7" s="879"/>
      <c r="L7" s="879"/>
      <c r="M7" s="879"/>
      <c r="N7" s="879"/>
      <c r="O7" s="879"/>
      <c r="P7" s="879"/>
      <c r="Q7" s="879"/>
      <c r="R7" s="879"/>
      <c r="S7" s="879"/>
      <c r="T7" s="879"/>
      <c r="U7" s="879"/>
      <c r="V7" s="879"/>
    </row>
    <row r="8" spans="1:22">
      <c r="A8" s="879"/>
      <c r="B8" s="879"/>
      <c r="C8" s="879"/>
      <c r="D8" s="879"/>
      <c r="E8" s="879"/>
      <c r="F8" s="879"/>
      <c r="G8" s="879"/>
      <c r="H8" s="879"/>
      <c r="I8" s="879"/>
      <c r="J8" s="879"/>
      <c r="K8" s="879"/>
      <c r="L8" s="879"/>
      <c r="M8" s="879"/>
      <c r="N8" s="879"/>
      <c r="O8" s="879"/>
      <c r="P8" s="879"/>
      <c r="Q8" s="879"/>
      <c r="R8" s="879"/>
      <c r="S8" s="879"/>
      <c r="T8" s="879"/>
      <c r="U8" s="879"/>
      <c r="V8" s="879"/>
    </row>
    <row r="9" spans="1:22">
      <c r="A9" s="879"/>
      <c r="B9" s="879"/>
      <c r="C9" s="879"/>
      <c r="D9" s="879"/>
      <c r="E9" s="879"/>
      <c r="F9" s="879"/>
      <c r="G9" s="879"/>
      <c r="H9" s="879"/>
      <c r="I9" s="879"/>
      <c r="J9" s="879"/>
      <c r="K9" s="879"/>
      <c r="L9" s="879"/>
      <c r="M9" s="879"/>
      <c r="N9" s="879"/>
      <c r="O9" s="879"/>
      <c r="P9" s="879"/>
      <c r="Q9" s="879"/>
      <c r="R9" s="879"/>
      <c r="S9" s="879"/>
      <c r="T9" s="879"/>
      <c r="U9" s="879"/>
      <c r="V9" s="879"/>
    </row>
    <row r="10" spans="1:22">
      <c r="A10" s="879"/>
      <c r="B10" s="879"/>
      <c r="C10" s="879"/>
      <c r="D10" s="879"/>
      <c r="E10" s="879"/>
      <c r="F10" s="879"/>
      <c r="G10" s="879"/>
      <c r="H10" s="879"/>
      <c r="I10" s="879"/>
      <c r="J10" s="879"/>
      <c r="K10" s="879"/>
      <c r="L10" s="879"/>
      <c r="M10" s="879"/>
      <c r="N10" s="879"/>
      <c r="O10" s="879"/>
      <c r="P10" s="879"/>
      <c r="Q10" s="879"/>
      <c r="R10" s="879"/>
      <c r="S10" s="879"/>
      <c r="T10" s="879"/>
      <c r="U10" s="879"/>
      <c r="V10" s="879"/>
    </row>
    <row r="11" spans="1:22">
      <c r="A11" s="879"/>
      <c r="B11" s="1006"/>
      <c r="C11" s="1006"/>
      <c r="D11" s="1006"/>
      <c r="E11" s="1006"/>
      <c r="F11" s="1006"/>
      <c r="G11" s="1006"/>
      <c r="H11" s="879"/>
      <c r="I11" s="879"/>
      <c r="J11" s="879"/>
      <c r="K11" s="879"/>
      <c r="L11" s="879"/>
      <c r="M11" s="879"/>
      <c r="N11" s="879"/>
      <c r="O11" s="879"/>
      <c r="P11" s="879"/>
      <c r="Q11" s="879"/>
      <c r="R11" s="879"/>
      <c r="S11" s="879"/>
      <c r="T11" s="879"/>
      <c r="U11" s="879"/>
      <c r="V11" s="879"/>
    </row>
    <row r="12" spans="1:22">
      <c r="A12" s="879"/>
      <c r="B12" s="879"/>
      <c r="C12" s="879"/>
      <c r="D12" s="879"/>
      <c r="E12" s="879"/>
      <c r="F12" s="879"/>
      <c r="G12" s="879"/>
      <c r="H12" s="879"/>
      <c r="I12" s="879"/>
      <c r="J12" s="879"/>
      <c r="K12" s="879"/>
      <c r="L12" s="879"/>
      <c r="M12" s="879"/>
      <c r="N12" s="879"/>
      <c r="O12" s="879"/>
      <c r="P12" s="879"/>
      <c r="Q12" s="879"/>
      <c r="R12" s="879"/>
      <c r="S12" s="879"/>
      <c r="T12" s="879"/>
      <c r="U12" s="879"/>
      <c r="V12" s="879"/>
    </row>
    <row r="13" spans="1:22">
      <c r="A13" s="879"/>
      <c r="B13" s="879"/>
      <c r="C13" s="879"/>
      <c r="D13" s="879"/>
      <c r="E13" s="879"/>
      <c r="F13" s="879"/>
      <c r="G13" s="879"/>
      <c r="H13" s="879"/>
      <c r="I13" s="879"/>
      <c r="J13" s="879"/>
      <c r="K13" s="879"/>
      <c r="L13" s="879"/>
      <c r="M13" s="879"/>
      <c r="N13" s="879"/>
      <c r="O13" s="879"/>
      <c r="P13" s="879"/>
      <c r="Q13" s="879"/>
      <c r="R13" s="879"/>
      <c r="S13" s="879"/>
      <c r="T13" s="879"/>
      <c r="U13" s="879"/>
      <c r="V13" s="879"/>
    </row>
    <row r="14" spans="1:22">
      <c r="A14" s="879"/>
      <c r="B14" s="879"/>
      <c r="C14" s="879"/>
      <c r="D14" s="879"/>
      <c r="E14" s="879"/>
      <c r="F14" s="879"/>
      <c r="G14" s="879"/>
      <c r="H14" s="879"/>
      <c r="I14" s="879"/>
      <c r="J14" s="879"/>
      <c r="K14" s="879"/>
      <c r="L14" s="879"/>
      <c r="M14" s="879"/>
      <c r="N14" s="879"/>
      <c r="O14" s="879"/>
      <c r="P14" s="879"/>
      <c r="Q14" s="879"/>
      <c r="R14" s="879"/>
      <c r="S14" s="879"/>
      <c r="T14" s="879"/>
      <c r="U14" s="879"/>
      <c r="V14" s="879"/>
    </row>
    <row r="15" spans="1:22">
      <c r="A15" s="879"/>
      <c r="B15" s="879"/>
      <c r="C15" s="879"/>
      <c r="D15" s="879"/>
      <c r="E15" s="879"/>
      <c r="F15" s="879"/>
      <c r="G15" s="879"/>
      <c r="H15" s="879"/>
      <c r="I15" s="879"/>
      <c r="J15" s="879"/>
      <c r="K15" s="879"/>
      <c r="L15" s="879"/>
      <c r="M15" s="879"/>
      <c r="N15" s="879"/>
      <c r="O15" s="879"/>
      <c r="P15" s="879"/>
      <c r="Q15" s="879"/>
      <c r="R15" s="879"/>
      <c r="S15" s="879"/>
      <c r="T15" s="879"/>
      <c r="U15" s="879"/>
      <c r="V15" s="879"/>
    </row>
    <row r="16" spans="1:22">
      <c r="A16" s="879"/>
      <c r="B16" s="879"/>
      <c r="C16" s="879"/>
      <c r="D16" s="879"/>
      <c r="E16" s="879"/>
      <c r="F16" s="879"/>
      <c r="G16" s="879"/>
      <c r="H16" s="879"/>
      <c r="I16" s="879"/>
      <c r="J16" s="879"/>
      <c r="K16" s="879"/>
      <c r="L16" s="879"/>
      <c r="M16" s="879"/>
      <c r="N16" s="879"/>
      <c r="O16" s="879"/>
      <c r="P16" s="879"/>
      <c r="Q16" s="879"/>
      <c r="R16" s="879"/>
      <c r="S16" s="879"/>
      <c r="T16" s="879"/>
      <c r="U16" s="879"/>
      <c r="V16" s="879"/>
    </row>
    <row r="17" spans="1:22">
      <c r="A17" s="879"/>
      <c r="B17" s="879"/>
      <c r="C17" s="879"/>
      <c r="D17" s="879"/>
      <c r="E17" s="879"/>
      <c r="F17" s="879"/>
      <c r="G17" s="879"/>
      <c r="H17" s="879"/>
      <c r="I17" s="879"/>
      <c r="J17" s="879"/>
      <c r="K17" s="879"/>
      <c r="L17" s="879"/>
      <c r="M17" s="879"/>
      <c r="N17" s="879"/>
      <c r="O17" s="879"/>
      <c r="P17" s="879"/>
      <c r="Q17" s="879"/>
      <c r="R17" s="879"/>
      <c r="S17" s="879"/>
      <c r="T17" s="879"/>
      <c r="U17" s="879"/>
      <c r="V17" s="879"/>
    </row>
    <row r="18" spans="1:22">
      <c r="A18" s="879"/>
      <c r="B18" s="879"/>
      <c r="C18" s="879"/>
      <c r="D18" s="879"/>
      <c r="E18" s="879"/>
      <c r="F18" s="879"/>
      <c r="G18" s="879"/>
      <c r="H18" s="879"/>
      <c r="I18" s="879"/>
      <c r="J18" s="879"/>
      <c r="K18" s="879"/>
      <c r="L18" s="879"/>
      <c r="M18" s="879"/>
      <c r="N18" s="879"/>
      <c r="O18" s="879"/>
      <c r="P18" s="879"/>
      <c r="Q18" s="879"/>
      <c r="R18" s="879"/>
      <c r="S18" s="879"/>
      <c r="T18" s="879"/>
      <c r="U18" s="879"/>
      <c r="V18" s="879"/>
    </row>
    <row r="19" spans="1:22">
      <c r="A19" s="879"/>
      <c r="B19" s="879"/>
      <c r="C19" s="879"/>
      <c r="D19" s="879"/>
      <c r="E19" s="879"/>
      <c r="F19" s="879"/>
      <c r="G19" s="879"/>
      <c r="H19" s="879"/>
      <c r="I19" s="879"/>
      <c r="J19" s="879"/>
      <c r="K19" s="879"/>
      <c r="L19" s="879"/>
      <c r="M19" s="879"/>
      <c r="N19" s="879"/>
      <c r="O19" s="879"/>
      <c r="P19" s="879"/>
      <c r="Q19" s="879"/>
      <c r="R19" s="879"/>
      <c r="S19" s="879"/>
      <c r="T19" s="879"/>
      <c r="U19" s="879"/>
      <c r="V19" s="879"/>
    </row>
    <row r="20" spans="1:22">
      <c r="A20" s="879"/>
      <c r="B20" s="879"/>
      <c r="C20" s="879"/>
      <c r="D20" s="879"/>
      <c r="E20" s="879"/>
      <c r="F20" s="879"/>
      <c r="G20" s="879"/>
      <c r="H20" s="879"/>
      <c r="I20" s="879"/>
      <c r="J20" s="879"/>
      <c r="K20" s="879"/>
      <c r="L20" s="879"/>
      <c r="M20" s="879"/>
      <c r="N20" s="879"/>
      <c r="O20" s="879"/>
      <c r="P20" s="879"/>
      <c r="Q20" s="879"/>
      <c r="R20" s="879"/>
      <c r="S20" s="879"/>
      <c r="T20" s="879"/>
      <c r="U20" s="879"/>
      <c r="V20" s="879"/>
    </row>
    <row r="21" spans="1:22">
      <c r="A21" s="879"/>
      <c r="B21" s="879"/>
      <c r="C21" s="879"/>
      <c r="D21" s="879"/>
      <c r="E21" s="879"/>
      <c r="F21" s="879"/>
      <c r="G21" s="879"/>
      <c r="H21" s="879"/>
      <c r="I21" s="879"/>
      <c r="J21" s="879"/>
      <c r="K21" s="879"/>
      <c r="L21" s="879"/>
      <c r="M21" s="879"/>
      <c r="N21" s="879"/>
      <c r="O21" s="879"/>
      <c r="P21" s="879"/>
      <c r="Q21" s="879"/>
      <c r="R21" s="879"/>
      <c r="S21" s="879"/>
      <c r="T21" s="879"/>
      <c r="U21" s="879"/>
      <c r="V21" s="879"/>
    </row>
    <row r="22" spans="1:22">
      <c r="A22" s="879"/>
      <c r="B22" s="879"/>
      <c r="C22" s="879"/>
      <c r="D22" s="879"/>
      <c r="E22" s="879"/>
      <c r="F22" s="879"/>
      <c r="G22" s="879"/>
      <c r="H22" s="879"/>
      <c r="I22" s="879"/>
      <c r="J22" s="879"/>
      <c r="K22" s="879"/>
      <c r="L22" s="879"/>
      <c r="M22" s="879"/>
      <c r="N22" s="879"/>
      <c r="O22" s="879"/>
      <c r="P22" s="879"/>
      <c r="Q22" s="879"/>
      <c r="R22" s="879"/>
      <c r="S22" s="879"/>
      <c r="T22" s="879"/>
      <c r="U22" s="879"/>
      <c r="V22" s="879"/>
    </row>
    <row r="23" spans="1:22">
      <c r="A23" s="879"/>
      <c r="B23" s="879"/>
      <c r="C23" s="879"/>
      <c r="D23" s="879"/>
      <c r="E23" s="879"/>
      <c r="F23" s="879"/>
      <c r="G23" s="879"/>
      <c r="H23" s="879"/>
      <c r="I23" s="879"/>
      <c r="J23" s="879"/>
      <c r="K23" s="879"/>
      <c r="L23" s="879"/>
      <c r="M23" s="879"/>
      <c r="N23" s="879"/>
      <c r="O23" s="879"/>
      <c r="P23" s="879"/>
      <c r="Q23" s="879"/>
      <c r="R23" s="879"/>
      <c r="S23" s="879"/>
      <c r="T23" s="879"/>
      <c r="U23" s="879"/>
      <c r="V23" s="879"/>
    </row>
    <row r="24" spans="1:22">
      <c r="A24" s="879"/>
      <c r="B24" s="879"/>
      <c r="C24" s="879"/>
      <c r="D24" s="879"/>
      <c r="E24" s="879"/>
      <c r="F24" s="879"/>
      <c r="G24" s="879"/>
      <c r="H24" s="879"/>
      <c r="I24" s="879"/>
      <c r="J24" s="879"/>
      <c r="K24" s="879"/>
      <c r="L24" s="879"/>
      <c r="M24" s="879"/>
      <c r="N24" s="879"/>
      <c r="O24" s="879"/>
      <c r="P24" s="879"/>
      <c r="Q24" s="879"/>
      <c r="R24" s="879"/>
      <c r="S24" s="879"/>
      <c r="T24" s="879"/>
      <c r="U24" s="879"/>
      <c r="V24" s="879"/>
    </row>
    <row r="25" spans="1:22">
      <c r="A25" s="879"/>
      <c r="B25" s="879"/>
      <c r="C25" s="879"/>
      <c r="D25" s="879"/>
      <c r="E25" s="879"/>
      <c r="F25" s="879"/>
      <c r="G25" s="879"/>
      <c r="H25" s="879"/>
      <c r="I25" s="879"/>
      <c r="J25" s="879"/>
      <c r="K25" s="879"/>
      <c r="L25" s="879"/>
      <c r="M25" s="879"/>
      <c r="N25" s="879"/>
      <c r="O25" s="879"/>
      <c r="P25" s="879"/>
      <c r="Q25" s="879"/>
      <c r="R25" s="879"/>
      <c r="S25" s="879"/>
      <c r="T25" s="879"/>
      <c r="U25" s="879"/>
      <c r="V25" s="879"/>
    </row>
    <row r="26" spans="1:22">
      <c r="A26" s="879"/>
      <c r="B26" s="879"/>
      <c r="C26" s="879"/>
      <c r="D26" s="879"/>
      <c r="E26" s="879"/>
      <c r="F26" s="879"/>
      <c r="G26" s="879"/>
      <c r="H26" s="879"/>
      <c r="I26" s="879"/>
      <c r="J26" s="879"/>
      <c r="K26" s="879"/>
      <c r="L26" s="879"/>
      <c r="M26" s="879"/>
      <c r="N26" s="879"/>
      <c r="O26" s="879"/>
      <c r="P26" s="879"/>
      <c r="Q26" s="879"/>
      <c r="R26" s="879"/>
      <c r="S26" s="879"/>
      <c r="T26" s="879"/>
      <c r="U26" s="879"/>
      <c r="V26" s="879"/>
    </row>
    <row r="27" spans="1:22">
      <c r="A27" s="879"/>
      <c r="B27" s="879"/>
      <c r="C27" s="879"/>
      <c r="D27" s="879"/>
      <c r="E27" s="879"/>
      <c r="F27" s="879"/>
      <c r="G27" s="879"/>
      <c r="H27" s="879"/>
      <c r="I27" s="879"/>
      <c r="J27" s="879"/>
      <c r="K27" s="879"/>
      <c r="L27" s="879"/>
      <c r="M27" s="879"/>
      <c r="N27" s="879"/>
      <c r="O27" s="879"/>
      <c r="P27" s="879"/>
      <c r="Q27" s="879"/>
      <c r="R27" s="879"/>
      <c r="S27" s="879"/>
      <c r="T27" s="879"/>
      <c r="U27" s="879"/>
      <c r="V27" s="879"/>
    </row>
    <row r="28" spans="1:22">
      <c r="A28" s="879"/>
      <c r="B28" s="879"/>
      <c r="C28" s="879"/>
      <c r="D28" s="879"/>
      <c r="E28" s="879"/>
      <c r="F28" s="879"/>
      <c r="G28" s="879"/>
      <c r="H28" s="879"/>
      <c r="I28" s="879"/>
      <c r="J28" s="879"/>
      <c r="K28" s="879"/>
      <c r="L28" s="879"/>
      <c r="M28" s="879"/>
      <c r="N28" s="879"/>
      <c r="O28" s="879"/>
      <c r="P28" s="879"/>
      <c r="Q28" s="879"/>
      <c r="R28" s="879"/>
      <c r="S28" s="879"/>
      <c r="T28" s="879"/>
      <c r="U28" s="879"/>
      <c r="V28" s="879"/>
    </row>
    <row r="29" spans="1:22">
      <c r="A29" s="879"/>
      <c r="B29" s="879"/>
      <c r="C29" s="879"/>
      <c r="D29" s="879"/>
      <c r="E29" s="879"/>
      <c r="F29" s="879"/>
      <c r="G29" s="879"/>
      <c r="H29" s="879"/>
      <c r="I29" s="879"/>
      <c r="J29" s="879"/>
      <c r="K29" s="879"/>
      <c r="L29" s="879"/>
      <c r="M29" s="879"/>
      <c r="N29" s="879"/>
      <c r="O29" s="879"/>
      <c r="P29" s="879"/>
      <c r="Q29" s="879"/>
      <c r="R29" s="879"/>
      <c r="S29" s="879"/>
      <c r="T29" s="879"/>
      <c r="U29" s="879"/>
      <c r="V29" s="879"/>
    </row>
    <row r="30" spans="1:22">
      <c r="A30" s="879"/>
      <c r="B30" s="879"/>
      <c r="C30" s="879"/>
      <c r="D30" s="879"/>
      <c r="E30" s="879"/>
      <c r="F30" s="879"/>
      <c r="G30" s="879"/>
      <c r="H30" s="879"/>
      <c r="I30" s="879"/>
      <c r="J30" s="879"/>
      <c r="K30" s="879"/>
      <c r="L30" s="879"/>
      <c r="M30" s="879"/>
      <c r="N30" s="879"/>
      <c r="O30" s="879"/>
      <c r="P30" s="879"/>
      <c r="Q30" s="879"/>
      <c r="R30" s="879"/>
      <c r="S30" s="879"/>
      <c r="T30" s="879"/>
      <c r="U30" s="879"/>
      <c r="V30" s="879"/>
    </row>
    <row r="31" spans="1:22">
      <c r="A31" s="879"/>
      <c r="B31" s="879"/>
      <c r="C31" s="879"/>
      <c r="D31" s="879"/>
      <c r="E31" s="879"/>
      <c r="F31" s="879"/>
      <c r="G31" s="879"/>
      <c r="H31" s="879"/>
      <c r="I31" s="879"/>
      <c r="J31" s="879"/>
      <c r="K31" s="879"/>
      <c r="L31" s="879"/>
      <c r="M31" s="879"/>
      <c r="N31" s="879"/>
      <c r="O31" s="879"/>
      <c r="P31" s="879"/>
      <c r="Q31" s="879"/>
      <c r="R31" s="879"/>
      <c r="S31" s="879"/>
      <c r="T31" s="879"/>
      <c r="U31" s="879"/>
      <c r="V31" s="879"/>
    </row>
    <row r="32" spans="1:22">
      <c r="A32" s="879"/>
      <c r="B32" s="879"/>
      <c r="C32" s="879"/>
      <c r="D32" s="879"/>
      <c r="E32" s="879"/>
      <c r="F32" s="879"/>
      <c r="G32" s="879"/>
      <c r="H32" s="879"/>
      <c r="I32" s="879"/>
      <c r="J32" s="879"/>
      <c r="K32" s="879"/>
      <c r="L32" s="879"/>
      <c r="M32" s="879"/>
      <c r="N32" s="879"/>
      <c r="O32" s="879"/>
      <c r="P32" s="879"/>
      <c r="Q32" s="879"/>
      <c r="R32" s="879"/>
      <c r="S32" s="879"/>
      <c r="T32" s="879"/>
      <c r="U32" s="879"/>
      <c r="V32" s="879"/>
    </row>
    <row r="33" spans="1:22">
      <c r="A33" s="879"/>
      <c r="B33" s="879"/>
      <c r="C33" s="879"/>
      <c r="D33" s="879"/>
      <c r="E33" s="879"/>
      <c r="F33" s="879"/>
      <c r="G33" s="879"/>
      <c r="H33" s="879"/>
      <c r="I33" s="879"/>
      <c r="J33" s="879"/>
      <c r="K33" s="879"/>
      <c r="L33" s="879"/>
      <c r="M33" s="879"/>
      <c r="N33" s="879"/>
      <c r="O33" s="879"/>
      <c r="P33" s="879"/>
      <c r="Q33" s="879"/>
      <c r="R33" s="879"/>
      <c r="S33" s="879"/>
      <c r="T33" s="879"/>
      <c r="U33" s="879"/>
      <c r="V33" s="879"/>
    </row>
    <row r="34" spans="1:22">
      <c r="A34" s="879"/>
      <c r="B34" s="879"/>
      <c r="C34" s="879"/>
      <c r="D34" s="879"/>
      <c r="E34" s="879"/>
      <c r="F34" s="879"/>
      <c r="G34" s="879"/>
      <c r="H34" s="879"/>
      <c r="I34" s="879"/>
      <c r="J34" s="879"/>
      <c r="K34" s="879"/>
      <c r="L34" s="879"/>
      <c r="M34" s="879"/>
      <c r="N34" s="879"/>
      <c r="O34" s="879"/>
      <c r="P34" s="879"/>
      <c r="Q34" s="879"/>
      <c r="R34" s="879"/>
      <c r="S34" s="879"/>
      <c r="T34" s="879"/>
      <c r="U34" s="879"/>
      <c r="V34" s="879"/>
    </row>
    <row r="35" spans="1:22">
      <c r="A35" s="879"/>
      <c r="B35" s="879"/>
      <c r="C35" s="879"/>
      <c r="D35" s="879"/>
      <c r="E35" s="879"/>
      <c r="F35" s="879"/>
      <c r="G35" s="879"/>
      <c r="H35" s="879"/>
      <c r="I35" s="879"/>
      <c r="J35" s="879"/>
      <c r="K35" s="879"/>
      <c r="L35" s="879"/>
      <c r="M35" s="879"/>
      <c r="N35" s="879"/>
      <c r="O35" s="879"/>
      <c r="P35" s="879"/>
      <c r="Q35" s="879"/>
      <c r="R35" s="879"/>
      <c r="S35" s="879"/>
      <c r="T35" s="879"/>
      <c r="U35" s="879"/>
      <c r="V35" s="879"/>
    </row>
    <row r="36" spans="1:22">
      <c r="A36" s="879"/>
      <c r="B36" s="879"/>
      <c r="C36" s="879"/>
      <c r="D36" s="879"/>
      <c r="E36" s="879"/>
      <c r="F36" s="879"/>
      <c r="G36" s="879"/>
      <c r="H36" s="879"/>
      <c r="I36" s="879"/>
      <c r="J36" s="879"/>
      <c r="K36" s="879"/>
      <c r="L36" s="879"/>
      <c r="M36" s="879"/>
      <c r="N36" s="879"/>
      <c r="O36" s="879"/>
      <c r="P36" s="879"/>
      <c r="Q36" s="879"/>
      <c r="R36" s="879"/>
      <c r="S36" s="879"/>
      <c r="T36" s="879"/>
      <c r="U36" s="879"/>
      <c r="V36" s="879"/>
    </row>
    <row r="37" spans="1:22">
      <c r="A37" s="879"/>
      <c r="B37" s="879"/>
      <c r="C37" s="879"/>
      <c r="D37" s="879"/>
      <c r="E37" s="879"/>
      <c r="F37" s="879"/>
      <c r="G37" s="879"/>
      <c r="H37" s="879"/>
      <c r="I37" s="879"/>
      <c r="J37" s="879"/>
      <c r="K37" s="879"/>
      <c r="L37" s="879"/>
      <c r="M37" s="879"/>
      <c r="N37" s="879"/>
      <c r="O37" s="879"/>
      <c r="P37" s="879"/>
      <c r="Q37" s="879"/>
      <c r="R37" s="879"/>
      <c r="S37" s="879"/>
      <c r="T37" s="879"/>
      <c r="U37" s="879"/>
      <c r="V37" s="879"/>
    </row>
    <row r="38" spans="1:22">
      <c r="A38" s="879"/>
      <c r="B38" s="879"/>
      <c r="C38" s="879"/>
      <c r="D38" s="879"/>
      <c r="E38" s="879"/>
      <c r="F38" s="879"/>
      <c r="G38" s="879"/>
      <c r="H38" s="879"/>
      <c r="I38" s="879"/>
      <c r="J38" s="879"/>
      <c r="K38" s="879"/>
      <c r="L38" s="879"/>
      <c r="M38" s="879"/>
      <c r="N38" s="879"/>
      <c r="O38" s="879"/>
      <c r="P38" s="879"/>
      <c r="Q38" s="879"/>
      <c r="R38" s="879"/>
      <c r="S38" s="879"/>
      <c r="T38" s="879"/>
      <c r="U38" s="879"/>
      <c r="V38" s="879"/>
    </row>
    <row r="39" spans="1:22">
      <c r="A39" s="879"/>
      <c r="B39" s="879"/>
      <c r="C39" s="879"/>
      <c r="D39" s="879"/>
      <c r="E39" s="879"/>
      <c r="F39" s="879"/>
      <c r="G39" s="879"/>
      <c r="H39" s="879"/>
      <c r="I39" s="879"/>
      <c r="J39" s="879"/>
      <c r="K39" s="879"/>
      <c r="L39" s="879"/>
      <c r="M39" s="879"/>
      <c r="N39" s="879"/>
      <c r="O39" s="879"/>
      <c r="P39" s="879"/>
      <c r="Q39" s="879"/>
      <c r="R39" s="879"/>
      <c r="S39" s="879"/>
      <c r="T39" s="879"/>
      <c r="U39" s="879"/>
      <c r="V39" s="879"/>
    </row>
    <row r="40" spans="1:22">
      <c r="A40" s="879"/>
      <c r="B40" s="879"/>
      <c r="C40" s="879"/>
      <c r="D40" s="879"/>
      <c r="E40" s="879"/>
      <c r="F40" s="879"/>
      <c r="G40" s="879"/>
      <c r="H40" s="879"/>
      <c r="I40" s="879"/>
      <c r="J40" s="879"/>
      <c r="K40" s="879"/>
      <c r="L40" s="879"/>
      <c r="M40" s="879"/>
      <c r="N40" s="879"/>
      <c r="O40" s="879"/>
      <c r="P40" s="879"/>
      <c r="Q40" s="879"/>
      <c r="R40" s="879"/>
      <c r="S40" s="879"/>
      <c r="T40" s="879"/>
      <c r="U40" s="879"/>
      <c r="V40" s="879"/>
    </row>
    <row r="41" spans="1:22">
      <c r="A41" s="879"/>
      <c r="B41" s="879"/>
      <c r="C41" s="879"/>
      <c r="D41" s="879"/>
      <c r="E41" s="879"/>
      <c r="F41" s="879"/>
      <c r="G41" s="879"/>
      <c r="H41" s="879"/>
      <c r="I41" s="879"/>
      <c r="J41" s="879"/>
      <c r="K41" s="879"/>
      <c r="L41" s="879"/>
      <c r="M41" s="879"/>
      <c r="N41" s="879"/>
      <c r="O41" s="879"/>
      <c r="P41" s="879"/>
      <c r="Q41" s="879"/>
      <c r="R41" s="879"/>
      <c r="S41" s="879"/>
      <c r="T41" s="879"/>
      <c r="U41" s="879"/>
      <c r="V41" s="879"/>
    </row>
    <row r="42" spans="1:22">
      <c r="A42" s="879"/>
      <c r="B42" s="879"/>
      <c r="C42" s="879"/>
      <c r="D42" s="879"/>
      <c r="E42" s="879"/>
      <c r="F42" s="879"/>
      <c r="G42" s="879"/>
      <c r="H42" s="879"/>
      <c r="I42" s="879"/>
      <c r="J42" s="879"/>
      <c r="K42" s="879"/>
      <c r="L42" s="879"/>
      <c r="M42" s="879"/>
      <c r="N42" s="879"/>
      <c r="O42" s="879"/>
      <c r="P42" s="879"/>
      <c r="Q42" s="879"/>
      <c r="R42" s="879"/>
      <c r="S42" s="879"/>
      <c r="T42" s="879"/>
      <c r="U42" s="879"/>
      <c r="V42" s="879"/>
    </row>
    <row r="43" spans="1:22">
      <c r="A43" s="879"/>
      <c r="B43" s="879"/>
      <c r="C43" s="879"/>
      <c r="D43" s="879"/>
      <c r="E43" s="879"/>
      <c r="F43" s="879"/>
      <c r="G43" s="879"/>
      <c r="H43" s="879"/>
      <c r="I43" s="879"/>
      <c r="J43" s="879"/>
      <c r="K43" s="879"/>
      <c r="L43" s="879"/>
      <c r="M43" s="879"/>
      <c r="N43" s="879"/>
      <c r="O43" s="879"/>
      <c r="P43" s="879"/>
      <c r="Q43" s="879"/>
      <c r="R43" s="879"/>
      <c r="S43" s="879"/>
      <c r="T43" s="879"/>
      <c r="U43" s="879"/>
      <c r="V43" s="879"/>
    </row>
    <row r="44" spans="1:22">
      <c r="A44" s="879"/>
      <c r="B44" s="879"/>
      <c r="C44" s="879"/>
      <c r="D44" s="879"/>
      <c r="E44" s="879"/>
      <c r="F44" s="879"/>
      <c r="G44" s="879"/>
      <c r="H44" s="879"/>
      <c r="I44" s="879"/>
      <c r="J44" s="879"/>
      <c r="K44" s="879"/>
      <c r="L44" s="879"/>
      <c r="M44" s="879"/>
      <c r="N44" s="879"/>
      <c r="O44" s="879"/>
      <c r="P44" s="879"/>
      <c r="Q44" s="879"/>
      <c r="R44" s="879"/>
      <c r="S44" s="879"/>
      <c r="T44" s="879"/>
      <c r="U44" s="879"/>
      <c r="V44" s="879"/>
    </row>
    <row r="45" spans="1:22">
      <c r="A45" s="879"/>
      <c r="B45" s="879"/>
      <c r="C45" s="879"/>
      <c r="D45" s="879"/>
      <c r="E45" s="879"/>
      <c r="F45" s="879"/>
      <c r="G45" s="879"/>
      <c r="H45" s="879"/>
      <c r="I45" s="879"/>
      <c r="J45" s="879"/>
      <c r="K45" s="879"/>
      <c r="L45" s="879"/>
      <c r="M45" s="879"/>
      <c r="N45" s="879"/>
      <c r="O45" s="879"/>
      <c r="P45" s="879"/>
      <c r="Q45" s="879"/>
      <c r="R45" s="879"/>
      <c r="S45" s="879"/>
      <c r="T45" s="879"/>
      <c r="U45" s="879"/>
      <c r="V45" s="879"/>
    </row>
    <row r="46" spans="1:22">
      <c r="A46" s="879"/>
      <c r="B46" s="879"/>
      <c r="C46" s="879"/>
      <c r="D46" s="879"/>
      <c r="E46" s="879"/>
      <c r="F46" s="879"/>
      <c r="G46" s="879"/>
      <c r="H46" s="879"/>
      <c r="I46" s="879"/>
      <c r="J46" s="879"/>
      <c r="K46" s="879"/>
      <c r="L46" s="879"/>
      <c r="M46" s="879"/>
      <c r="N46" s="879"/>
      <c r="O46" s="879"/>
      <c r="P46" s="879"/>
      <c r="Q46" s="879"/>
      <c r="R46" s="879"/>
      <c r="S46" s="879"/>
      <c r="T46" s="879"/>
      <c r="U46" s="879"/>
      <c r="V46" s="879"/>
    </row>
    <row r="47" spans="1:22">
      <c r="A47" s="879"/>
      <c r="B47" s="879"/>
      <c r="C47" s="879"/>
      <c r="D47" s="879"/>
      <c r="E47" s="879"/>
      <c r="F47" s="879"/>
      <c r="G47" s="879"/>
      <c r="H47" s="879"/>
      <c r="I47" s="879"/>
      <c r="J47" s="879"/>
      <c r="K47" s="879"/>
      <c r="L47" s="879"/>
      <c r="M47" s="879"/>
      <c r="N47" s="879"/>
      <c r="O47" s="879"/>
      <c r="P47" s="879"/>
      <c r="Q47" s="879"/>
      <c r="R47" s="879"/>
      <c r="S47" s="879"/>
      <c r="T47" s="879"/>
      <c r="U47" s="879"/>
      <c r="V47" s="879"/>
    </row>
    <row r="48" spans="1:22">
      <c r="A48" s="879"/>
      <c r="B48" s="879"/>
      <c r="C48" s="879"/>
      <c r="D48" s="879"/>
      <c r="E48" s="879"/>
      <c r="F48" s="879"/>
      <c r="G48" s="879"/>
      <c r="H48" s="879"/>
      <c r="I48" s="879"/>
      <c r="J48" s="879"/>
      <c r="K48" s="879"/>
      <c r="L48" s="879"/>
      <c r="M48" s="879"/>
      <c r="N48" s="879"/>
      <c r="O48" s="879"/>
      <c r="P48" s="879"/>
      <c r="Q48" s="879"/>
      <c r="R48" s="879"/>
      <c r="S48" s="879"/>
      <c r="T48" s="879"/>
      <c r="U48" s="879"/>
      <c r="V48" s="879"/>
    </row>
    <row r="49" spans="1:22">
      <c r="A49" s="879"/>
      <c r="B49" s="879"/>
      <c r="C49" s="879"/>
      <c r="D49" s="879"/>
      <c r="E49" s="879"/>
      <c r="F49" s="879"/>
      <c r="G49" s="879"/>
      <c r="H49" s="879"/>
      <c r="I49" s="879"/>
      <c r="J49" s="879"/>
      <c r="K49" s="879"/>
      <c r="L49" s="879"/>
      <c r="M49" s="879"/>
      <c r="N49" s="879"/>
      <c r="O49" s="879"/>
      <c r="P49" s="879"/>
      <c r="Q49" s="879"/>
      <c r="R49" s="879"/>
      <c r="S49" s="879"/>
      <c r="T49" s="879"/>
      <c r="U49" s="879"/>
      <c r="V49" s="879"/>
    </row>
    <row r="50" spans="1:22">
      <c r="A50" s="879"/>
      <c r="B50" s="879"/>
      <c r="C50" s="879"/>
      <c r="D50" s="879"/>
      <c r="E50" s="879"/>
      <c r="F50" s="879"/>
      <c r="G50" s="879"/>
      <c r="H50" s="879"/>
      <c r="I50" s="879"/>
      <c r="J50" s="879"/>
      <c r="K50" s="879"/>
      <c r="L50" s="879"/>
      <c r="M50" s="879"/>
      <c r="N50" s="879"/>
      <c r="O50" s="879"/>
      <c r="P50" s="879"/>
      <c r="Q50" s="879"/>
      <c r="R50" s="879"/>
      <c r="S50" s="879"/>
      <c r="T50" s="879"/>
      <c r="U50" s="879"/>
      <c r="V50" s="879"/>
    </row>
    <row r="51" spans="1:22">
      <c r="A51" s="879"/>
      <c r="B51" s="879"/>
      <c r="C51" s="879"/>
      <c r="D51" s="879"/>
      <c r="E51" s="879"/>
      <c r="F51" s="879"/>
      <c r="G51" s="879"/>
      <c r="H51" s="879"/>
      <c r="I51" s="879"/>
      <c r="J51" s="879"/>
      <c r="K51" s="879"/>
      <c r="L51" s="879"/>
      <c r="M51" s="879"/>
      <c r="N51" s="879"/>
      <c r="O51" s="879"/>
      <c r="P51" s="879"/>
      <c r="Q51" s="879"/>
      <c r="R51" s="879"/>
      <c r="S51" s="879"/>
      <c r="T51" s="879"/>
      <c r="U51" s="879"/>
      <c r="V51" s="879"/>
    </row>
  </sheetData>
  <mergeCells count="2">
    <mergeCell ref="B11:E11"/>
    <mergeCell ref="F11:G11"/>
  </mergeCells>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6">
    <pageSetUpPr fitToPage="1"/>
  </sheetPr>
  <dimension ref="A2:A6"/>
  <sheetViews>
    <sheetView topLeftCell="A4" zoomScale="80" zoomScaleNormal="80" zoomScalePageLayoutView="70" workbookViewId="0">
      <selection activeCell="A10" sqref="A10:A12"/>
    </sheetView>
  </sheetViews>
  <sheetFormatPr defaultColWidth="11.44140625" defaultRowHeight="13.8"/>
  <cols>
    <col min="1" max="1" width="120.44140625" style="550" customWidth="1"/>
    <col min="2" max="3" width="11.44140625" style="550" customWidth="1"/>
    <col min="4" max="16384" width="11.44140625" style="550"/>
  </cols>
  <sheetData>
    <row r="2" spans="1:1">
      <c r="A2" s="552" t="s">
        <v>825</v>
      </c>
    </row>
    <row r="3" spans="1:1" ht="13.5" customHeight="1"/>
    <row r="4" spans="1:1" ht="311.25" customHeight="1">
      <c r="A4" s="551" t="s">
        <v>525</v>
      </c>
    </row>
    <row r="5" spans="1:1" ht="170.25" customHeight="1">
      <c r="A5" s="551" t="s">
        <v>607</v>
      </c>
    </row>
    <row r="6" spans="1:1" ht="83.25" customHeight="1">
      <c r="A6" s="551"/>
    </row>
  </sheetData>
  <pageMargins left="0.23622047244094491" right="0.23622047244094491" top="0.74803149606299213" bottom="0.74803149606299213" header="0.31496062992125984" footer="0.31496062992125984"/>
  <pageSetup paperSize="9" fitToHeight="0" orientation="landscape" r:id="rId1"/>
  <headerFooter>
    <oddFooter>&amp;L&amp;"BMW Group,Fett"&amp;8BMW Sales Standards 2013+, August 9th, 2012&amp;C&amp;"BMW Group,Standard"&amp;8&amp;A&amp;R&amp;"BMW Group,Standard"&amp;8&amp;P /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CB58D-67F9-43C6-88CB-7F2BC3E80913}">
  <dimension ref="A1"/>
  <sheetViews>
    <sheetView workbookViewId="0"/>
  </sheetViews>
  <sheetFormatPr defaultRowHeight="14.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pageSetUpPr fitToPage="1"/>
  </sheetPr>
  <dimension ref="B1:F24"/>
  <sheetViews>
    <sheetView showGridLines="0" zoomScale="90" zoomScaleNormal="90" workbookViewId="0">
      <selection activeCell="B30" sqref="B30"/>
    </sheetView>
  </sheetViews>
  <sheetFormatPr defaultColWidth="11.44140625" defaultRowHeight="14.4"/>
  <cols>
    <col min="2" max="2" width="16.88671875" customWidth="1"/>
    <col min="3" max="3" width="9.33203125" customWidth="1"/>
    <col min="4" max="4" width="28.6640625" customWidth="1"/>
    <col min="6" max="6" width="30.33203125" customWidth="1"/>
  </cols>
  <sheetData>
    <row r="1" spans="2:6" ht="21" customHeight="1">
      <c r="B1" s="216" t="s">
        <v>188</v>
      </c>
      <c r="C1" s="217"/>
      <c r="D1" s="217"/>
      <c r="E1" s="217"/>
      <c r="F1" s="218"/>
    </row>
    <row r="2" spans="2:6">
      <c r="B2" s="203"/>
      <c r="C2" s="203"/>
      <c r="D2" s="203"/>
      <c r="E2" s="203"/>
      <c r="F2" s="203"/>
    </row>
    <row r="3" spans="2:6" ht="22.2">
      <c r="B3" s="209" t="s">
        <v>838</v>
      </c>
      <c r="C3" s="210"/>
      <c r="D3" s="211"/>
      <c r="E3" s="212"/>
      <c r="F3" s="212"/>
    </row>
    <row r="4" spans="2:6" ht="12" customHeight="1">
      <c r="B4" s="213"/>
      <c r="C4" s="211"/>
      <c r="D4" s="211"/>
      <c r="E4" s="212"/>
      <c r="F4" s="212"/>
    </row>
    <row r="5" spans="2:6" ht="27" customHeight="1">
      <c r="B5" s="211" t="s">
        <v>169</v>
      </c>
      <c r="C5" s="211"/>
      <c r="D5" s="214" t="s">
        <v>170</v>
      </c>
      <c r="E5" s="212"/>
      <c r="F5" s="212"/>
    </row>
    <row r="6" spans="2:6" ht="27" customHeight="1">
      <c r="B6" s="211" t="s">
        <v>171</v>
      </c>
      <c r="C6" s="211"/>
      <c r="D6" s="214" t="s">
        <v>172</v>
      </c>
      <c r="E6" s="212"/>
      <c r="F6" s="212"/>
    </row>
    <row r="7" spans="2:6" ht="27" customHeight="1">
      <c r="B7" s="211" t="s">
        <v>173</v>
      </c>
      <c r="C7" s="211"/>
      <c r="D7" s="214" t="s">
        <v>174</v>
      </c>
      <c r="E7" s="212"/>
      <c r="F7" s="212"/>
    </row>
    <row r="8" spans="2:6" ht="27" customHeight="1">
      <c r="B8" s="211" t="s">
        <v>175</v>
      </c>
      <c r="C8" s="211"/>
      <c r="D8" s="214" t="s">
        <v>176</v>
      </c>
      <c r="E8" s="212"/>
      <c r="F8" s="212"/>
    </row>
    <row r="9" spans="2:6" ht="27" customHeight="1">
      <c r="B9" s="211" t="s">
        <v>177</v>
      </c>
      <c r="C9" s="211"/>
      <c r="D9" s="214" t="s">
        <v>178</v>
      </c>
      <c r="E9" s="212"/>
      <c r="F9" s="212"/>
    </row>
    <row r="10" spans="2:6" ht="27" customHeight="1">
      <c r="B10" s="211" t="s">
        <v>179</v>
      </c>
      <c r="C10" s="211"/>
      <c r="D10" s="214" t="s">
        <v>180</v>
      </c>
      <c r="E10" s="212"/>
      <c r="F10" s="212"/>
    </row>
    <row r="11" spans="2:6" ht="27" customHeight="1">
      <c r="B11" s="211" t="s">
        <v>181</v>
      </c>
      <c r="C11" s="211"/>
      <c r="D11" s="214" t="s">
        <v>182</v>
      </c>
      <c r="E11" s="212"/>
      <c r="F11" s="212"/>
    </row>
    <row r="12" spans="2:6" ht="27" customHeight="1">
      <c r="B12" s="211" t="s">
        <v>183</v>
      </c>
      <c r="C12" s="211"/>
      <c r="D12" s="214" t="s">
        <v>184</v>
      </c>
      <c r="E12" s="212"/>
      <c r="F12" s="212"/>
    </row>
    <row r="13" spans="2:6" ht="27" customHeight="1">
      <c r="B13" s="211" t="s">
        <v>185</v>
      </c>
      <c r="C13" s="211"/>
      <c r="D13" s="214" t="s">
        <v>343</v>
      </c>
      <c r="E13" s="212"/>
      <c r="F13" s="212"/>
    </row>
    <row r="14" spans="2:6" ht="27" customHeight="1">
      <c r="B14" s="211" t="s">
        <v>186</v>
      </c>
      <c r="C14" s="211"/>
      <c r="D14" s="214" t="s">
        <v>187</v>
      </c>
      <c r="E14" s="212"/>
      <c r="F14" s="212"/>
    </row>
    <row r="15" spans="2:6" ht="9.75" customHeight="1">
      <c r="B15" s="212"/>
      <c r="C15" s="212"/>
      <c r="D15" s="212"/>
      <c r="E15" s="212"/>
      <c r="F15" s="212"/>
    </row>
    <row r="16" spans="2:6" ht="28.5" customHeight="1">
      <c r="B16" s="212"/>
      <c r="C16" s="212"/>
      <c r="D16" s="214" t="s">
        <v>839</v>
      </c>
      <c r="E16" s="212"/>
      <c r="F16" s="212"/>
    </row>
    <row r="17" spans="2:6" ht="27" customHeight="1">
      <c r="B17" s="212"/>
      <c r="C17" s="212"/>
      <c r="D17" s="214" t="s">
        <v>348</v>
      </c>
      <c r="E17" s="212"/>
      <c r="F17" s="212"/>
    </row>
    <row r="18" spans="2:6" ht="27" customHeight="1">
      <c r="B18" s="212"/>
      <c r="C18" s="212"/>
      <c r="D18" s="214" t="s">
        <v>349</v>
      </c>
      <c r="E18" s="212"/>
      <c r="F18" s="212"/>
    </row>
    <row r="19" spans="2:6" ht="27" customHeight="1">
      <c r="B19" s="212"/>
      <c r="C19" s="212"/>
      <c r="D19" s="214" t="s">
        <v>504</v>
      </c>
      <c r="E19" s="212"/>
      <c r="F19" s="212"/>
    </row>
    <row r="20" spans="2:6" ht="27" customHeight="1">
      <c r="B20" s="212"/>
      <c r="C20" s="212"/>
      <c r="D20" s="214" t="s">
        <v>350</v>
      </c>
      <c r="E20" s="212"/>
      <c r="F20" s="212"/>
    </row>
    <row r="21" spans="2:6" ht="27" customHeight="1">
      <c r="B21" s="212"/>
      <c r="C21" s="212"/>
      <c r="D21" s="214" t="s">
        <v>505</v>
      </c>
      <c r="E21" s="212"/>
      <c r="F21" s="212"/>
    </row>
    <row r="22" spans="2:6" ht="27" customHeight="1">
      <c r="B22" s="212"/>
      <c r="C22" s="212"/>
      <c r="D22" s="214"/>
      <c r="E22" s="212"/>
      <c r="F22" s="212"/>
    </row>
    <row r="23" spans="2:6">
      <c r="B23" s="203"/>
      <c r="C23" s="203"/>
      <c r="D23" s="203"/>
      <c r="E23" s="203"/>
      <c r="F23" s="203"/>
    </row>
    <row r="24" spans="2:6">
      <c r="B24" s="219"/>
      <c r="C24" s="219"/>
      <c r="D24" s="220"/>
      <c r="E24" s="219"/>
      <c r="F24" s="221"/>
    </row>
  </sheetData>
  <hyperlinks>
    <hyperlink ref="D7" location="'Section 3_Sales Area'!S1" display="Sales Area" xr:uid="{00000000-0004-0000-0100-000000000000}"/>
    <hyperlink ref="D8" location="'Section 4_Customer Area'!S1" display="Customer Area" xr:uid="{00000000-0004-0000-0100-000001000000}"/>
    <hyperlink ref="D9" location="'Section 5_IT'!S1" display="IT" xr:uid="{00000000-0004-0000-0100-000002000000}"/>
    <hyperlink ref="D11" location="'Section 7_Personnel  Training'!S1" display="Personnel, Training" xr:uid="{00000000-0004-0000-0100-000003000000}"/>
    <hyperlink ref="D12" location="'Section 8_Customer Processes'!S1" display="Customer Processes" xr:uid="{00000000-0004-0000-0100-000004000000}"/>
    <hyperlink ref="D13" location="'Section 9_Marketing'!Drucktitel" display="Marketing" xr:uid="{00000000-0004-0000-0100-000005000000}"/>
    <hyperlink ref="D16" location="'Optional BMW Sales RS'!I1" display="BMW Dealer Size Scaling" xr:uid="{00000000-0004-0000-0100-000006000000}"/>
    <hyperlink ref="D10" location="'Section 6_Management'!S1" display="Management" xr:uid="{00000000-0004-0000-0100-000007000000}"/>
    <hyperlink ref="D14" location="'Section 10_Business Custo Sales'!Drucktitel" display="Business Customer Sales" xr:uid="{00000000-0004-0000-0100-000008000000}"/>
    <hyperlink ref="D17" location="'Overview LED Screen, tablet PCs'!A1" display="Overview LED Screen, tablet PCs" xr:uid="{00000000-0004-0000-0100-000009000000}"/>
    <hyperlink ref="D18" location="'Brand Architecture Elements'!A1" display="Brand Architecture Elements" xr:uid="{00000000-0004-0000-0100-00000A000000}"/>
    <hyperlink ref="D19" location="'Structure - Checklist'!Druckbereich" display="Reference System Sustainability: Structure - Checklist" xr:uid="{00000000-0004-0000-0100-00000B000000}"/>
    <hyperlink ref="D20" location="'Reference system Sustainability'!Druckbereich" display="Reference System Sustainability" xr:uid="{00000000-0004-0000-0100-00000C000000}"/>
    <hyperlink ref="D21" location="'Explanation - Documentation'!Druckbereich" display="Reference System Sustainability: Explanation - Documentation" xr:uid="{00000000-0004-0000-0100-00000D000000}"/>
    <hyperlink ref="D6" location="'Section 2_OCS'!S1" display="OCS" xr:uid="{00000000-0004-0000-0100-00000E000000}"/>
    <hyperlink ref="D5" location="'Section 1_Brand Architecture'!S1" display="Brand Architecture" xr:uid="{00000000-0004-0000-0100-00000F000000}"/>
  </hyperlinks>
  <pageMargins left="0.23622047244094491" right="0.23622047244094491" top="0.74803149606299213" bottom="0.74803149606299213" header="0.31496062992125984" footer="0.31496062992125984"/>
  <pageSetup paperSize="9" scale="88" orientation="landscape" r:id="rId1"/>
  <headerFooter>
    <oddFooter>&amp;L&amp;"BMW Group,Fett"&amp;8BMW Sales Standards 2013+, August 9th, 2012&amp;C&amp;"BMW Group,Standard"&amp;8&amp;A&amp;R&amp;"BMW Group,Standard"&amp;8&amp;P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P31"/>
  <sheetViews>
    <sheetView showGridLines="0" zoomScale="70" zoomScaleNormal="70" workbookViewId="0">
      <selection activeCell="B3" sqref="B3"/>
    </sheetView>
  </sheetViews>
  <sheetFormatPr defaultColWidth="11.44140625" defaultRowHeight="14.4"/>
  <cols>
    <col min="1" max="1" width="3.109375" customWidth="1"/>
    <col min="2" max="2" width="59.88671875" customWidth="1"/>
    <col min="3" max="3" width="1.33203125" customWidth="1"/>
    <col min="4" max="4" width="14.6640625" customWidth="1"/>
    <col min="5" max="5" width="1" customWidth="1"/>
    <col min="6" max="6" width="14.6640625" customWidth="1"/>
    <col min="7" max="7" width="1" customWidth="1"/>
    <col min="8" max="8" width="14.6640625" customWidth="1"/>
    <col min="9" max="9" width="1.5546875" customWidth="1"/>
    <col min="10" max="10" width="14.6640625" customWidth="1"/>
    <col min="11" max="11" width="1.44140625" customWidth="1"/>
    <col min="12" max="12" width="14.6640625" customWidth="1"/>
    <col min="13" max="13" width="1.44140625" customWidth="1"/>
    <col min="14" max="14" width="14.6640625" customWidth="1"/>
    <col min="15" max="15" width="1.88671875" customWidth="1"/>
    <col min="16" max="16" width="14.6640625" customWidth="1"/>
  </cols>
  <sheetData>
    <row r="2" spans="2:16" ht="31.8">
      <c r="B2" s="508" t="s">
        <v>1010</v>
      </c>
      <c r="C2" s="509"/>
      <c r="D2" s="510"/>
      <c r="E2" s="511"/>
      <c r="F2" s="512"/>
      <c r="G2" s="512"/>
      <c r="H2" s="203"/>
      <c r="I2" s="512"/>
      <c r="J2" s="512"/>
      <c r="K2" s="512"/>
      <c r="L2" s="512"/>
      <c r="M2" s="512"/>
    </row>
    <row r="3" spans="2:16" ht="31.8">
      <c r="B3" s="513" t="s">
        <v>622</v>
      </c>
      <c r="C3" s="509"/>
      <c r="D3" s="510"/>
      <c r="E3" s="511"/>
      <c r="F3" s="512"/>
      <c r="G3" s="512"/>
      <c r="H3" s="512"/>
      <c r="I3" s="512"/>
      <c r="J3" s="512"/>
      <c r="K3" s="512"/>
      <c r="L3" s="512"/>
      <c r="M3" s="512"/>
    </row>
    <row r="4" spans="2:16" ht="13.5" customHeight="1">
      <c r="B4" s="541"/>
      <c r="C4" s="509"/>
      <c r="D4" s="510"/>
      <c r="E4" s="511"/>
      <c r="F4" s="514"/>
      <c r="G4" s="514"/>
      <c r="H4" s="514"/>
      <c r="I4" s="514"/>
      <c r="J4" s="514"/>
      <c r="K4" s="514"/>
      <c r="L4" s="514"/>
      <c r="M4" s="514"/>
    </row>
    <row r="5" spans="2:16">
      <c r="B5" s="515"/>
      <c r="C5" s="516"/>
      <c r="D5" s="517"/>
      <c r="E5" s="511"/>
      <c r="F5" s="518"/>
      <c r="G5" s="518"/>
      <c r="H5" s="518"/>
      <c r="I5" s="518"/>
      <c r="J5" s="518"/>
      <c r="K5" s="518"/>
      <c r="L5" s="518"/>
      <c r="M5" s="518"/>
    </row>
    <row r="6" spans="2:16" ht="22.2">
      <c r="B6" s="519"/>
      <c r="C6" s="520"/>
      <c r="D6" s="521"/>
      <c r="E6" s="522"/>
      <c r="F6" s="523"/>
      <c r="G6" s="523"/>
      <c r="H6" s="523"/>
      <c r="I6" s="523"/>
      <c r="J6" s="523"/>
      <c r="K6" s="523"/>
      <c r="L6" s="523"/>
      <c r="M6" s="523"/>
    </row>
    <row r="7" spans="2:16">
      <c r="B7" s="516"/>
      <c r="C7" s="516"/>
      <c r="D7" s="517"/>
      <c r="E7" s="522"/>
      <c r="F7" s="518" t="s">
        <v>325</v>
      </c>
      <c r="G7" s="518"/>
      <c r="H7" s="518"/>
      <c r="I7" s="518"/>
      <c r="J7" s="518"/>
      <c r="K7" s="518"/>
      <c r="L7" s="518"/>
      <c r="M7" s="518"/>
    </row>
    <row r="8" spans="2:16">
      <c r="B8" s="525" t="s">
        <v>752</v>
      </c>
      <c r="C8" s="516"/>
      <c r="D8" s="526"/>
      <c r="E8" s="526"/>
      <c r="F8" s="630" t="s">
        <v>325</v>
      </c>
      <c r="G8" s="518"/>
      <c r="H8" s="518"/>
      <c r="I8" s="518"/>
      <c r="J8" s="518"/>
      <c r="K8" s="518"/>
      <c r="L8" s="518"/>
      <c r="M8" s="518"/>
    </row>
    <row r="9" spans="2:16">
      <c r="B9" s="525" t="s">
        <v>784</v>
      </c>
      <c r="C9" s="516"/>
      <c r="D9" s="526"/>
      <c r="E9" s="527"/>
      <c r="F9" s="630"/>
      <c r="G9" s="518"/>
      <c r="H9" s="518"/>
      <c r="I9" s="518"/>
      <c r="J9" s="518"/>
      <c r="K9" s="518"/>
      <c r="L9" s="518"/>
      <c r="M9" s="518"/>
    </row>
    <row r="10" spans="2:16">
      <c r="B10" s="525" t="s">
        <v>326</v>
      </c>
      <c r="C10" s="516"/>
      <c r="D10" s="528"/>
      <c r="E10" s="528"/>
      <c r="F10" s="630"/>
      <c r="G10" s="518"/>
      <c r="H10" s="518"/>
      <c r="I10" s="518"/>
      <c r="J10" s="518"/>
      <c r="K10" s="518"/>
      <c r="L10" s="518"/>
      <c r="M10" s="518"/>
    </row>
    <row r="11" spans="2:16">
      <c r="B11" s="529"/>
      <c r="C11" s="516"/>
      <c r="D11" s="530"/>
      <c r="E11" s="530"/>
      <c r="F11" s="518"/>
      <c r="G11" s="518"/>
      <c r="H11" s="518"/>
      <c r="I11" s="518"/>
      <c r="J11" s="518"/>
      <c r="K11" s="518"/>
      <c r="L11" s="518"/>
      <c r="M11" s="518"/>
    </row>
    <row r="12" spans="2:16">
      <c r="B12" s="531" t="s">
        <v>753</v>
      </c>
      <c r="C12" s="516"/>
      <c r="D12" s="526"/>
      <c r="E12" s="526"/>
      <c r="F12" s="630"/>
      <c r="G12" s="518"/>
      <c r="H12" s="518"/>
      <c r="I12" s="518"/>
      <c r="J12" s="518"/>
      <c r="K12" s="518"/>
      <c r="L12" s="518"/>
      <c r="M12" s="518"/>
    </row>
    <row r="13" spans="2:16">
      <c r="B13" s="531" t="s">
        <v>754</v>
      </c>
      <c r="C13" s="516"/>
      <c r="D13" s="526"/>
      <c r="E13" s="526"/>
      <c r="F13" s="631"/>
      <c r="G13" s="518"/>
      <c r="H13" s="518"/>
      <c r="I13" s="518"/>
      <c r="J13" s="518"/>
      <c r="K13" s="518"/>
      <c r="L13" s="518"/>
      <c r="M13" s="518"/>
    </row>
    <row r="14" spans="2:16">
      <c r="B14" s="532"/>
      <c r="C14" s="516"/>
      <c r="D14" s="533"/>
      <c r="E14" s="533"/>
      <c r="F14" s="534"/>
      <c r="G14" s="534"/>
      <c r="H14" s="534"/>
      <c r="I14" s="534"/>
      <c r="J14" s="534"/>
      <c r="K14" s="534"/>
      <c r="L14" s="534"/>
      <c r="M14" s="534"/>
    </row>
    <row r="15" spans="2:16" ht="27.6">
      <c r="B15" s="616"/>
      <c r="C15" s="617"/>
      <c r="D15" s="618" t="s">
        <v>615</v>
      </c>
      <c r="E15" s="619"/>
      <c r="F15" s="618" t="s">
        <v>616</v>
      </c>
      <c r="G15" s="619"/>
      <c r="H15" s="618" t="s">
        <v>617</v>
      </c>
      <c r="I15" s="620"/>
      <c r="J15" s="621" t="s">
        <v>618</v>
      </c>
      <c r="K15" s="620"/>
      <c r="L15" s="621" t="s">
        <v>619</v>
      </c>
      <c r="M15" s="620"/>
      <c r="N15" s="621" t="s">
        <v>620</v>
      </c>
      <c r="O15" s="620"/>
      <c r="P15" s="619"/>
    </row>
    <row r="16" spans="2:16">
      <c r="P16" s="269"/>
    </row>
    <row r="17" spans="2:16" s="846" customFormat="1" ht="22.5" customHeight="1">
      <c r="B17" s="632" t="s">
        <v>629</v>
      </c>
      <c r="D17" s="640">
        <f>COUNT('Section 1_Brand Architecture'!Z7:Z18)-(COUNTIFS('Section 1_Brand Architecture'!P7:P18,"O",'Section 1_Brand Architecture'!Z7:Z18,1)+COUNTIFS('Section 1_Brand Architecture'!P7:P18,"O",'Section 1_Brand Architecture'!Z7:Z18,0))</f>
        <v>4</v>
      </c>
      <c r="F17" s="640">
        <f>SUM('Section 1_Brand Architecture'!Z7:Z18)-SUMIF('Section 1_Brand Architecture'!P7:P18,"O",'Section 1_Brand Architecture'!Z7:Z18)</f>
        <v>4</v>
      </c>
      <c r="H17" s="641">
        <f>IFERROR(F17/D17,0%)</f>
        <v>1</v>
      </c>
      <c r="J17" s="640">
        <f>COUNTIFS('Section 1_Brand Architecture'!P7:P18,"X",'Section 1_Brand Architecture'!Z7:Z18,1)+COUNTIFS('Section 1_Brand Architecture'!P7:P18,"X",'Section 1_Brand Architecture'!Z7:Z18,0)</f>
        <v>1</v>
      </c>
      <c r="K17"/>
      <c r="L17" s="640">
        <f>SUMIF('Section 1_Brand Architecture'!P7:P18,"X",'Section 1_Brand Architecture'!Z7:Z18)</f>
        <v>1</v>
      </c>
      <c r="M17" s="633"/>
      <c r="N17" s="641">
        <f t="shared" ref="N17:N26" si="0">IFERROR(L17/J17,"")</f>
        <v>1</v>
      </c>
      <c r="O17" s="633"/>
      <c r="P17" s="771"/>
    </row>
    <row r="18" spans="2:16" s="846" customFormat="1" ht="22.5" customHeight="1">
      <c r="B18" s="632" t="s">
        <v>630</v>
      </c>
      <c r="D18" s="640">
        <f>COUNT('Section 2_OCS'!Z7:Z44)-(COUNTIFS('Section 2_OCS'!P7:P44,"O",'Section 2_OCS'!Z7:Z44,1)+COUNTIFS('Section 2_OCS'!P7:P44,"O",'Section 2_OCS'!Z7:Z44,0))</f>
        <v>7</v>
      </c>
      <c r="F18" s="640">
        <f>SUM('Section 2_OCS'!Z7:Z44)-SUMIF('Section 2_OCS'!P7:P44,"O",'Section 2_OCS'!Z7:Z44)</f>
        <v>7</v>
      </c>
      <c r="H18" s="641">
        <f t="shared" ref="H18:H26" si="1">IFERROR(F18/D18,0%)</f>
        <v>1</v>
      </c>
      <c r="J18" s="640">
        <f>COUNTIFS('Section 2_OCS'!P7:P44,"X",'Section 2_OCS'!Z7:Z44,1)+COUNTIFS('Section 2_OCS'!P7:P44,"X",'Section 2_OCS'!Z7:Z44,0)</f>
        <v>5</v>
      </c>
      <c r="K18"/>
      <c r="L18" s="640">
        <f>SUMIF('Section 2_OCS'!P7:P44,"X",'Section 2_OCS'!Z7:Z44)</f>
        <v>5</v>
      </c>
      <c r="M18" s="633"/>
      <c r="N18" s="641">
        <f t="shared" si="0"/>
        <v>1</v>
      </c>
      <c r="O18" s="633"/>
      <c r="P18" s="771"/>
    </row>
    <row r="19" spans="2:16" s="846" customFormat="1" ht="22.5" customHeight="1">
      <c r="B19" s="632" t="s">
        <v>631</v>
      </c>
      <c r="D19" s="640">
        <f>COUNT('Section 3_Sales Area'!Z7:Z101)-(COUNTIFS('Section 3_Sales Area'!P7:P101,"O",'Section 3_Sales Area'!Z7:Z101,1)+COUNTIFS('Section 3_Sales Area'!P7:P101,"O",'Section 3_Sales Area'!Z7:Z101,0))</f>
        <v>27</v>
      </c>
      <c r="F19" s="640">
        <f>SUM('Section 3_Sales Area'!Z7:Z101)-SUMIF('Section 3_Sales Area'!P7:P101,"O",'Section 3_Sales Area'!Z7:Z101)</f>
        <v>27</v>
      </c>
      <c r="H19" s="641">
        <f t="shared" si="1"/>
        <v>1</v>
      </c>
      <c r="J19" s="640">
        <f>COUNTIFS('Section 3_Sales Area'!P7:P101,"X",'Section 3_Sales Area'!Z7:Z101,1)+COUNTIFS('Section 3_Sales Area'!P7:P101,"X",'Section 3_Sales Area'!Z7:Z101,0)</f>
        <v>14</v>
      </c>
      <c r="K19"/>
      <c r="L19" s="640">
        <f>SUMIF('Section 3_Sales Area'!P7:P101,"X",'Section 3_Sales Area'!Z7:Z101)</f>
        <v>14</v>
      </c>
      <c r="M19" s="633"/>
      <c r="N19" s="641">
        <f t="shared" si="0"/>
        <v>1</v>
      </c>
      <c r="O19" s="633"/>
      <c r="P19" s="771"/>
    </row>
    <row r="20" spans="2:16" s="846" customFormat="1" ht="22.5" customHeight="1">
      <c r="B20" s="632" t="s">
        <v>623</v>
      </c>
      <c r="D20" s="640">
        <f>COUNT('Section 4_Customer Area'!Z6:Z60)-(COUNTIFS('Section 4_Customer Area'!P6:P60,"O",'Section 4_Customer Area'!Z6:Z60,1)+COUNTIFS('Section 4_Customer Area'!P6:P60,"O",'Section 4_Customer Area'!Z6:Z60,0))</f>
        <v>5</v>
      </c>
      <c r="F20" s="640">
        <f>SUM('Section 4_Customer Area'!Z6:Z60)-SUMIF('Section 4_Customer Area'!P6:P60,"O",'Section 4_Customer Area'!Z6:Z60)</f>
        <v>4</v>
      </c>
      <c r="H20" s="641">
        <f t="shared" si="1"/>
        <v>0.8</v>
      </c>
      <c r="J20" s="640">
        <f>COUNTIFS('Section 4_Customer Area'!P6:P60,"X",'Section 4_Customer Area'!Z6:Z60,1)+COUNTIFS('Section 4_Customer Area'!P6:P60,"X",'Section 4_Customer Area'!Z6:Z60,0)</f>
        <v>4</v>
      </c>
      <c r="K20"/>
      <c r="L20" s="640">
        <f>SUMIF('Section 4_Customer Area'!P6:P60,"X",'Section 4_Customer Area'!Z6:Z60)</f>
        <v>3</v>
      </c>
      <c r="M20" s="633"/>
      <c r="N20" s="641">
        <f t="shared" si="0"/>
        <v>0.75</v>
      </c>
      <c r="O20" s="633"/>
      <c r="P20" s="771"/>
    </row>
    <row r="21" spans="2:16" s="846" customFormat="1" ht="22.5" customHeight="1">
      <c r="B21" s="632" t="s">
        <v>624</v>
      </c>
      <c r="D21" s="640">
        <f>COUNT('Section 5_IT'!Z6:Z14)-(COUNTIFS('Section 5_IT'!P6:P14,"O",'Section 5_IT'!Z6:Z14,1)+COUNTIFS('Section 5_IT'!P6:P14,"O",'Section 5_IT'!Z6:Z14,0))</f>
        <v>7</v>
      </c>
      <c r="F21" s="640">
        <f>SUM('Section 5_IT'!Z6:Z14)-SUMIF('Section 5_IT'!P6:P14,"O",'Section 5_IT'!Z6:Z14)</f>
        <v>6</v>
      </c>
      <c r="H21" s="641">
        <f t="shared" si="1"/>
        <v>0.8571428571428571</v>
      </c>
      <c r="J21" s="640">
        <f>COUNTIFS('Section 5_IT'!P6:P14,"X",'Section 5_IT'!Z6:Z14,1)+COUNTIFS('Section 5_IT'!P6:P14,"X",'Section 5_IT'!Z6:Z14,0)</f>
        <v>1</v>
      </c>
      <c r="K21"/>
      <c r="L21" s="640">
        <f>SUMIF('Section 5_IT'!P6:P14,"X",'Section 5_IT'!Z6:Z14)</f>
        <v>1</v>
      </c>
      <c r="M21" s="633"/>
      <c r="N21" s="641">
        <f t="shared" si="0"/>
        <v>1</v>
      </c>
      <c r="O21" s="633"/>
      <c r="P21" s="771"/>
    </row>
    <row r="22" spans="2:16" s="846" customFormat="1" ht="22.5" customHeight="1">
      <c r="B22" s="632" t="s">
        <v>625</v>
      </c>
      <c r="D22" s="640">
        <f>COUNT('Section 6_Management'!Z6:Z14)-(COUNTIFS('Section 6_Management'!P6:P14,"O",'Section 6_Management'!Z6:Z14,1)+COUNTIFS('Section 6_Management'!P6:P14,"O",'Section 6_Management'!Z6:Z14,0))</f>
        <v>3</v>
      </c>
      <c r="F22" s="640">
        <f>SUM('Section 6_Management'!Z6:Z14)-SUMIF('Section 6_Management'!P6:P14,"O",'Section 6_Management'!Z6:Z14)</f>
        <v>3</v>
      </c>
      <c r="H22" s="641">
        <f t="shared" si="1"/>
        <v>1</v>
      </c>
      <c r="J22" s="640">
        <f>COUNTIFS('Section 6_Management'!P6:P14,"X",'Section 6_Management'!Z6:Z14,1)+COUNTIFS('Section 6_Management'!P6:P14,"X",'Section 6_Management'!Z6:Z14,0)</f>
        <v>1</v>
      </c>
      <c r="K22"/>
      <c r="L22" s="640">
        <f>SUMIF('Section 6_Management'!P6:P14,"X",'Section 6_Management'!Z6:Z14)</f>
        <v>1</v>
      </c>
      <c r="M22" s="633"/>
      <c r="N22" s="641">
        <f t="shared" si="0"/>
        <v>1</v>
      </c>
      <c r="O22" s="633"/>
      <c r="P22" s="772"/>
    </row>
    <row r="23" spans="2:16" s="846" customFormat="1" ht="22.5" customHeight="1">
      <c r="B23" s="632" t="s">
        <v>626</v>
      </c>
      <c r="D23" s="640">
        <f>COUNT('Section 7_Personnel  Training'!Z6:Z28)-(COUNTIFS('Section 7_Personnel  Training'!P6:P28,"O",'Section 7_Personnel  Training'!Z6:Z28,1)+COUNTIFS('Section 7_Personnel  Training'!P6:P28,"O",'Section 7_Personnel  Training'!Z6:Z28,0))</f>
        <v>6</v>
      </c>
      <c r="F23" s="640">
        <f>SUM('Section 7_Personnel  Training'!Z6:Z28)-SUMIF('Section 7_Personnel  Training'!P6:P28,"O",'Section 7_Personnel  Training'!Z6:Z28)</f>
        <v>5</v>
      </c>
      <c r="H23" s="641">
        <f t="shared" si="1"/>
        <v>0.83333333333333337</v>
      </c>
      <c r="J23" s="640">
        <f>COUNTIFS('Section 7_Personnel  Training'!P6:P28,"X",'Section 7_Personnel  Training'!Z6:Z28,1)+COUNTIFS('Section 7_Personnel  Training'!P6:P28,"X",'Section 7_Personnel  Training'!Z6:Z28,0)</f>
        <v>2</v>
      </c>
      <c r="K23"/>
      <c r="L23" s="640">
        <f>SUMIF('Section 7_Personnel  Training'!P6:P28,"X",'Section 7_Personnel  Training'!Z6:Z28)</f>
        <v>2</v>
      </c>
      <c r="M23" s="633"/>
      <c r="N23" s="641">
        <f t="shared" si="0"/>
        <v>1</v>
      </c>
      <c r="O23" s="633"/>
      <c r="P23" s="772"/>
    </row>
    <row r="24" spans="2:16" s="846" customFormat="1" ht="22.5" customHeight="1">
      <c r="B24" s="632" t="s">
        <v>627</v>
      </c>
      <c r="D24" s="640">
        <f>COUNT('Section 8_Customer Processes'!Z6:Z38)-(COUNTIFS('Section 8_Customer Processes'!P6:P38,"O",'Section 8_Customer Processes'!Z6:Z38,1)+COUNTIFS('Section 8_Customer Processes'!P6:P38,"O",'Section 8_Customer Processes'!Z6:Z38,0))</f>
        <v>24</v>
      </c>
      <c r="F24" s="640">
        <f>SUM('Section 8_Customer Processes'!Z6:Z38)-SUMIF('Section 8_Customer Processes'!P6:P38,"O",'Section 8_Customer Processes'!Z6:Z38)</f>
        <v>24</v>
      </c>
      <c r="H24" s="641">
        <f t="shared" si="1"/>
        <v>1</v>
      </c>
      <c r="J24" s="640">
        <f>COUNTIFS('Section 8_Customer Processes'!P6:P38,"X",'Section 8_Customer Processes'!Z6:Z38,1)+COUNTIFS('Section 8_Customer Processes'!P6:P38,"X",'Section 8_Customer Processes'!Z6:Z38,0)</f>
        <v>3</v>
      </c>
      <c r="K24"/>
      <c r="L24" s="640">
        <f>SUMIF('Section 8_Customer Processes'!P6:P38,"X",'Section 8_Customer Processes'!Z6:Z38)</f>
        <v>3</v>
      </c>
      <c r="M24" s="633"/>
      <c r="N24" s="641">
        <f t="shared" si="0"/>
        <v>1</v>
      </c>
      <c r="O24" s="633"/>
      <c r="P24" s="772"/>
    </row>
    <row r="25" spans="2:16" s="846" customFormat="1" ht="22.5" customHeight="1">
      <c r="B25" s="632" t="s">
        <v>628</v>
      </c>
      <c r="D25" s="640">
        <f>COUNT('Section 9_Marketing'!Z6:Z20)-(COUNTIFS('Section 9_Marketing'!P6:P20,"O",'Section 9_Marketing'!Z6:Z20,1)+COUNTIFS('Section 9_Marketing'!P6:P20,"O",'Section 9_Marketing'!Z6:Z20,0))</f>
        <v>6</v>
      </c>
      <c r="F25" s="640">
        <f>SUM('Section 9_Marketing'!Z6:Z20)-SUMIF('Section 9_Marketing'!P6:P20,"O",'Section 9_Marketing'!Z6:Z20)</f>
        <v>4</v>
      </c>
      <c r="H25" s="641">
        <f t="shared" si="1"/>
        <v>0.66666666666666663</v>
      </c>
      <c r="J25" s="640">
        <f>COUNTIFS('Section 9_Marketing'!P6:P20,"X",'Section 9_Marketing'!Z6:Z20,1)+COUNTIFS('Section 9_Marketing'!P6:P20,"X",'Section 9_Marketing'!Z6:Z20,0)</f>
        <v>2</v>
      </c>
      <c r="K25"/>
      <c r="L25" s="640">
        <f>SUMIF('Section 9_Marketing'!P6:P20,"X",'Section 9_Marketing'!Z6:Z20)</f>
        <v>1</v>
      </c>
      <c r="M25" s="633"/>
      <c r="N25" s="641">
        <f t="shared" si="0"/>
        <v>0.5</v>
      </c>
      <c r="O25" s="633"/>
      <c r="P25" s="772"/>
    </row>
    <row r="26" spans="2:16" s="846" customFormat="1" ht="22.5" customHeight="1">
      <c r="B26" s="632" t="s">
        <v>808</v>
      </c>
      <c r="D26" s="640">
        <f>COUNT('Section 10_Business Corp Sales'!Z4:Z16)-(COUNTIFS('Section 10_Business Corp Sales'!P4:P16,"O",'Section 10_Business Corp Sales'!Z4:Z16,1)+COUNTIFS('Section 10_Business Corp Sales'!P4:P16,"O",'Section 10_Business Corp Sales'!Z4:Z16,0))</f>
        <v>2</v>
      </c>
      <c r="F26" s="640">
        <f>SUM('Section 10_Business Corp Sales'!Z4:Z16)-SUMIF('Section 10_Business Corp Sales'!P4:P16,"O",'Section 10_Business Corp Sales'!Z4:Z16)</f>
        <v>2</v>
      </c>
      <c r="H26" s="641">
        <f t="shared" si="1"/>
        <v>1</v>
      </c>
      <c r="J26" s="640">
        <f>COUNTIFS('Section 10_Business Corp Sales'!P4:P16,"X",'Section 10_Business Corp Sales'!Z4:Z16,1)+COUNTIFS('Section 10_Business Corp Sales'!P4:P16,"X",'Section 10_Business Corp Sales'!Z4:Z16,0)</f>
        <v>0</v>
      </c>
      <c r="K26"/>
      <c r="L26" s="640">
        <f>SUMIF('Section 10_Business Corp Sales'!P4:P16,"X",'Section 10_Business Corp Sales'!Z4:Z16)</f>
        <v>0</v>
      </c>
      <c r="M26" s="633"/>
      <c r="N26" s="641" t="str">
        <f t="shared" si="0"/>
        <v/>
      </c>
      <c r="O26" s="633"/>
      <c r="P26" s="772"/>
    </row>
    <row r="27" spans="2:16">
      <c r="P27" s="269"/>
    </row>
    <row r="28" spans="2:16" ht="25.5" customHeight="1">
      <c r="B28" s="622" t="s">
        <v>621</v>
      </c>
      <c r="C28" s="623"/>
      <c r="D28" s="624">
        <f>SUM(D17:D26)</f>
        <v>91</v>
      </c>
      <c r="E28" s="625"/>
      <c r="F28" s="624">
        <f>SUM(F17:F26)</f>
        <v>86</v>
      </c>
      <c r="G28" s="625"/>
      <c r="H28" s="626">
        <f>IFERROR(F28/D28,0%)</f>
        <v>0.94505494505494503</v>
      </c>
      <c r="I28" s="625"/>
      <c r="J28" s="627">
        <f>SUM(J17:J26)</f>
        <v>33</v>
      </c>
      <c r="K28" s="625"/>
      <c r="L28" s="627">
        <f>SUM(L17:L26)</f>
        <v>31</v>
      </c>
      <c r="M28" s="625"/>
      <c r="N28" s="628">
        <f>IFERROR(L28/J28,0%)</f>
        <v>0.93939393939393945</v>
      </c>
      <c r="O28" s="625"/>
      <c r="P28" s="625"/>
    </row>
    <row r="29" spans="2:16">
      <c r="P29" s="269"/>
    </row>
    <row r="31" spans="2:16" ht="22.5" customHeight="1">
      <c r="B31" s="847" t="s">
        <v>751</v>
      </c>
      <c r="C31" s="848"/>
      <c r="D31" s="849">
        <f>COUNTIFS('Section 1_Brand Architecture'!P7:P18,"O",'Section 1_Brand Architecture'!Z7:Z18,1)+COUNTIFS('Section 1_Brand Architecture'!P7:P18,"O",'Section 1_Brand Architecture'!Z7:Z18,0)+COUNTIFS('Section 2_OCS'!P7:P44,"O",'Section 2_OCS'!Z7:Z44,1)+COUNTIFS('Section 2_OCS'!P7:P44,"O",'Section 2_OCS'!Z7:Z44,0)+COUNTIFS('Section 3_Sales Area'!P7:P101,"O",'Section 3_Sales Area'!Z7:Z101,1)+COUNTIFS('Section 3_Sales Area'!P7:P101,"O",'Section 3_Sales Area'!Z7:Z101,0)+COUNTIFS('Section 4_Customer Area'!P6:P60,"O",'Section 4_Customer Area'!Z6:Z60,1)+COUNTIFS('Section 4_Customer Area'!P6:P60,"O",'Section 4_Customer Area'!Z6:Z60,0)+COUNTIFS('Section 5_IT'!P6:P14,"O",'Section 5_IT'!Z6:Z14,1)+COUNTIFS('Section 5_IT'!P6:P14,"O",'Section 5_IT'!Z6:Z14,0)+COUNTIFS('Section 6_Management'!P6:P14,"O",'Section 6_Management'!Z6:Z14,1)+COUNTIFS('Section 6_Management'!P6:P14,"O",'Section 6_Management'!Z6:Z14,0)+COUNTIFS('Section 7_Personnel  Training'!P6:P28,"O",'Section 7_Personnel  Training'!Z6:Z28,1)+COUNTIFS('Section 7_Personnel  Training'!P6:P28,"O",'Section 7_Personnel  Training'!Z6:Z28,0)+COUNTIFS('Section 8_Customer Processes'!P6:P37,"O",'Section 8_Customer Processes'!Z6:Z37,1)+COUNTIFS('Section 8_Customer Processes'!P6:P37,"O",'Section 8_Customer Processes'!Z6:Z37,0)+COUNTIFS('Section 9_Marketing'!P6:P20,"O",'Section 9_Marketing'!Z6:Z20,1)+COUNTIFS('Section 9_Marketing'!P6:P20,"O",'Section 9_Marketing'!Z6:Z20,0)+COUNTIFS('Section 10_Business Corp Sales'!P4:P16,"O",'Section 10_Business Corp Sales'!Z4:Z16,1)+COUNTIFS('Section 10_Business Corp Sales'!P4:P16,"O",'Section 10_Business Corp Sales'!Z4:Z16,0)</f>
        <v>37</v>
      </c>
      <c r="E31" s="848"/>
      <c r="F31" s="849">
        <f>SUMIF('Section 1_Brand Architecture'!P7:P18,"O",'Section 1_Brand Architecture'!Z7:Z18)+SUMIF('Section 2_OCS'!P7:P44,"O",'Section 2_OCS'!Z7:Z44)+SUMIF('Section 3_Sales Area'!P7:P101,"O",'Section 3_Sales Area'!Z7:Z101)+SUMIF('Section 4_Customer Area'!P6:P60,"O",'Section 4_Customer Area'!Z6:Z60)+SUMIF('Section 5_IT'!P6:P14,"O",'Section 5_IT'!Z6:Z14)+SUMIF('Section 6_Management'!P6:P14,"O",'Section 6_Management'!Z6:Z14)+SUMIF('Section 7_Personnel  Training'!P6:P28,"O",'Section 7_Personnel  Training'!Z6:Z28)+SUMIF('Section 8_Customer Processes'!P6:P37,"O",'Section 8_Customer Processes'!Z6:Z37)+SUMIF('Section 9_Marketing'!P6:P20,"O",'Section 9_Marketing'!Z6:Z20)+SUMIF('Section 10_Business Corp Sales'!P4:P16,"O",'Section 10_Business Corp Sales'!Z4:Z16)</f>
        <v>37</v>
      </c>
      <c r="G31" s="848"/>
      <c r="H31" s="850">
        <f>IFERROR(F31/D31,0%)</f>
        <v>1</v>
      </c>
      <c r="I31" s="692"/>
      <c r="J31" s="629"/>
      <c r="K31" s="629"/>
      <c r="L31" s="629"/>
      <c r="M31" s="629"/>
      <c r="N31" s="629"/>
      <c r="O31" s="629"/>
      <c r="P31" s="629"/>
    </row>
  </sheetData>
  <pageMargins left="0.7" right="0.7" top="0.78740157499999996" bottom="0.78740157499999996" header="0.3" footer="0.3"/>
  <pageSetup paperSize="9" scale="7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pageSetUpPr fitToPage="1"/>
  </sheetPr>
  <dimension ref="A1:AE19"/>
  <sheetViews>
    <sheetView showGridLines="0" topLeftCell="F1" zoomScale="130" zoomScaleNormal="130" workbookViewId="0">
      <pane ySplit="2" topLeftCell="A27" activePane="bottomLeft" state="frozen"/>
      <selection activeCell="N7" sqref="N7"/>
      <selection pane="bottomLeft" activeCell="AE1" sqref="AE1:AE2"/>
    </sheetView>
  </sheetViews>
  <sheetFormatPr defaultColWidth="11.44140625" defaultRowHeight="14.4"/>
  <cols>
    <col min="1" max="1" width="21.6640625" customWidth="1"/>
    <col min="2" max="2" width="10.44140625" customWidth="1"/>
    <col min="3" max="3" width="54.44140625" customWidth="1"/>
    <col min="4" max="4" width="1.33203125" style="92" customWidth="1"/>
    <col min="5" max="5" width="28.109375" style="269" customWidth="1"/>
    <col min="6" max="6" width="1.109375" style="269" customWidth="1"/>
    <col min="7" max="7" width="6.6640625" customWidth="1"/>
    <col min="8" max="12" width="6.88671875" customWidth="1"/>
    <col min="13" max="13" width="1.109375" style="92" customWidth="1"/>
    <col min="14" max="14" width="11.44140625" customWidth="1"/>
    <col min="15" max="15" width="0.88671875" customWidth="1"/>
    <col min="17" max="17" width="1.5546875" customWidth="1"/>
    <col min="18" max="18" width="37.3320312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6" customWidth="1"/>
    <col min="28" max="28" width="17.33203125" hidden="1" customWidth="1"/>
    <col min="29" max="29" width="7.88671875" customWidth="1"/>
    <col min="30" max="30" width="2.6640625" customWidth="1"/>
  </cols>
  <sheetData>
    <row r="1" spans="1:31" s="3" customFormat="1" ht="37.5" customHeight="1">
      <c r="A1" s="222"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947" t="s">
        <v>989</v>
      </c>
      <c r="AE1" s="948" t="s">
        <v>990</v>
      </c>
    </row>
    <row r="2" spans="1:31"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947"/>
      <c r="AE2" s="948"/>
    </row>
    <row r="3" spans="1:31">
      <c r="A3" s="203"/>
      <c r="B3" s="203"/>
      <c r="C3" s="203"/>
      <c r="D3" s="243"/>
      <c r="E3" s="243"/>
      <c r="F3" s="243"/>
      <c r="G3" s="203"/>
      <c r="H3" s="203"/>
      <c r="I3" s="203"/>
      <c r="J3" s="203"/>
      <c r="K3" s="203"/>
      <c r="L3" s="203"/>
      <c r="M3" s="243"/>
    </row>
    <row r="4" spans="1:31" s="3" customFormat="1" ht="13.8">
      <c r="D4" s="123"/>
      <c r="E4" s="123"/>
      <c r="F4" s="123"/>
      <c r="G4" s="14"/>
      <c r="H4" s="14"/>
      <c r="I4" s="14"/>
      <c r="J4" s="14"/>
      <c r="K4" s="14"/>
      <c r="L4" s="14"/>
      <c r="M4" s="130"/>
    </row>
    <row r="5" spans="1:31" s="3" customFormat="1" ht="15">
      <c r="A5" s="949" t="s">
        <v>8</v>
      </c>
      <c r="B5" s="949"/>
      <c r="C5" s="949"/>
      <c r="D5" s="124"/>
      <c r="E5" s="124"/>
      <c r="F5" s="124"/>
      <c r="G5" s="14"/>
      <c r="H5" s="14"/>
      <c r="I5" s="14"/>
      <c r="J5" s="14"/>
      <c r="K5" s="14"/>
      <c r="L5" s="14"/>
      <c r="M5" s="130"/>
    </row>
    <row r="6" spans="1:31" s="3" customFormat="1" ht="14.25" customHeight="1">
      <c r="A6" s="223"/>
      <c r="B6" s="223"/>
      <c r="C6" s="223"/>
      <c r="D6" s="124"/>
      <c r="E6" s="124"/>
      <c r="F6" s="124"/>
      <c r="G6" s="14"/>
      <c r="H6" s="14"/>
      <c r="I6" s="14"/>
      <c r="J6" s="14"/>
      <c r="K6" s="14"/>
      <c r="L6" s="14"/>
      <c r="M6" s="130"/>
    </row>
    <row r="7" spans="1:31" s="3" customFormat="1" ht="144.75" customHeight="1">
      <c r="A7" s="15" t="s">
        <v>195</v>
      </c>
      <c r="B7" s="16" t="s">
        <v>9</v>
      </c>
      <c r="C7" s="17" t="s">
        <v>826</v>
      </c>
      <c r="D7" s="125"/>
      <c r="E7" s="296"/>
      <c r="F7" s="125"/>
      <c r="G7" s="19" t="s">
        <v>10</v>
      </c>
      <c r="H7" s="19" t="s">
        <v>10</v>
      </c>
      <c r="I7" s="19" t="s">
        <v>10</v>
      </c>
      <c r="J7" s="19" t="s">
        <v>10</v>
      </c>
      <c r="K7" s="19" t="s">
        <v>10</v>
      </c>
      <c r="L7" s="19" t="s">
        <v>10</v>
      </c>
      <c r="M7" s="131"/>
      <c r="N7" s="19" t="s">
        <v>694</v>
      </c>
      <c r="P7" s="918" t="s">
        <v>10</v>
      </c>
      <c r="R7" s="475" t="s">
        <v>608</v>
      </c>
      <c r="S7" s="476"/>
      <c r="T7" s="475"/>
      <c r="V7" s="19"/>
      <c r="X7" s="583" t="s">
        <v>612</v>
      </c>
      <c r="Z7" s="582">
        <f>IF(OR(X7="A"),"",IF(OR(X7="N"),0,1))</f>
        <v>1</v>
      </c>
      <c r="AB7" s="931" t="s">
        <v>639</v>
      </c>
      <c r="AC7" s="936"/>
      <c r="AD7" s="936"/>
      <c r="AE7" s="936"/>
    </row>
    <row r="8" spans="1:31" s="3" customFormat="1" ht="57.75" customHeight="1">
      <c r="A8" s="15" t="s">
        <v>11</v>
      </c>
      <c r="B8" s="16" t="s">
        <v>12</v>
      </c>
      <c r="C8" s="17" t="s">
        <v>610</v>
      </c>
      <c r="D8" s="125"/>
      <c r="E8" s="296"/>
      <c r="F8" s="125"/>
      <c r="G8" s="19" t="s">
        <v>10</v>
      </c>
      <c r="H8" s="19" t="s">
        <v>10</v>
      </c>
      <c r="I8" s="19" t="s">
        <v>10</v>
      </c>
      <c r="J8" s="19" t="s">
        <v>10</v>
      </c>
      <c r="K8" s="19" t="s">
        <v>10</v>
      </c>
      <c r="L8" s="19" t="s">
        <v>10</v>
      </c>
      <c r="M8" s="131"/>
      <c r="N8" s="19" t="s">
        <v>694</v>
      </c>
      <c r="P8" s="19" t="s">
        <v>819</v>
      </c>
      <c r="R8" s="475" t="s">
        <v>609</v>
      </c>
      <c r="S8" s="476"/>
      <c r="T8" s="475"/>
      <c r="V8" s="19"/>
      <c r="X8" s="583" t="s">
        <v>612</v>
      </c>
      <c r="Z8" s="582">
        <f>IF(OR(X8="A"),"",IF(OR(X8="N"),0,1))</f>
        <v>1</v>
      </c>
      <c r="AB8" s="931" t="s">
        <v>697</v>
      </c>
      <c r="AC8" s="936"/>
      <c r="AD8" s="936"/>
      <c r="AE8" s="936"/>
    </row>
    <row r="9" spans="1:31" s="3" customFormat="1" ht="27.75" customHeight="1">
      <c r="A9" s="293" t="s">
        <v>13</v>
      </c>
      <c r="B9" s="477" t="s">
        <v>14</v>
      </c>
      <c r="C9" s="18" t="s">
        <v>321</v>
      </c>
      <c r="D9" s="126"/>
      <c r="E9" s="481"/>
      <c r="F9" s="126"/>
      <c r="G9" s="19" t="s">
        <v>10</v>
      </c>
      <c r="H9" s="19" t="s">
        <v>10</v>
      </c>
      <c r="I9" s="19" t="s">
        <v>10</v>
      </c>
      <c r="J9" s="19" t="s">
        <v>10</v>
      </c>
      <c r="K9" s="19" t="s">
        <v>10</v>
      </c>
      <c r="L9" s="19" t="s">
        <v>10</v>
      </c>
      <c r="M9" s="131"/>
      <c r="N9" s="483" t="s">
        <v>192</v>
      </c>
      <c r="P9" s="483" t="s">
        <v>819</v>
      </c>
      <c r="R9" s="475" t="s">
        <v>322</v>
      </c>
      <c r="S9" s="476"/>
      <c r="T9" s="486" t="s">
        <v>353</v>
      </c>
      <c r="V9" s="483" t="s">
        <v>760</v>
      </c>
      <c r="X9" s="639"/>
      <c r="Z9" s="582">
        <f>IF(OR(X10="A",X11="A",X13="A"),"",IF(OR(X10="N",X11="N",X13="N"),0,1))</f>
        <v>1</v>
      </c>
      <c r="AB9" s="932" t="s">
        <v>639</v>
      </c>
      <c r="AC9" s="936"/>
      <c r="AD9" s="936"/>
      <c r="AE9" s="936"/>
    </row>
    <row r="10" spans="1:31" s="3" customFormat="1" ht="76.5" customHeight="1">
      <c r="A10" s="478"/>
      <c r="B10" s="479"/>
      <c r="C10" s="18" t="s">
        <v>651</v>
      </c>
      <c r="D10" s="126"/>
      <c r="E10" s="482"/>
      <c r="F10" s="126"/>
      <c r="G10" s="19" t="s">
        <v>10</v>
      </c>
      <c r="H10" s="19" t="s">
        <v>10</v>
      </c>
      <c r="I10" s="19" t="s">
        <v>10</v>
      </c>
      <c r="J10" s="19" t="s">
        <v>10</v>
      </c>
      <c r="K10" s="19" t="s">
        <v>10</v>
      </c>
      <c r="L10" s="19" t="s">
        <v>10</v>
      </c>
      <c r="M10" s="131"/>
      <c r="N10" s="483" t="s">
        <v>192</v>
      </c>
      <c r="P10" s="484"/>
      <c r="R10" s="18" t="s">
        <v>653</v>
      </c>
      <c r="S10" s="476"/>
      <c r="T10" s="487"/>
      <c r="V10" s="484"/>
      <c r="X10" s="583" t="s">
        <v>612</v>
      </c>
      <c r="Z10" s="584"/>
      <c r="AB10" s="933"/>
      <c r="AC10" s="936"/>
      <c r="AD10" s="936"/>
      <c r="AE10" s="936"/>
    </row>
    <row r="11" spans="1:31" s="3" customFormat="1" ht="50.25" customHeight="1">
      <c r="A11" s="478"/>
      <c r="B11" s="479"/>
      <c r="C11" s="18" t="s">
        <v>652</v>
      </c>
      <c r="D11" s="126"/>
      <c r="E11" s="482"/>
      <c r="F11" s="126"/>
      <c r="G11" s="19" t="s">
        <v>10</v>
      </c>
      <c r="H11" s="19" t="s">
        <v>10</v>
      </c>
      <c r="I11" s="19" t="s">
        <v>10</v>
      </c>
      <c r="J11" s="19" t="s">
        <v>10</v>
      </c>
      <c r="K11" s="19" t="s">
        <v>10</v>
      </c>
      <c r="L11" s="19" t="s">
        <v>10</v>
      </c>
      <c r="M11" s="131"/>
      <c r="N11" s="483" t="s">
        <v>192</v>
      </c>
      <c r="P11" s="484"/>
      <c r="R11" s="18" t="s">
        <v>654</v>
      </c>
      <c r="S11" s="476"/>
      <c r="T11" s="487"/>
      <c r="V11" s="484"/>
      <c r="X11" s="583" t="s">
        <v>612</v>
      </c>
      <c r="Z11" s="584"/>
      <c r="AB11" s="933"/>
      <c r="AC11" s="936"/>
      <c r="AD11" s="936"/>
      <c r="AE11" s="936"/>
    </row>
    <row r="12" spans="1:31" s="3" customFormat="1" ht="32.25" customHeight="1">
      <c r="A12" s="478"/>
      <c r="B12" s="479"/>
      <c r="C12" s="18" t="s">
        <v>661</v>
      </c>
      <c r="D12" s="126"/>
      <c r="E12" s="482"/>
      <c r="F12" s="126"/>
      <c r="G12" s="19" t="s">
        <v>10</v>
      </c>
      <c r="H12" s="19" t="s">
        <v>10</v>
      </c>
      <c r="I12" s="19" t="s">
        <v>10</v>
      </c>
      <c r="J12" s="19" t="s">
        <v>10</v>
      </c>
      <c r="K12" s="19" t="s">
        <v>10</v>
      </c>
      <c r="L12" s="19" t="s">
        <v>10</v>
      </c>
      <c r="M12" s="131"/>
      <c r="N12" s="483"/>
      <c r="P12" s="484"/>
      <c r="R12" s="18" t="s">
        <v>351</v>
      </c>
      <c r="S12" s="476"/>
      <c r="T12" s="487"/>
      <c r="V12" s="484"/>
      <c r="X12" s="583" t="s">
        <v>612</v>
      </c>
      <c r="Z12" s="585"/>
      <c r="AB12" s="933"/>
      <c r="AC12" s="936"/>
      <c r="AD12" s="936"/>
      <c r="AE12" s="936"/>
    </row>
    <row r="13" spans="1:31" s="3" customFormat="1" ht="36" customHeight="1">
      <c r="A13" s="294"/>
      <c r="B13" s="480"/>
      <c r="C13" s="18" t="s">
        <v>352</v>
      </c>
      <c r="D13" s="126"/>
      <c r="E13" s="349"/>
      <c r="F13" s="126"/>
      <c r="G13" s="19" t="s">
        <v>10</v>
      </c>
      <c r="H13" s="19" t="s">
        <v>10</v>
      </c>
      <c r="I13" s="19" t="s">
        <v>10</v>
      </c>
      <c r="J13" s="19" t="s">
        <v>10</v>
      </c>
      <c r="K13" s="19" t="s">
        <v>10</v>
      </c>
      <c r="L13" s="19" t="s">
        <v>10</v>
      </c>
      <c r="M13" s="131"/>
      <c r="N13" s="483" t="s">
        <v>192</v>
      </c>
      <c r="P13" s="485"/>
      <c r="R13" s="18" t="s">
        <v>352</v>
      </c>
      <c r="S13" s="476"/>
      <c r="T13" s="488"/>
      <c r="V13" s="485"/>
      <c r="X13" s="583" t="s">
        <v>612</v>
      </c>
      <c r="Z13" s="586"/>
      <c r="AB13" s="934"/>
      <c r="AC13" s="936"/>
      <c r="AD13" s="936"/>
      <c r="AE13" s="936"/>
    </row>
    <row r="14" spans="1:31" s="3" customFormat="1" ht="234" customHeight="1">
      <c r="A14" s="297" t="s">
        <v>491</v>
      </c>
      <c r="B14" s="298" t="s">
        <v>15</v>
      </c>
      <c r="C14" s="296" t="s">
        <v>841</v>
      </c>
      <c r="D14" s="126"/>
      <c r="E14" s="349"/>
      <c r="F14" s="126"/>
      <c r="G14" s="19" t="s">
        <v>10</v>
      </c>
      <c r="H14" s="19" t="s">
        <v>10</v>
      </c>
      <c r="I14" s="19" t="s">
        <v>10</v>
      </c>
      <c r="J14" s="19" t="s">
        <v>10</v>
      </c>
      <c r="K14" s="19" t="s">
        <v>10</v>
      </c>
      <c r="L14" s="19" t="s">
        <v>10</v>
      </c>
      <c r="M14" s="131"/>
      <c r="N14" s="19" t="s">
        <v>192</v>
      </c>
      <c r="P14" s="19" t="s">
        <v>819</v>
      </c>
      <c r="R14" s="475" t="s">
        <v>840</v>
      </c>
      <c r="S14" s="476"/>
      <c r="T14" s="475"/>
      <c r="V14" s="19" t="s">
        <v>760</v>
      </c>
      <c r="X14" s="583" t="s">
        <v>612</v>
      </c>
      <c r="Z14" s="589">
        <f>IF(OR(new="N",OR(X14="A",X15="A",X16="A",X17="A",X18="A")),"",IF(OR(X14="N",X15="N",X16="N",X17="N",X18="N"),0,1))</f>
        <v>1</v>
      </c>
      <c r="AB14" s="931" t="s">
        <v>639</v>
      </c>
      <c r="AC14" s="936"/>
      <c r="AD14" s="936"/>
      <c r="AE14" s="936"/>
    </row>
    <row r="15" spans="1:31" s="3" customFormat="1" ht="111" customHeight="1">
      <c r="A15" s="489" t="s">
        <v>472</v>
      </c>
      <c r="B15" s="490" t="s">
        <v>759</v>
      </c>
      <c r="C15" s="503" t="s">
        <v>492</v>
      </c>
      <c r="D15" s="504"/>
      <c r="E15" s="491"/>
      <c r="F15" s="504"/>
      <c r="G15" s="483" t="s">
        <v>10</v>
      </c>
      <c r="H15" s="483" t="s">
        <v>10</v>
      </c>
      <c r="I15" s="483" t="s">
        <v>10</v>
      </c>
      <c r="J15" s="483" t="s">
        <v>10</v>
      </c>
      <c r="K15" s="483" t="s">
        <v>10</v>
      </c>
      <c r="L15" s="483" t="s">
        <v>10</v>
      </c>
      <c r="M15" s="505"/>
      <c r="N15" s="483" t="s">
        <v>192</v>
      </c>
      <c r="O15" s="506"/>
      <c r="P15" s="484" t="s">
        <v>819</v>
      </c>
      <c r="Q15" s="506"/>
      <c r="R15" s="475" t="s">
        <v>493</v>
      </c>
      <c r="S15" s="507"/>
      <c r="T15" s="487" t="s">
        <v>354</v>
      </c>
      <c r="U15" s="506"/>
      <c r="V15" s="484" t="s">
        <v>760</v>
      </c>
      <c r="W15" s="506"/>
      <c r="X15" s="583" t="s">
        <v>612</v>
      </c>
      <c r="Y15" s="506"/>
      <c r="Z15" s="587"/>
      <c r="AB15" s="933" t="s">
        <v>639</v>
      </c>
      <c r="AC15" s="936"/>
      <c r="AD15" s="936"/>
      <c r="AE15" s="936"/>
    </row>
    <row r="16" spans="1:31" s="3" customFormat="1" ht="78" customHeight="1">
      <c r="A16" s="492"/>
      <c r="B16" s="493"/>
      <c r="C16" s="494" t="s">
        <v>465</v>
      </c>
      <c r="D16" s="495"/>
      <c r="E16" s="496"/>
      <c r="F16" s="495"/>
      <c r="G16" s="497"/>
      <c r="H16" s="497"/>
      <c r="I16" s="497"/>
      <c r="J16" s="497"/>
      <c r="K16" s="497"/>
      <c r="L16" s="497"/>
      <c r="M16" s="498"/>
      <c r="N16" s="497"/>
      <c r="O16" s="499"/>
      <c r="P16" s="497"/>
      <c r="Q16" s="499"/>
      <c r="R16" s="502" t="s">
        <v>323</v>
      </c>
      <c r="S16" s="501"/>
      <c r="T16" s="500" t="s">
        <v>355</v>
      </c>
      <c r="U16" s="499"/>
      <c r="V16" s="497"/>
      <c r="W16" s="499"/>
      <c r="X16" s="583" t="s">
        <v>612</v>
      </c>
      <c r="Y16" s="499"/>
      <c r="Z16" s="588"/>
      <c r="AB16" s="935"/>
      <c r="AC16" s="936"/>
      <c r="AD16" s="936"/>
      <c r="AE16" s="936"/>
    </row>
    <row r="17" spans="1:31" s="3" customFormat="1" ht="51" customHeight="1">
      <c r="A17" s="492"/>
      <c r="B17" s="493"/>
      <c r="C17" s="494" t="s">
        <v>698</v>
      </c>
      <c r="D17" s="495"/>
      <c r="E17" s="496"/>
      <c r="F17" s="495"/>
      <c r="G17" s="497"/>
      <c r="H17" s="497"/>
      <c r="I17" s="497"/>
      <c r="J17" s="497"/>
      <c r="K17" s="497"/>
      <c r="L17" s="497"/>
      <c r="M17" s="498"/>
      <c r="N17" s="497"/>
      <c r="O17" s="499"/>
      <c r="P17" s="497"/>
      <c r="Q17" s="499"/>
      <c r="R17" s="502" t="s">
        <v>324</v>
      </c>
      <c r="S17" s="501"/>
      <c r="T17" s="500" t="s">
        <v>356</v>
      </c>
      <c r="U17" s="499"/>
      <c r="V17" s="497"/>
      <c r="W17" s="499"/>
      <c r="X17" s="583" t="s">
        <v>612</v>
      </c>
      <c r="Y17" s="499"/>
      <c r="Z17" s="588"/>
      <c r="AB17" s="935"/>
      <c r="AC17" s="936"/>
      <c r="AD17" s="936"/>
      <c r="AE17" s="936"/>
    </row>
    <row r="18" spans="1:31" s="3" customFormat="1" ht="43.5" customHeight="1">
      <c r="A18" s="492"/>
      <c r="B18" s="493"/>
      <c r="C18" s="494"/>
      <c r="D18" s="495"/>
      <c r="E18" s="496"/>
      <c r="F18" s="495"/>
      <c r="G18" s="497"/>
      <c r="H18" s="497"/>
      <c r="I18" s="497"/>
      <c r="J18" s="497"/>
      <c r="K18" s="497"/>
      <c r="L18" s="497"/>
      <c r="M18" s="498"/>
      <c r="N18" s="497" t="s">
        <v>694</v>
      </c>
      <c r="O18" s="499"/>
      <c r="P18" s="497"/>
      <c r="Q18" s="499"/>
      <c r="R18" s="502" t="s">
        <v>699</v>
      </c>
      <c r="S18" s="501"/>
      <c r="T18" s="500"/>
      <c r="U18" s="499"/>
      <c r="V18" s="497"/>
      <c r="W18" s="499"/>
      <c r="X18" s="583" t="s">
        <v>612</v>
      </c>
      <c r="Y18" s="499"/>
      <c r="Z18" s="588"/>
      <c r="AB18" s="935"/>
      <c r="AC18" s="936"/>
      <c r="AD18" s="936"/>
      <c r="AE18" s="936"/>
    </row>
    <row r="19" spans="1:31">
      <c r="A19" s="203"/>
      <c r="B19" s="203"/>
      <c r="C19" s="203"/>
      <c r="D19" s="243"/>
      <c r="E19" s="243"/>
      <c r="F19" s="243"/>
      <c r="G19" s="203"/>
      <c r="H19" s="203"/>
      <c r="I19" s="203"/>
      <c r="J19" s="203"/>
      <c r="K19" s="203"/>
      <c r="L19" s="203"/>
      <c r="M19" s="243"/>
      <c r="R19" s="390"/>
      <c r="S19" s="390"/>
      <c r="T19" s="390"/>
    </row>
  </sheetData>
  <mergeCells count="12">
    <mergeCell ref="AC1:AC2"/>
    <mergeCell ref="AE1:AE2"/>
    <mergeCell ref="A5:C5"/>
    <mergeCell ref="V1:V2"/>
    <mergeCell ref="P1:P2"/>
    <mergeCell ref="N1:N2"/>
    <mergeCell ref="G1:L1"/>
    <mergeCell ref="AB1:AB2"/>
    <mergeCell ref="Z1:Z2"/>
    <mergeCell ref="R1:R2"/>
    <mergeCell ref="T1:T2"/>
    <mergeCell ref="X1:X2"/>
  </mergeCells>
  <dataValidations count="1">
    <dataValidation type="list" showDropDown="1" showInputMessage="1" showErrorMessage="1" sqref="X7:X8 X10:X18" xr:uid="{00000000-0002-0000-0300-000000000000}">
      <formula1>"N,Y,A"</formula1>
    </dataValidation>
  </dataValidations>
  <printOptions headings="1"/>
  <pageMargins left="0.23622047244094491" right="0.23622047244094491" top="0.74803149606299213" bottom="0.74803149606299213" header="0.31496062992125984" footer="0.31496062992125984"/>
  <pageSetup paperSize="9" scale="50" fitToHeight="0" orientation="landscape" r:id="rId1"/>
  <headerFooter>
    <oddFooter>&amp;L&amp;"BMW Group,Fett"&amp;8BMW Sales Standards 2013+, August 9th, 2012&amp;C&amp;"BMW Group,Standard"&amp;8&amp;A&amp;R&amp;"BMW Group,Standard"&amp;8&amp;P / &amp;N</oddFooter>
  </headerFooter>
  <ignoredErrors>
    <ignoredError sqref="B7:B9 B14:B1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pageSetUpPr fitToPage="1"/>
  </sheetPr>
  <dimension ref="A1:AF44"/>
  <sheetViews>
    <sheetView showGridLines="0" zoomScale="85" zoomScaleNormal="85" workbookViewId="0">
      <pane ySplit="2" topLeftCell="A40" activePane="bottomLeft" state="frozen"/>
      <selection activeCell="P1" sqref="P1:P1048576"/>
      <selection pane="bottomLeft" activeCell="A44" sqref="A44"/>
    </sheetView>
  </sheetViews>
  <sheetFormatPr defaultColWidth="11.44140625" defaultRowHeight="14.4"/>
  <cols>
    <col min="1" max="1" width="21.6640625" style="203" customWidth="1"/>
    <col min="2" max="2" width="10.44140625" style="203" customWidth="1"/>
    <col min="3" max="3" width="61.44140625" style="203" customWidth="1"/>
    <col min="4" max="4" width="1.6640625" style="243" customWidth="1"/>
    <col min="5" max="5" width="20.554687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0" style="203" customWidth="1"/>
    <col min="17" max="17" width="1.5546875" style="203" customWidth="1"/>
    <col min="18" max="18" width="45.88671875"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1.88671875" style="20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4" spans="1:32" ht="13.8">
      <c r="AD4" s="3"/>
      <c r="AE4" s="3"/>
      <c r="AF4" s="3"/>
    </row>
    <row r="5" spans="1:32" s="97" customFormat="1" ht="15">
      <c r="A5" s="957" t="s">
        <v>16</v>
      </c>
      <c r="B5" s="957"/>
      <c r="C5" s="957"/>
      <c r="D5" s="135"/>
      <c r="E5" s="135"/>
      <c r="F5" s="135"/>
      <c r="G5" s="8"/>
      <c r="H5" s="8"/>
      <c r="I5" s="8"/>
      <c r="J5" s="8"/>
      <c r="K5" s="8"/>
      <c r="L5" s="8"/>
      <c r="M5" s="140"/>
      <c r="P5" s="261"/>
      <c r="V5" s="315"/>
      <c r="W5" s="315"/>
      <c r="Y5" s="315"/>
      <c r="Z5" s="315"/>
      <c r="AB5" s="315"/>
      <c r="AC5" s="315"/>
      <c r="AD5" s="3"/>
      <c r="AE5" s="3"/>
      <c r="AF5" s="3"/>
    </row>
    <row r="6" spans="1:32" s="97" customFormat="1" ht="13.8">
      <c r="A6" s="228"/>
      <c r="B6" s="228"/>
      <c r="C6" s="228"/>
      <c r="D6" s="135"/>
      <c r="E6" s="135"/>
      <c r="F6" s="135"/>
      <c r="G6" s="8"/>
      <c r="H6" s="8"/>
      <c r="I6" s="8"/>
      <c r="J6" s="8"/>
      <c r="K6" s="8"/>
      <c r="L6" s="8"/>
      <c r="M6" s="140"/>
      <c r="P6" s="261"/>
      <c r="V6" s="315"/>
      <c r="W6" s="315"/>
      <c r="Y6" s="315"/>
      <c r="Z6" s="315"/>
      <c r="AB6" s="315"/>
      <c r="AC6" s="315"/>
      <c r="AD6" s="3"/>
      <c r="AE6" s="3"/>
      <c r="AF6" s="3"/>
    </row>
    <row r="7" spans="1:32" s="97" customFormat="1" ht="126.75" customHeight="1">
      <c r="A7" s="20" t="s">
        <v>556</v>
      </c>
      <c r="B7" s="231" t="s">
        <v>17</v>
      </c>
      <c r="C7" s="953" t="s">
        <v>842</v>
      </c>
      <c r="D7" s="136"/>
      <c r="E7" s="953"/>
      <c r="F7" s="136"/>
      <c r="G7" s="225">
        <v>1</v>
      </c>
      <c r="H7" s="225">
        <v>1</v>
      </c>
      <c r="I7" s="225">
        <v>1</v>
      </c>
      <c r="J7" s="225">
        <v>1</v>
      </c>
      <c r="K7" s="225">
        <v>1</v>
      </c>
      <c r="L7" s="225">
        <v>1</v>
      </c>
      <c r="M7" s="133"/>
      <c r="N7" s="245" t="s">
        <v>192</v>
      </c>
      <c r="P7" s="354" t="s">
        <v>10</v>
      </c>
      <c r="R7" s="423" t="s">
        <v>558</v>
      </c>
      <c r="S7" s="379"/>
      <c r="T7" s="347" t="s">
        <v>357</v>
      </c>
      <c r="V7" s="354" t="s">
        <v>760</v>
      </c>
      <c r="W7" s="315"/>
      <c r="X7" s="590" t="s">
        <v>612</v>
      </c>
      <c r="Y7" s="315"/>
      <c r="Z7" s="582">
        <f>IF(OR(X7="A",X8="A"),"",IF(AND(X7="N",X8="N"),0,1))</f>
        <v>1</v>
      </c>
      <c r="AB7" s="672" t="s">
        <v>639</v>
      </c>
      <c r="AC7" s="315"/>
      <c r="AD7" s="936"/>
      <c r="AE7" s="936"/>
      <c r="AF7" s="936"/>
    </row>
    <row r="8" spans="1:32" s="97" customFormat="1" ht="37.5" customHeight="1">
      <c r="A8" s="226"/>
      <c r="B8" s="234"/>
      <c r="C8" s="953"/>
      <c r="D8" s="136"/>
      <c r="E8" s="953"/>
      <c r="F8" s="136"/>
      <c r="G8" s="226"/>
      <c r="H8" s="226"/>
      <c r="I8" s="226"/>
      <c r="J8" s="226"/>
      <c r="K8" s="226"/>
      <c r="L8" s="226"/>
      <c r="M8" s="138"/>
      <c r="N8" s="246"/>
      <c r="P8" s="907"/>
      <c r="R8" s="423" t="s">
        <v>311</v>
      </c>
      <c r="S8" s="379"/>
      <c r="T8" s="347" t="s">
        <v>358</v>
      </c>
      <c r="V8" s="351"/>
      <c r="W8" s="315"/>
      <c r="X8" s="590" t="s">
        <v>613</v>
      </c>
      <c r="Y8" s="315"/>
      <c r="Z8" s="591"/>
      <c r="AB8" s="673"/>
      <c r="AC8" s="315"/>
      <c r="AD8" s="936"/>
      <c r="AE8" s="936"/>
      <c r="AF8" s="936"/>
    </row>
    <row r="9" spans="1:32" s="97" customFormat="1" ht="48.75" customHeight="1">
      <c r="A9" s="226"/>
      <c r="B9" s="234"/>
      <c r="C9" s="954"/>
      <c r="D9" s="136"/>
      <c r="E9" s="954"/>
      <c r="F9" s="136"/>
      <c r="G9" s="226"/>
      <c r="H9" s="226"/>
      <c r="I9" s="226"/>
      <c r="J9" s="226"/>
      <c r="K9" s="226"/>
      <c r="L9" s="226"/>
      <c r="M9" s="138"/>
      <c r="N9" s="246"/>
      <c r="P9" s="907"/>
      <c r="R9" s="693" t="s">
        <v>557</v>
      </c>
      <c r="S9" s="379"/>
      <c r="T9" s="347"/>
      <c r="V9" s="351"/>
      <c r="W9" s="315"/>
      <c r="X9" s="590" t="s">
        <v>612</v>
      </c>
      <c r="Y9" s="315"/>
      <c r="Z9" s="591"/>
      <c r="AB9" s="673"/>
      <c r="AC9" s="315"/>
      <c r="AD9" s="936"/>
      <c r="AE9" s="936"/>
      <c r="AF9" s="936"/>
    </row>
    <row r="10" spans="1:32" s="97" customFormat="1" ht="90.75" customHeight="1">
      <c r="A10" s="21" t="s">
        <v>18</v>
      </c>
      <c r="B10" s="230" t="s">
        <v>19</v>
      </c>
      <c r="C10" s="955" t="s">
        <v>473</v>
      </c>
      <c r="D10" s="137"/>
      <c r="E10" s="955" t="s">
        <v>666</v>
      </c>
      <c r="F10" s="137"/>
      <c r="G10" s="224">
        <v>2</v>
      </c>
      <c r="H10" s="224">
        <v>2</v>
      </c>
      <c r="I10" s="224">
        <v>2</v>
      </c>
      <c r="J10" s="224">
        <v>2</v>
      </c>
      <c r="K10" s="224">
        <v>2</v>
      </c>
      <c r="L10" s="224">
        <v>2</v>
      </c>
      <c r="M10" s="134"/>
      <c r="N10" s="244" t="s">
        <v>192</v>
      </c>
      <c r="P10" s="353" t="s">
        <v>10</v>
      </c>
      <c r="R10" s="469" t="s">
        <v>474</v>
      </c>
      <c r="S10" s="379"/>
      <c r="T10" s="467" t="s">
        <v>359</v>
      </c>
      <c r="V10" s="353" t="s">
        <v>760</v>
      </c>
      <c r="W10" s="315"/>
      <c r="X10" s="590" t="s">
        <v>612</v>
      </c>
      <c r="Y10" s="315"/>
      <c r="Z10" s="582">
        <f>IF(OR(X10="A",X11="A"),"",IF(AND(X10="N",X11="N"),0,1))</f>
        <v>1</v>
      </c>
      <c r="AB10" s="674" t="s">
        <v>639</v>
      </c>
      <c r="AC10" s="315"/>
      <c r="AD10" s="936"/>
      <c r="AE10" s="936"/>
      <c r="AF10" s="936"/>
    </row>
    <row r="11" spans="1:32" s="97" customFormat="1" ht="22.8">
      <c r="A11" s="226"/>
      <c r="B11" s="234"/>
      <c r="C11" s="956"/>
      <c r="D11" s="138"/>
      <c r="E11" s="956"/>
      <c r="F11" s="138"/>
      <c r="G11" s="226"/>
      <c r="H11" s="226"/>
      <c r="I11" s="226"/>
      <c r="J11" s="226"/>
      <c r="K11" s="226"/>
      <c r="L11" s="226"/>
      <c r="M11" s="138"/>
      <c r="N11" s="246"/>
      <c r="P11" s="907"/>
      <c r="R11" s="469" t="s">
        <v>312</v>
      </c>
      <c r="S11" s="379"/>
      <c r="T11" s="347" t="s">
        <v>358</v>
      </c>
      <c r="V11" s="351"/>
      <c r="W11" s="315"/>
      <c r="X11" s="590" t="s">
        <v>613</v>
      </c>
      <c r="Y11" s="315"/>
      <c r="Z11" s="591"/>
      <c r="AB11" s="673"/>
      <c r="AC11" s="315"/>
      <c r="AD11" s="936"/>
      <c r="AE11" s="936"/>
      <c r="AF11" s="936"/>
    </row>
    <row r="12" spans="1:32" s="97" customFormat="1" ht="43.5" customHeight="1">
      <c r="A12" s="226"/>
      <c r="B12" s="234"/>
      <c r="C12" s="956"/>
      <c r="D12" s="138"/>
      <c r="E12" s="956"/>
      <c r="F12" s="138"/>
      <c r="G12" s="226"/>
      <c r="H12" s="226"/>
      <c r="I12" s="226"/>
      <c r="J12" s="226"/>
      <c r="K12" s="226"/>
      <c r="L12" s="226"/>
      <c r="M12" s="138"/>
      <c r="N12" s="246"/>
      <c r="P12" s="907"/>
      <c r="R12" s="693" t="s">
        <v>313</v>
      </c>
      <c r="S12" s="379"/>
      <c r="T12" s="423"/>
      <c r="V12" s="351"/>
      <c r="W12" s="315"/>
      <c r="X12" s="590" t="s">
        <v>612</v>
      </c>
      <c r="Y12" s="315"/>
      <c r="Z12" s="591"/>
      <c r="AB12" s="673"/>
      <c r="AC12" s="315"/>
      <c r="AD12" s="936"/>
      <c r="AE12" s="936"/>
      <c r="AF12" s="936"/>
    </row>
    <row r="13" spans="1:32" s="97" customFormat="1" ht="68.400000000000006">
      <c r="A13" s="317" t="s">
        <v>843</v>
      </c>
      <c r="B13" s="230" t="s">
        <v>20</v>
      </c>
      <c r="C13" s="896" t="s">
        <v>167</v>
      </c>
      <c r="D13" s="137"/>
      <c r="E13" s="811"/>
      <c r="F13" s="137"/>
      <c r="G13" s="224">
        <v>1</v>
      </c>
      <c r="H13" s="224">
        <v>1</v>
      </c>
      <c r="I13" s="224">
        <v>1</v>
      </c>
      <c r="J13" s="224">
        <v>1</v>
      </c>
      <c r="K13" s="224">
        <v>1</v>
      </c>
      <c r="L13" s="224">
        <v>1</v>
      </c>
      <c r="M13" s="134"/>
      <c r="N13" s="244" t="s">
        <v>192</v>
      </c>
      <c r="P13" s="353" t="s">
        <v>10</v>
      </c>
      <c r="R13" s="444" t="s">
        <v>314</v>
      </c>
      <c r="S13" s="379"/>
      <c r="T13" s="467" t="s">
        <v>360</v>
      </c>
      <c r="V13" s="353" t="s">
        <v>760</v>
      </c>
      <c r="W13" s="315"/>
      <c r="X13" s="590" t="s">
        <v>612</v>
      </c>
      <c r="Y13" s="315"/>
      <c r="Z13" s="582">
        <f>IF(OR(X13="A",X14="A"),"",IF(OR(X13="N",X14="N"),0,1))</f>
        <v>1</v>
      </c>
      <c r="AB13" s="674" t="s">
        <v>639</v>
      </c>
      <c r="AC13" s="315"/>
      <c r="AD13" s="936"/>
      <c r="AE13" s="936"/>
      <c r="AF13" s="936"/>
    </row>
    <row r="14" spans="1:32" s="97" customFormat="1" ht="51.75" customHeight="1">
      <c r="A14" s="226"/>
      <c r="B14" s="234"/>
      <c r="C14" s="342" t="s">
        <v>223</v>
      </c>
      <c r="D14" s="136"/>
      <c r="E14" s="248"/>
      <c r="F14" s="136"/>
      <c r="G14" s="226"/>
      <c r="H14" s="226"/>
      <c r="I14" s="226"/>
      <c r="J14" s="226"/>
      <c r="K14" s="226"/>
      <c r="L14" s="226"/>
      <c r="M14" s="138"/>
      <c r="N14" s="246"/>
      <c r="P14" s="907"/>
      <c r="R14" s="347" t="s">
        <v>315</v>
      </c>
      <c r="S14" s="379"/>
      <c r="T14" s="423"/>
      <c r="V14" s="351"/>
      <c r="W14" s="315"/>
      <c r="X14" s="590" t="s">
        <v>612</v>
      </c>
      <c r="Y14" s="315"/>
      <c r="Z14" s="591"/>
      <c r="AB14" s="673"/>
      <c r="AC14" s="315"/>
      <c r="AD14" s="936"/>
      <c r="AE14" s="936"/>
      <c r="AF14" s="936"/>
    </row>
    <row r="15" spans="1:32" s="97" customFormat="1" ht="57" customHeight="1">
      <c r="A15" s="227"/>
      <c r="B15" s="235"/>
      <c r="C15" s="906" t="s">
        <v>844</v>
      </c>
      <c r="D15" s="139"/>
      <c r="E15" s="247"/>
      <c r="F15" s="139"/>
      <c r="G15" s="227"/>
      <c r="H15" s="227"/>
      <c r="I15" s="227"/>
      <c r="J15" s="227"/>
      <c r="K15" s="227"/>
      <c r="L15" s="227"/>
      <c r="M15" s="139"/>
      <c r="N15" s="247"/>
      <c r="P15" s="352"/>
      <c r="R15" s="906" t="s">
        <v>845</v>
      </c>
      <c r="S15" s="379"/>
      <c r="T15" s="466"/>
      <c r="V15" s="352"/>
      <c r="W15" s="315"/>
      <c r="X15" s="590" t="s">
        <v>612</v>
      </c>
      <c r="Y15" s="315"/>
      <c r="Z15" s="592"/>
      <c r="AB15" s="675"/>
      <c r="AC15" s="315"/>
      <c r="AD15" s="936"/>
      <c r="AE15" s="936"/>
      <c r="AF15" s="936"/>
    </row>
    <row r="16" spans="1:32" s="97" customFormat="1" ht="157.5" customHeight="1">
      <c r="A16" s="317" t="s">
        <v>21</v>
      </c>
      <c r="B16" s="230" t="s">
        <v>22</v>
      </c>
      <c r="C16" s="11" t="s">
        <v>846</v>
      </c>
      <c r="D16" s="137"/>
      <c r="E16" s="638"/>
      <c r="F16" s="137"/>
      <c r="G16" s="224">
        <v>1</v>
      </c>
      <c r="H16" s="224">
        <v>1</v>
      </c>
      <c r="I16" s="224">
        <v>1</v>
      </c>
      <c r="J16" s="224">
        <v>1</v>
      </c>
      <c r="K16" s="224">
        <v>1</v>
      </c>
      <c r="L16" s="224">
        <v>1</v>
      </c>
      <c r="M16" s="134"/>
      <c r="N16" s="244" t="s">
        <v>192</v>
      </c>
      <c r="P16" s="353" t="s">
        <v>10</v>
      </c>
      <c r="R16" s="467" t="s">
        <v>809</v>
      </c>
      <c r="S16" s="379"/>
      <c r="T16" s="467" t="s">
        <v>494</v>
      </c>
      <c r="V16" s="353" t="s">
        <v>760</v>
      </c>
      <c r="W16" s="315"/>
      <c r="X16" s="590" t="s">
        <v>612</v>
      </c>
      <c r="Y16" s="315"/>
      <c r="Z16" s="582">
        <f>IF(OR(X16="A",X17="A",X18="A",X19="A",X20="A",X23="A",X24="A",X25="A",X26="A"),"",IF(OR(X16="N",X17="N",X18="N",X19="N",X20="N",X23="N",X24="N",X25="N",X26="N"),0,1))</f>
        <v>1</v>
      </c>
      <c r="AB16" s="674" t="s">
        <v>639</v>
      </c>
      <c r="AC16" s="315"/>
      <c r="AD16" s="936"/>
      <c r="AE16" s="936"/>
      <c r="AF16" s="936"/>
    </row>
    <row r="17" spans="1:32" s="97" customFormat="1" ht="13.8">
      <c r="A17" s="226"/>
      <c r="B17" s="234"/>
      <c r="C17" s="12" t="s">
        <v>361</v>
      </c>
      <c r="D17" s="138"/>
      <c r="E17" s="634"/>
      <c r="F17" s="138"/>
      <c r="G17" s="226"/>
      <c r="H17" s="226"/>
      <c r="I17" s="226"/>
      <c r="J17" s="226"/>
      <c r="K17" s="226"/>
      <c r="L17" s="226"/>
      <c r="M17" s="138"/>
      <c r="N17" s="246"/>
      <c r="P17" s="907"/>
      <c r="R17" s="12" t="s">
        <v>361</v>
      </c>
      <c r="S17" s="379"/>
      <c r="T17" s="423"/>
      <c r="V17" s="351"/>
      <c r="W17" s="315"/>
      <c r="X17" s="590" t="s">
        <v>612</v>
      </c>
      <c r="Y17" s="315"/>
      <c r="Z17" s="591"/>
      <c r="AB17" s="673"/>
      <c r="AC17" s="315"/>
      <c r="AD17" s="936"/>
      <c r="AE17" s="936"/>
      <c r="AF17" s="936"/>
    </row>
    <row r="18" spans="1:32" s="97" customFormat="1" ht="45.75" customHeight="1">
      <c r="A18" s="226"/>
      <c r="B18" s="234"/>
      <c r="C18" s="12" t="s">
        <v>596</v>
      </c>
      <c r="D18" s="138"/>
      <c r="E18" s="634"/>
      <c r="F18" s="138"/>
      <c r="G18" s="226"/>
      <c r="H18" s="226"/>
      <c r="I18" s="226"/>
      <c r="J18" s="226"/>
      <c r="K18" s="226"/>
      <c r="L18" s="226"/>
      <c r="M18" s="138"/>
      <c r="N18" s="246"/>
      <c r="P18" s="907"/>
      <c r="R18" s="12" t="s">
        <v>362</v>
      </c>
      <c r="S18" s="379"/>
      <c r="T18" s="423"/>
      <c r="V18" s="351"/>
      <c r="W18" s="315"/>
      <c r="X18" s="590" t="s">
        <v>612</v>
      </c>
      <c r="Y18" s="315"/>
      <c r="Z18" s="591"/>
      <c r="AB18" s="673"/>
      <c r="AC18" s="315"/>
      <c r="AD18" s="936"/>
      <c r="AE18" s="936"/>
      <c r="AF18" s="936"/>
    </row>
    <row r="19" spans="1:32" s="97" customFormat="1">
      <c r="A19" s="226"/>
      <c r="B19" s="234"/>
      <c r="C19" s="12" t="s">
        <v>363</v>
      </c>
      <c r="D19" s="138"/>
      <c r="E19" s="634"/>
      <c r="F19" s="138"/>
      <c r="G19" s="226"/>
      <c r="H19" s="226"/>
      <c r="I19" s="226"/>
      <c r="J19" s="226"/>
      <c r="K19" s="226"/>
      <c r="L19" s="226"/>
      <c r="M19" s="138"/>
      <c r="N19" s="246"/>
      <c r="P19" s="907"/>
      <c r="R19" s="12" t="s">
        <v>363</v>
      </c>
      <c r="S19" s="379"/>
      <c r="T19" s="423"/>
      <c r="V19" s="351"/>
      <c r="W19" s="315"/>
      <c r="X19" s="590" t="s">
        <v>612</v>
      </c>
      <c r="Y19" s="315"/>
      <c r="Z19" s="591"/>
      <c r="AB19" s="673"/>
      <c r="AC19" s="315"/>
      <c r="AD19" s="937"/>
      <c r="AE19" s="937"/>
      <c r="AF19" s="937"/>
    </row>
    <row r="20" spans="1:32" s="97" customFormat="1" ht="48.75" customHeight="1">
      <c r="A20" s="226"/>
      <c r="B20" s="234"/>
      <c r="C20" s="12" t="s">
        <v>364</v>
      </c>
      <c r="D20" s="138"/>
      <c r="E20" s="634"/>
      <c r="F20" s="138"/>
      <c r="G20" s="226"/>
      <c r="H20" s="226"/>
      <c r="I20" s="226"/>
      <c r="J20" s="226"/>
      <c r="K20" s="226"/>
      <c r="L20" s="226"/>
      <c r="M20" s="138"/>
      <c r="N20" s="246"/>
      <c r="P20" s="907"/>
      <c r="R20" s="12" t="s">
        <v>364</v>
      </c>
      <c r="S20" s="379"/>
      <c r="T20" s="423"/>
      <c r="V20" s="351"/>
      <c r="W20" s="315"/>
      <c r="X20" s="590" t="s">
        <v>612</v>
      </c>
      <c r="Y20" s="315"/>
      <c r="Z20" s="591"/>
      <c r="AB20" s="673"/>
      <c r="AC20" s="315"/>
      <c r="AD20" s="937"/>
      <c r="AE20" s="937"/>
      <c r="AF20" s="937"/>
    </row>
    <row r="21" spans="1:32" s="97" customFormat="1">
      <c r="A21" s="226"/>
      <c r="B21" s="234"/>
      <c r="C21" s="773" t="s">
        <v>365</v>
      </c>
      <c r="D21" s="138"/>
      <c r="E21" s="634"/>
      <c r="F21" s="138"/>
      <c r="G21" s="226"/>
      <c r="H21" s="226"/>
      <c r="I21" s="226"/>
      <c r="J21" s="226"/>
      <c r="K21" s="226"/>
      <c r="L21" s="226"/>
      <c r="M21" s="138"/>
      <c r="N21" s="246"/>
      <c r="P21" s="354"/>
      <c r="R21" s="773" t="s">
        <v>365</v>
      </c>
      <c r="S21" s="379"/>
      <c r="T21" s="423"/>
      <c r="V21" s="351"/>
      <c r="W21" s="315"/>
      <c r="X21" s="590" t="s">
        <v>612</v>
      </c>
      <c r="Y21" s="315"/>
      <c r="Z21" s="591"/>
      <c r="AB21" s="673"/>
      <c r="AC21" s="315"/>
      <c r="AD21" s="937"/>
      <c r="AE21" s="937"/>
      <c r="AF21" s="937"/>
    </row>
    <row r="22" spans="1:32" s="97" customFormat="1">
      <c r="A22" s="226"/>
      <c r="B22" s="234"/>
      <c r="C22" s="773" t="s">
        <v>495</v>
      </c>
      <c r="D22" s="138"/>
      <c r="E22" s="634"/>
      <c r="F22" s="138"/>
      <c r="G22" s="226"/>
      <c r="H22" s="226"/>
      <c r="I22" s="226"/>
      <c r="J22" s="226"/>
      <c r="K22" s="226"/>
      <c r="L22" s="226"/>
      <c r="M22" s="138"/>
      <c r="N22" s="246"/>
      <c r="P22" s="354"/>
      <c r="R22" s="773" t="s">
        <v>495</v>
      </c>
      <c r="S22" s="379"/>
      <c r="T22" s="423"/>
      <c r="V22" s="351"/>
      <c r="W22" s="315"/>
      <c r="X22" s="590" t="s">
        <v>612</v>
      </c>
      <c r="Y22" s="315"/>
      <c r="Z22" s="591"/>
      <c r="AB22" s="673"/>
      <c r="AC22" s="315"/>
      <c r="AD22" s="937"/>
      <c r="AE22" s="937"/>
      <c r="AF22" s="937"/>
    </row>
    <row r="23" spans="1:32" s="97" customFormat="1">
      <c r="A23" s="226"/>
      <c r="B23" s="234"/>
      <c r="C23" s="12" t="s">
        <v>366</v>
      </c>
      <c r="D23" s="138"/>
      <c r="E23" s="634"/>
      <c r="F23" s="138"/>
      <c r="G23" s="226"/>
      <c r="H23" s="226"/>
      <c r="I23" s="226"/>
      <c r="J23" s="226"/>
      <c r="K23" s="226"/>
      <c r="L23" s="226"/>
      <c r="M23" s="138"/>
      <c r="N23" s="246"/>
      <c r="P23" s="354"/>
      <c r="R23" s="12" t="s">
        <v>366</v>
      </c>
      <c r="S23" s="379"/>
      <c r="T23" s="423"/>
      <c r="V23" s="351"/>
      <c r="W23" s="315"/>
      <c r="X23" s="590" t="s">
        <v>612</v>
      </c>
      <c r="Y23" s="315"/>
      <c r="Z23" s="591"/>
      <c r="AB23" s="673"/>
      <c r="AC23" s="315"/>
      <c r="AD23" s="937"/>
      <c r="AE23" s="937"/>
      <c r="AF23" s="937"/>
    </row>
    <row r="24" spans="1:32" s="97" customFormat="1">
      <c r="A24" s="226"/>
      <c r="B24" s="234"/>
      <c r="C24" s="12" t="s">
        <v>367</v>
      </c>
      <c r="D24" s="138"/>
      <c r="E24" s="634"/>
      <c r="F24" s="138"/>
      <c r="G24" s="226"/>
      <c r="H24" s="226"/>
      <c r="I24" s="226"/>
      <c r="J24" s="226"/>
      <c r="K24" s="226"/>
      <c r="L24" s="226"/>
      <c r="M24" s="138"/>
      <c r="N24" s="246"/>
      <c r="P24" s="354"/>
      <c r="R24" s="12" t="s">
        <v>367</v>
      </c>
      <c r="S24" s="379"/>
      <c r="T24" s="423"/>
      <c r="V24" s="351"/>
      <c r="W24" s="315"/>
      <c r="X24" s="590" t="s">
        <v>612</v>
      </c>
      <c r="Y24" s="315"/>
      <c r="Z24" s="591"/>
      <c r="AB24" s="673"/>
      <c r="AC24" s="315"/>
      <c r="AD24" s="937"/>
      <c r="AE24" s="937"/>
      <c r="AF24" s="937"/>
    </row>
    <row r="25" spans="1:32" s="97" customFormat="1" ht="63.75" customHeight="1">
      <c r="A25" s="226"/>
      <c r="B25" s="234"/>
      <c r="C25" s="12" t="s">
        <v>368</v>
      </c>
      <c r="D25" s="138"/>
      <c r="E25" s="634"/>
      <c r="F25" s="138"/>
      <c r="G25" s="226"/>
      <c r="H25" s="226"/>
      <c r="I25" s="226"/>
      <c r="J25" s="226"/>
      <c r="K25" s="226"/>
      <c r="L25" s="226"/>
      <c r="M25" s="138"/>
      <c r="N25" s="246"/>
      <c r="P25" s="354"/>
      <c r="R25" s="12" t="s">
        <v>368</v>
      </c>
      <c r="S25" s="379"/>
      <c r="T25" s="423" t="s">
        <v>369</v>
      </c>
      <c r="V25" s="351"/>
      <c r="W25" s="315"/>
      <c r="X25" s="590" t="s">
        <v>612</v>
      </c>
      <c r="Y25" s="315"/>
      <c r="Z25" s="591"/>
      <c r="AB25" s="673"/>
      <c r="AC25" s="315"/>
      <c r="AD25" s="937"/>
      <c r="AE25" s="937"/>
      <c r="AF25" s="937"/>
    </row>
    <row r="26" spans="1:32" s="97" customFormat="1" ht="124.5" customHeight="1">
      <c r="A26" s="226"/>
      <c r="B26" s="234"/>
      <c r="C26" s="275" t="s">
        <v>496</v>
      </c>
      <c r="D26" s="138"/>
      <c r="E26" s="352"/>
      <c r="F26" s="138"/>
      <c r="G26" s="226"/>
      <c r="H26" s="226"/>
      <c r="I26" s="226"/>
      <c r="J26" s="226"/>
      <c r="K26" s="226"/>
      <c r="L26" s="226"/>
      <c r="M26" s="138"/>
      <c r="N26" s="246"/>
      <c r="P26" s="354"/>
      <c r="R26" s="423" t="s">
        <v>497</v>
      </c>
      <c r="S26" s="379"/>
      <c r="T26" s="423"/>
      <c r="V26" s="351"/>
      <c r="W26" s="315"/>
      <c r="X26" s="590" t="s">
        <v>612</v>
      </c>
      <c r="Y26" s="315"/>
      <c r="Z26" s="591"/>
      <c r="AB26" s="673"/>
      <c r="AC26" s="315"/>
      <c r="AD26" s="937"/>
      <c r="AE26" s="937"/>
      <c r="AF26" s="937"/>
    </row>
    <row r="27" spans="1:32" s="97" customFormat="1" ht="153" customHeight="1">
      <c r="A27" s="21" t="s">
        <v>478</v>
      </c>
      <c r="B27" s="230" t="s">
        <v>23</v>
      </c>
      <c r="C27" s="11" t="s">
        <v>847</v>
      </c>
      <c r="D27" s="137"/>
      <c r="E27" s="571"/>
      <c r="F27" s="137"/>
      <c r="G27" s="224">
        <v>1</v>
      </c>
      <c r="H27" s="224">
        <v>1</v>
      </c>
      <c r="I27" s="224">
        <v>1</v>
      </c>
      <c r="J27" s="224">
        <v>1</v>
      </c>
      <c r="K27" s="224">
        <v>1</v>
      </c>
      <c r="L27" s="224">
        <v>1</v>
      </c>
      <c r="M27" s="134"/>
      <c r="N27" s="244" t="s">
        <v>192</v>
      </c>
      <c r="P27" s="353" t="s">
        <v>10</v>
      </c>
      <c r="R27" s="467" t="s">
        <v>810</v>
      </c>
      <c r="S27" s="379"/>
      <c r="T27" s="347" t="s">
        <v>498</v>
      </c>
      <c r="V27" s="353" t="s">
        <v>760</v>
      </c>
      <c r="W27" s="315"/>
      <c r="X27" s="590" t="s">
        <v>612</v>
      </c>
      <c r="Y27" s="315"/>
      <c r="Z27" s="582">
        <f>IF(OR(X27="A",X28="A",X29="A",X30="A",X31="A",X32="A"),"",IF(OR(X27="N",X28="N",X29="N",X30="N",X31="N",X32="N"),0,1))</f>
        <v>1</v>
      </c>
      <c r="AB27" s="674" t="s">
        <v>639</v>
      </c>
      <c r="AC27" s="315"/>
      <c r="AD27" s="937"/>
      <c r="AE27" s="937"/>
      <c r="AF27" s="937"/>
    </row>
    <row r="28" spans="1:32" s="97" customFormat="1">
      <c r="A28" s="226"/>
      <c r="B28" s="234"/>
      <c r="C28" s="12" t="s">
        <v>370</v>
      </c>
      <c r="D28" s="138"/>
      <c r="E28" s="12"/>
      <c r="F28" s="138"/>
      <c r="G28" s="226"/>
      <c r="H28" s="226"/>
      <c r="I28" s="226"/>
      <c r="J28" s="226"/>
      <c r="K28" s="226"/>
      <c r="L28" s="226"/>
      <c r="M28" s="138"/>
      <c r="N28" s="246"/>
      <c r="P28" s="907"/>
      <c r="R28" s="12" t="s">
        <v>370</v>
      </c>
      <c r="S28" s="379"/>
      <c r="T28" s="347"/>
      <c r="V28" s="351"/>
      <c r="W28" s="315"/>
      <c r="X28" s="590" t="s">
        <v>612</v>
      </c>
      <c r="Y28" s="315"/>
      <c r="Z28" s="591"/>
      <c r="AB28" s="673"/>
      <c r="AC28" s="315"/>
      <c r="AD28" s="937"/>
      <c r="AE28" s="937"/>
      <c r="AF28" s="937"/>
    </row>
    <row r="29" spans="1:32" s="97" customFormat="1" ht="42" customHeight="1">
      <c r="A29" s="226"/>
      <c r="B29" s="234"/>
      <c r="C29" s="12" t="s">
        <v>600</v>
      </c>
      <c r="D29" s="138"/>
      <c r="E29" s="12"/>
      <c r="F29" s="138"/>
      <c r="G29" s="226"/>
      <c r="H29" s="226"/>
      <c r="I29" s="226"/>
      <c r="J29" s="226"/>
      <c r="K29" s="226"/>
      <c r="L29" s="226"/>
      <c r="M29" s="138"/>
      <c r="N29" s="246"/>
      <c r="P29" s="907"/>
      <c r="R29" s="12" t="s">
        <v>371</v>
      </c>
      <c r="S29" s="379"/>
      <c r="T29" s="347"/>
      <c r="V29" s="351"/>
      <c r="W29" s="315"/>
      <c r="X29" s="590" t="s">
        <v>612</v>
      </c>
      <c r="Y29" s="315"/>
      <c r="Z29" s="591"/>
      <c r="AB29" s="673"/>
      <c r="AC29" s="315"/>
      <c r="AD29" s="937"/>
      <c r="AE29" s="937"/>
      <c r="AF29" s="937"/>
    </row>
    <row r="30" spans="1:32" s="97" customFormat="1" ht="33" customHeight="1">
      <c r="A30" s="226"/>
      <c r="B30" s="234"/>
      <c r="C30" s="12" t="s">
        <v>662</v>
      </c>
      <c r="D30" s="138"/>
      <c r="E30" s="12"/>
      <c r="F30" s="138"/>
      <c r="G30" s="226"/>
      <c r="H30" s="226"/>
      <c r="I30" s="226"/>
      <c r="J30" s="226"/>
      <c r="K30" s="226"/>
      <c r="L30" s="226"/>
      <c r="M30" s="138"/>
      <c r="N30" s="246"/>
      <c r="P30" s="907"/>
      <c r="R30" s="12" t="s">
        <v>372</v>
      </c>
      <c r="S30" s="379"/>
      <c r="T30" s="347"/>
      <c r="V30" s="351"/>
      <c r="W30" s="315"/>
      <c r="X30" s="590" t="s">
        <v>612</v>
      </c>
      <c r="Y30" s="315"/>
      <c r="Z30" s="591"/>
      <c r="AB30" s="673"/>
      <c r="AC30" s="315"/>
      <c r="AD30" s="937"/>
      <c r="AE30" s="937"/>
      <c r="AF30" s="937"/>
    </row>
    <row r="31" spans="1:32" s="97" customFormat="1" ht="45.6">
      <c r="A31" s="226"/>
      <c r="B31" s="234"/>
      <c r="C31" s="98" t="s">
        <v>373</v>
      </c>
      <c r="D31" s="138"/>
      <c r="E31" s="12"/>
      <c r="F31" s="138"/>
      <c r="G31" s="226"/>
      <c r="H31" s="226"/>
      <c r="I31" s="226"/>
      <c r="J31" s="226"/>
      <c r="K31" s="226"/>
      <c r="L31" s="226"/>
      <c r="M31" s="138"/>
      <c r="N31" s="246"/>
      <c r="P31" s="907"/>
      <c r="R31" s="98" t="s">
        <v>373</v>
      </c>
      <c r="S31" s="379"/>
      <c r="T31" s="347" t="s">
        <v>374</v>
      </c>
      <c r="V31" s="351"/>
      <c r="W31" s="315"/>
      <c r="X31" s="590" t="s">
        <v>612</v>
      </c>
      <c r="Y31" s="315"/>
      <c r="Z31" s="591"/>
      <c r="AB31" s="673"/>
      <c r="AC31" s="315"/>
      <c r="AD31" s="937"/>
      <c r="AE31" s="937"/>
      <c r="AF31" s="937"/>
    </row>
    <row r="32" spans="1:32" s="97" customFormat="1" ht="75.75" customHeight="1">
      <c r="A32" s="227"/>
      <c r="B32" s="235"/>
      <c r="C32" s="12" t="s">
        <v>559</v>
      </c>
      <c r="D32" s="139"/>
      <c r="E32" s="12"/>
      <c r="F32" s="139"/>
      <c r="G32" s="227"/>
      <c r="H32" s="227"/>
      <c r="I32" s="227"/>
      <c r="J32" s="227"/>
      <c r="K32" s="227"/>
      <c r="L32" s="227"/>
      <c r="M32" s="139"/>
      <c r="N32" s="247"/>
      <c r="P32" s="352"/>
      <c r="R32" s="466" t="s">
        <v>559</v>
      </c>
      <c r="S32" s="379"/>
      <c r="T32" s="347" t="s">
        <v>375</v>
      </c>
      <c r="V32" s="352"/>
      <c r="W32" s="315"/>
      <c r="X32" s="590" t="s">
        <v>612</v>
      </c>
      <c r="Y32" s="315"/>
      <c r="Z32" s="592"/>
      <c r="AB32" s="675"/>
      <c r="AC32" s="315"/>
      <c r="AD32" s="937"/>
      <c r="AE32" s="937"/>
      <c r="AF32" s="937"/>
    </row>
    <row r="33" spans="1:32" s="97" customFormat="1" ht="70.5" customHeight="1">
      <c r="A33" s="9" t="s">
        <v>479</v>
      </c>
      <c r="B33" s="10" t="s">
        <v>24</v>
      </c>
      <c r="C33" s="11" t="s">
        <v>848</v>
      </c>
      <c r="D33" s="127"/>
      <c r="E33" s="12"/>
      <c r="F33" s="127"/>
      <c r="G33" s="316">
        <v>1</v>
      </c>
      <c r="H33" s="316">
        <v>1</v>
      </c>
      <c r="I33" s="316">
        <v>1</v>
      </c>
      <c r="J33" s="316">
        <v>1</v>
      </c>
      <c r="K33" s="316">
        <v>1</v>
      </c>
      <c r="L33" s="316">
        <v>1</v>
      </c>
      <c r="M33" s="132"/>
      <c r="N33" s="316" t="s">
        <v>192</v>
      </c>
      <c r="O33" s="315"/>
      <c r="P33" s="316" t="s">
        <v>750</v>
      </c>
      <c r="Q33" s="315"/>
      <c r="R33" s="347" t="s">
        <v>480</v>
      </c>
      <c r="S33" s="379"/>
      <c r="T33" s="347" t="s">
        <v>356</v>
      </c>
      <c r="U33" s="315"/>
      <c r="V33" s="353" t="s">
        <v>760</v>
      </c>
      <c r="W33" s="315"/>
      <c r="X33" s="590" t="s">
        <v>612</v>
      </c>
      <c r="Y33" s="315"/>
      <c r="Z33" s="582">
        <f>IF(OR(X33="A"),"",IF(OR(X33="N"),0,1))</f>
        <v>1</v>
      </c>
      <c r="AB33" s="676" t="s">
        <v>741</v>
      </c>
      <c r="AC33" s="315"/>
      <c r="AD33" s="937"/>
      <c r="AE33" s="937"/>
      <c r="AF33" s="937"/>
    </row>
    <row r="34" spans="1:32" s="97" customFormat="1" ht="63.75" customHeight="1">
      <c r="A34" s="9" t="s">
        <v>560</v>
      </c>
      <c r="B34" s="10" t="s">
        <v>25</v>
      </c>
      <c r="C34" s="11" t="s">
        <v>526</v>
      </c>
      <c r="D34" s="127"/>
      <c r="E34" s="12"/>
      <c r="F34" s="127"/>
      <c r="G34" s="316" t="s">
        <v>199</v>
      </c>
      <c r="H34" s="316" t="s">
        <v>199</v>
      </c>
      <c r="I34" s="316" t="s">
        <v>200</v>
      </c>
      <c r="J34" s="316" t="s">
        <v>200</v>
      </c>
      <c r="K34" s="316" t="s">
        <v>201</v>
      </c>
      <c r="L34" s="316" t="s">
        <v>201</v>
      </c>
      <c r="M34" s="132"/>
      <c r="N34" s="316" t="s">
        <v>192</v>
      </c>
      <c r="O34" s="315"/>
      <c r="P34" s="316" t="s">
        <v>750</v>
      </c>
      <c r="Q34" s="315"/>
      <c r="R34" s="347" t="s">
        <v>527</v>
      </c>
      <c r="S34" s="379"/>
      <c r="T34" s="347" t="s">
        <v>356</v>
      </c>
      <c r="U34" s="315"/>
      <c r="V34" s="353" t="s">
        <v>760</v>
      </c>
      <c r="W34" s="315"/>
      <c r="X34" s="590" t="s">
        <v>612</v>
      </c>
      <c r="Y34" s="315"/>
      <c r="Z34" s="582">
        <f>IF(OR(X34="A"),"",IF(OR(X34="N"),0,1))</f>
        <v>1</v>
      </c>
      <c r="AB34" s="676" t="s">
        <v>741</v>
      </c>
      <c r="AC34" s="315"/>
      <c r="AD34" s="937"/>
      <c r="AE34" s="937"/>
      <c r="AF34" s="937"/>
    </row>
    <row r="35" spans="1:32" s="276" customFormat="1" ht="56.25" customHeight="1">
      <c r="A35" s="9" t="s">
        <v>531</v>
      </c>
      <c r="B35" s="10" t="s">
        <v>26</v>
      </c>
      <c r="C35" s="11" t="s">
        <v>611</v>
      </c>
      <c r="D35" s="127"/>
      <c r="E35" s="12"/>
      <c r="F35" s="127"/>
      <c r="G35" s="316" t="s">
        <v>10</v>
      </c>
      <c r="H35" s="316" t="s">
        <v>10</v>
      </c>
      <c r="I35" s="316" t="s">
        <v>10</v>
      </c>
      <c r="J35" s="316" t="s">
        <v>10</v>
      </c>
      <c r="K35" s="316" t="s">
        <v>10</v>
      </c>
      <c r="L35" s="316" t="s">
        <v>10</v>
      </c>
      <c r="M35" s="132"/>
      <c r="N35" s="316" t="s">
        <v>192</v>
      </c>
      <c r="O35" s="315"/>
      <c r="P35" s="316" t="s">
        <v>750</v>
      </c>
      <c r="Q35" s="315"/>
      <c r="R35" s="347" t="s">
        <v>849</v>
      </c>
      <c r="S35" s="379"/>
      <c r="T35" s="347" t="s">
        <v>356</v>
      </c>
      <c r="U35" s="315"/>
      <c r="V35" s="353" t="s">
        <v>760</v>
      </c>
      <c r="W35" s="315"/>
      <c r="X35" s="590" t="s">
        <v>612</v>
      </c>
      <c r="Y35" s="315"/>
      <c r="Z35" s="582">
        <f>IF(OR(X35="A"),"",IF(OR(X35="N"),0,1))</f>
        <v>1</v>
      </c>
      <c r="AB35" s="676" t="s">
        <v>741</v>
      </c>
      <c r="AC35" s="315"/>
      <c r="AD35" s="937"/>
      <c r="AE35" s="937"/>
      <c r="AF35" s="937"/>
    </row>
    <row r="36" spans="1:32" s="97" customFormat="1" ht="39" customHeight="1">
      <c r="A36" s="317" t="s">
        <v>561</v>
      </c>
      <c r="B36" s="655" t="s">
        <v>27</v>
      </c>
      <c r="C36" s="275" t="s">
        <v>852</v>
      </c>
      <c r="D36" s="137"/>
      <c r="E36" s="644"/>
      <c r="F36" s="137"/>
      <c r="G36" s="353" t="s">
        <v>10</v>
      </c>
      <c r="H36" s="353" t="s">
        <v>10</v>
      </c>
      <c r="I36" s="353" t="s">
        <v>10</v>
      </c>
      <c r="J36" s="353" t="s">
        <v>10</v>
      </c>
      <c r="K36" s="353" t="s">
        <v>10</v>
      </c>
      <c r="L36" s="353" t="s">
        <v>10</v>
      </c>
      <c r="M36" s="134"/>
      <c r="N36" s="353" t="s">
        <v>192</v>
      </c>
      <c r="O36" s="315"/>
      <c r="P36" s="353" t="s">
        <v>750</v>
      </c>
      <c r="Q36" s="315"/>
      <c r="R36" s="347" t="s">
        <v>317</v>
      </c>
      <c r="S36" s="379"/>
      <c r="T36" s="467" t="s">
        <v>356</v>
      </c>
      <c r="U36" s="315"/>
      <c r="V36" s="353" t="s">
        <v>760</v>
      </c>
      <c r="W36" s="315"/>
      <c r="X36" s="590" t="s">
        <v>612</v>
      </c>
      <c r="Y36" s="315"/>
      <c r="Z36" s="582">
        <f>IF(OR(X36="A",X37="A"),"",IF(OR(X36="N",X37="N"),0,1))</f>
        <v>1</v>
      </c>
      <c r="AB36" s="674" t="s">
        <v>741</v>
      </c>
      <c r="AC36" s="315"/>
      <c r="AD36" s="937"/>
      <c r="AE36" s="937"/>
      <c r="AF36" s="937"/>
    </row>
    <row r="37" spans="1:32" s="315" customFormat="1" ht="39" customHeight="1">
      <c r="A37" s="694"/>
      <c r="B37" s="657"/>
      <c r="C37" s="906" t="s">
        <v>850</v>
      </c>
      <c r="D37" s="139"/>
      <c r="E37" s="352"/>
      <c r="F37" s="139"/>
      <c r="G37" s="695"/>
      <c r="H37" s="695"/>
      <c r="I37" s="695"/>
      <c r="J37" s="695"/>
      <c r="K37" s="695"/>
      <c r="L37" s="695"/>
      <c r="M37" s="696"/>
      <c r="N37" s="695"/>
      <c r="O37" s="381"/>
      <c r="P37" s="695"/>
      <c r="R37" s="347" t="s">
        <v>316</v>
      </c>
      <c r="S37" s="379"/>
      <c r="T37" s="466"/>
      <c r="V37" s="695"/>
      <c r="X37" s="590" t="s">
        <v>612</v>
      </c>
      <c r="Z37" s="590"/>
      <c r="AB37" s="677"/>
      <c r="AC37" s="381"/>
      <c r="AD37" s="937"/>
      <c r="AE37" s="937"/>
      <c r="AF37" s="937"/>
    </row>
    <row r="38" spans="1:32" s="97" customFormat="1" ht="66" customHeight="1">
      <c r="A38" s="9" t="s">
        <v>159</v>
      </c>
      <c r="B38" s="10" t="s">
        <v>28</v>
      </c>
      <c r="C38" s="11" t="s">
        <v>851</v>
      </c>
      <c r="D38" s="127"/>
      <c r="E38" s="12"/>
      <c r="F38" s="127"/>
      <c r="G38" s="13" t="s">
        <v>10</v>
      </c>
      <c r="H38" s="13" t="s">
        <v>10</v>
      </c>
      <c r="I38" s="13" t="s">
        <v>10</v>
      </c>
      <c r="J38" s="13" t="s">
        <v>10</v>
      </c>
      <c r="K38" s="13" t="s">
        <v>10</v>
      </c>
      <c r="L38" s="13" t="s">
        <v>10</v>
      </c>
      <c r="M38" s="132"/>
      <c r="N38" s="316" t="s">
        <v>192</v>
      </c>
      <c r="P38" s="316" t="s">
        <v>819</v>
      </c>
      <c r="R38" s="347"/>
      <c r="S38" s="379"/>
      <c r="T38" s="347"/>
      <c r="V38" s="316"/>
      <c r="W38" s="315"/>
      <c r="X38" s="590" t="s">
        <v>612</v>
      </c>
      <c r="Y38" s="315"/>
      <c r="Z38" s="582">
        <f>IF(OR(X38="A"),"",IF(OR(X38="N"),0,1))</f>
        <v>1</v>
      </c>
      <c r="AB38" s="676" t="s">
        <v>639</v>
      </c>
      <c r="AC38" s="315"/>
      <c r="AD38" s="937"/>
      <c r="AE38" s="937"/>
      <c r="AF38" s="937"/>
    </row>
    <row r="39" spans="1:32" s="97" customFormat="1" ht="94.5" customHeight="1">
      <c r="A39" s="317" t="s">
        <v>481</v>
      </c>
      <c r="B39" s="655" t="s">
        <v>29</v>
      </c>
      <c r="C39" s="275" t="s">
        <v>853</v>
      </c>
      <c r="D39" s="137"/>
      <c r="E39" s="644"/>
      <c r="F39" s="137"/>
      <c r="G39" s="353" t="s">
        <v>10</v>
      </c>
      <c r="H39" s="353" t="s">
        <v>10</v>
      </c>
      <c r="I39" s="353" t="s">
        <v>10</v>
      </c>
      <c r="J39" s="353" t="s">
        <v>10</v>
      </c>
      <c r="K39" s="353" t="s">
        <v>10</v>
      </c>
      <c r="L39" s="353" t="s">
        <v>10</v>
      </c>
      <c r="M39" s="134"/>
      <c r="N39" s="353" t="s">
        <v>192</v>
      </c>
      <c r="O39" s="315"/>
      <c r="P39" s="353" t="s">
        <v>750</v>
      </c>
      <c r="Q39" s="315"/>
      <c r="R39" s="347" t="s">
        <v>482</v>
      </c>
      <c r="S39" s="379"/>
      <c r="T39" s="347" t="s">
        <v>356</v>
      </c>
      <c r="U39" s="315"/>
      <c r="V39" s="353" t="s">
        <v>760</v>
      </c>
      <c r="W39" s="315"/>
      <c r="X39" s="590" t="s">
        <v>612</v>
      </c>
      <c r="Y39" s="315"/>
      <c r="Z39" s="582">
        <f>IF(OR(X39="A",X40="A",X41="A"),"",IF(OR(X39="N",X40="N",X41="N"),0,1))</f>
        <v>1</v>
      </c>
      <c r="AB39" s="674" t="s">
        <v>741</v>
      </c>
      <c r="AC39" s="315"/>
      <c r="AD39" s="937"/>
      <c r="AE39" s="937"/>
      <c r="AF39" s="937"/>
    </row>
    <row r="40" spans="1:32" s="315" customFormat="1" ht="57" customHeight="1">
      <c r="A40" s="20"/>
      <c r="B40" s="656"/>
      <c r="C40" s="642"/>
      <c r="D40" s="138"/>
      <c r="E40" s="645"/>
      <c r="F40" s="138"/>
      <c r="G40" s="354"/>
      <c r="H40" s="354"/>
      <c r="I40" s="354"/>
      <c r="J40" s="354"/>
      <c r="K40" s="354"/>
      <c r="L40" s="354"/>
      <c r="M40" s="333"/>
      <c r="N40" s="354"/>
      <c r="O40" s="381"/>
      <c r="P40" s="354"/>
      <c r="R40" s="347" t="s">
        <v>483</v>
      </c>
      <c r="S40" s="379"/>
      <c r="T40" s="347" t="s">
        <v>356</v>
      </c>
      <c r="V40" s="354"/>
      <c r="X40" s="590" t="s">
        <v>612</v>
      </c>
      <c r="Z40" s="605"/>
      <c r="AB40" s="672"/>
      <c r="AC40" s="381"/>
      <c r="AD40" s="937"/>
      <c r="AE40" s="937"/>
      <c r="AF40" s="937"/>
    </row>
    <row r="41" spans="1:32" s="315" customFormat="1" ht="57" customHeight="1">
      <c r="A41" s="694"/>
      <c r="B41" s="657"/>
      <c r="C41" s="643"/>
      <c r="D41" s="139"/>
      <c r="E41" s="352"/>
      <c r="F41" s="139"/>
      <c r="G41" s="695"/>
      <c r="H41" s="695"/>
      <c r="I41" s="695"/>
      <c r="J41" s="695"/>
      <c r="K41" s="695"/>
      <c r="L41" s="695"/>
      <c r="M41" s="696"/>
      <c r="N41" s="695"/>
      <c r="P41" s="695"/>
      <c r="R41" s="347" t="s">
        <v>318</v>
      </c>
      <c r="S41" s="379"/>
      <c r="T41" s="347"/>
      <c r="V41" s="695"/>
      <c r="X41" s="590" t="s">
        <v>612</v>
      </c>
      <c r="Z41" s="605"/>
      <c r="AB41" s="672"/>
      <c r="AC41" s="381"/>
      <c r="AD41" s="937"/>
      <c r="AE41" s="937"/>
      <c r="AF41" s="937"/>
    </row>
    <row r="42" spans="1:32" ht="75" customHeight="1">
      <c r="A42" s="470" t="s">
        <v>205</v>
      </c>
      <c r="B42" s="22" t="s">
        <v>206</v>
      </c>
      <c r="C42" s="467" t="s">
        <v>854</v>
      </c>
      <c r="E42" s="467"/>
      <c r="F42" s="137"/>
      <c r="G42" s="353" t="s">
        <v>10</v>
      </c>
      <c r="H42" s="353" t="s">
        <v>10</v>
      </c>
      <c r="I42" s="353" t="s">
        <v>10</v>
      </c>
      <c r="J42" s="353" t="s">
        <v>10</v>
      </c>
      <c r="K42" s="353" t="s">
        <v>10</v>
      </c>
      <c r="L42" s="353" t="s">
        <v>10</v>
      </c>
      <c r="M42" s="134"/>
      <c r="N42" s="353" t="s">
        <v>192</v>
      </c>
      <c r="O42" s="276"/>
      <c r="P42" s="353" t="s">
        <v>819</v>
      </c>
      <c r="R42" s="347" t="s">
        <v>830</v>
      </c>
      <c r="S42" s="468"/>
      <c r="T42" s="347" t="s">
        <v>356</v>
      </c>
      <c r="V42" s="353" t="s">
        <v>760</v>
      </c>
      <c r="X42" s="590" t="s">
        <v>612</v>
      </c>
      <c r="Y42" s="315"/>
      <c r="Z42" s="582">
        <f>IF(OR(X42="A",X43="A"),"",IF(OR(X42="N",X43="N"),0,1))</f>
        <v>1</v>
      </c>
      <c r="AB42" s="674" t="s">
        <v>640</v>
      </c>
      <c r="AD42" s="937"/>
      <c r="AE42" s="937"/>
      <c r="AF42" s="937"/>
    </row>
    <row r="43" spans="1:32" ht="76.5" customHeight="1">
      <c r="A43" s="459"/>
      <c r="B43" s="471"/>
      <c r="C43" s="423" t="s">
        <v>991</v>
      </c>
      <c r="D43" s="472"/>
      <c r="E43" s="423"/>
      <c r="F43" s="138"/>
      <c r="G43" s="354"/>
      <c r="H43" s="354"/>
      <c r="I43" s="354"/>
      <c r="J43" s="354"/>
      <c r="K43" s="354"/>
      <c r="L43" s="354"/>
      <c r="M43" s="333"/>
      <c r="N43" s="354"/>
      <c r="O43" s="443"/>
      <c r="P43" s="354"/>
      <c r="Q43" s="473"/>
      <c r="R43" s="347" t="s">
        <v>633</v>
      </c>
      <c r="S43" s="474"/>
      <c r="T43" s="347"/>
      <c r="U43" s="473"/>
      <c r="V43" s="354"/>
      <c r="W43" s="473"/>
      <c r="X43" s="590" t="s">
        <v>612</v>
      </c>
      <c r="Y43" s="315"/>
      <c r="Z43" s="591"/>
      <c r="AB43" s="672"/>
      <c r="AD43" s="937"/>
      <c r="AE43" s="937"/>
      <c r="AF43" s="937"/>
    </row>
    <row r="44" spans="1:32" ht="64.5" customHeight="1">
      <c r="A44" s="459"/>
      <c r="B44" s="471"/>
      <c r="C44" s="423" t="s">
        <v>320</v>
      </c>
      <c r="D44" s="472"/>
      <c r="E44" s="423"/>
      <c r="F44" s="138"/>
      <c r="G44" s="354"/>
      <c r="H44" s="354"/>
      <c r="I44" s="354"/>
      <c r="J44" s="354"/>
      <c r="K44" s="354"/>
      <c r="L44" s="354"/>
      <c r="M44" s="333"/>
      <c r="N44" s="354"/>
      <c r="O44" s="443"/>
      <c r="P44" s="354"/>
      <c r="Q44" s="473"/>
      <c r="R44" s="467" t="s">
        <v>319</v>
      </c>
      <c r="S44" s="474"/>
      <c r="T44" s="467" t="s">
        <v>356</v>
      </c>
      <c r="U44" s="473"/>
      <c r="V44" s="354"/>
      <c r="W44" s="473"/>
      <c r="X44" s="590" t="s">
        <v>612</v>
      </c>
      <c r="Y44" s="315"/>
      <c r="Z44" s="591"/>
      <c r="AB44" s="672"/>
      <c r="AD44" s="937"/>
      <c r="AE44" s="937"/>
      <c r="AF44" s="937"/>
    </row>
  </sheetData>
  <mergeCells count="16">
    <mergeCell ref="AD1:AD2"/>
    <mergeCell ref="AF1:AF2"/>
    <mergeCell ref="C7:C9"/>
    <mergeCell ref="C10:C12"/>
    <mergeCell ref="E7:E9"/>
    <mergeCell ref="E10:E12"/>
    <mergeCell ref="N1:N2"/>
    <mergeCell ref="AB1:AB2"/>
    <mergeCell ref="G1:L1"/>
    <mergeCell ref="A5:C5"/>
    <mergeCell ref="V1:V2"/>
    <mergeCell ref="Z1:Z2"/>
    <mergeCell ref="R1:R2"/>
    <mergeCell ref="T1:T2"/>
    <mergeCell ref="X1:X2"/>
    <mergeCell ref="P1:P2"/>
  </mergeCells>
  <dataValidations count="1">
    <dataValidation type="list" showDropDown="1" showInputMessage="1" showErrorMessage="1" sqref="X7 X10 X13:X44" xr:uid="{00000000-0002-0000-0400-000000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7 B10 B13 B16 B27 B33 B35:B36 B38:B39 B4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4">
    <pageSetUpPr fitToPage="1"/>
  </sheetPr>
  <dimension ref="A1:AF101"/>
  <sheetViews>
    <sheetView showGridLines="0" tabSelected="1" topLeftCell="D1" zoomScale="85" zoomScaleNormal="85" workbookViewId="0">
      <pane ySplit="2" topLeftCell="A48" activePane="bottomLeft" state="frozen"/>
      <selection activeCell="P1" sqref="P1:P1048576"/>
      <selection pane="bottomLeft" activeCell="N51" sqref="N51"/>
    </sheetView>
  </sheetViews>
  <sheetFormatPr defaultColWidth="11.44140625" defaultRowHeight="14.4"/>
  <cols>
    <col min="1" max="1" width="17" customWidth="1"/>
    <col min="2" max="2" width="9.44140625" customWidth="1"/>
    <col min="3" max="3" width="65.6640625" customWidth="1"/>
    <col min="4" max="4" width="1.6640625" style="92" customWidth="1"/>
    <col min="5" max="5" width="40.5546875" style="269" customWidth="1"/>
    <col min="6" max="6" width="1.109375" style="269" customWidth="1"/>
    <col min="7" max="12" width="6.88671875" customWidth="1"/>
    <col min="13" max="13" width="1.6640625" style="92" customWidth="1"/>
    <col min="14" max="14" width="11.44140625" customWidth="1"/>
    <col min="15" max="15" width="0.88671875" customWidth="1"/>
    <col min="17" max="17" width="1.5546875" customWidth="1"/>
    <col min="18" max="18" width="38.33203125" style="427" customWidth="1"/>
    <col min="19" max="19" width="1.109375" style="427" customWidth="1"/>
    <col min="20" max="20" width="24.33203125" style="427" customWidth="1"/>
    <col min="21" max="21" width="1" customWidth="1"/>
    <col min="22" max="22" width="8.88671875" style="427" customWidth="1"/>
    <col min="23" max="23" width="1" customWidth="1"/>
    <col min="24" max="24" width="11.44140625" customWidth="1"/>
    <col min="25" max="25" width="1" customWidth="1"/>
    <col min="26" max="26" width="11.44140625" customWidth="1"/>
    <col min="27" max="27" width="7.6640625" style="269"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193</v>
      </c>
      <c r="R1" s="950" t="s">
        <v>219</v>
      </c>
      <c r="S1" s="424"/>
      <c r="T1" s="950" t="s">
        <v>242</v>
      </c>
      <c r="V1" s="950" t="s">
        <v>243</v>
      </c>
      <c r="X1" s="950" t="s">
        <v>220</v>
      </c>
      <c r="Z1" s="950" t="s">
        <v>244</v>
      </c>
      <c r="AA1" s="271"/>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S2" s="424"/>
      <c r="T2" s="950"/>
      <c r="V2" s="950"/>
      <c r="X2" s="950"/>
      <c r="Z2" s="950"/>
      <c r="AA2" s="271"/>
      <c r="AB2" s="952"/>
      <c r="AC2" s="123"/>
      <c r="AD2" s="947"/>
      <c r="AF2" s="948"/>
    </row>
    <row r="4" spans="1:32">
      <c r="AD4" s="3"/>
      <c r="AE4" s="3"/>
      <c r="AF4" s="3"/>
    </row>
    <row r="5" spans="1:32" s="1" customFormat="1" ht="15">
      <c r="A5" s="957" t="s">
        <v>52</v>
      </c>
      <c r="B5" s="957"/>
      <c r="C5" s="957"/>
      <c r="D5" s="135"/>
      <c r="E5" s="135"/>
      <c r="F5" s="135"/>
      <c r="G5" s="7"/>
      <c r="H5" s="7"/>
      <c r="I5" s="7"/>
      <c r="J5" s="7"/>
      <c r="K5" s="7"/>
      <c r="L5" s="7"/>
      <c r="M5" s="141"/>
      <c r="P5" s="261"/>
      <c r="R5" s="425"/>
      <c r="S5" s="425"/>
      <c r="T5" s="425"/>
      <c r="V5" s="425"/>
      <c r="W5" s="315"/>
      <c r="Y5" s="315"/>
      <c r="Z5" s="315"/>
      <c r="AA5" s="197"/>
      <c r="AB5" s="315"/>
      <c r="AC5" s="315"/>
      <c r="AD5" s="3"/>
      <c r="AE5" s="3"/>
      <c r="AF5" s="3"/>
    </row>
    <row r="6" spans="1:32" s="1" customFormat="1" ht="13.8">
      <c r="A6" s="84"/>
      <c r="B6" s="84"/>
      <c r="C6" s="84"/>
      <c r="D6" s="135"/>
      <c r="E6" s="135"/>
      <c r="F6" s="135"/>
      <c r="G6" s="7"/>
      <c r="H6" s="7"/>
      <c r="I6" s="7"/>
      <c r="J6" s="7"/>
      <c r="K6" s="7"/>
      <c r="L6" s="7"/>
      <c r="M6" s="141"/>
      <c r="P6" s="261"/>
      <c r="R6" s="425"/>
      <c r="S6" s="425"/>
      <c r="T6" s="425"/>
      <c r="V6" s="425"/>
      <c r="W6" s="315"/>
      <c r="Y6" s="315"/>
      <c r="Z6" s="315"/>
      <c r="AA6" s="197"/>
      <c r="AB6" s="315"/>
      <c r="AC6" s="315"/>
      <c r="AD6" s="3"/>
      <c r="AE6" s="3"/>
      <c r="AF6" s="3"/>
    </row>
    <row r="7" spans="1:32" s="1" customFormat="1" ht="115.5" customHeight="1">
      <c r="A7" s="958" t="s">
        <v>30</v>
      </c>
      <c r="B7" s="958" t="s">
        <v>31</v>
      </c>
      <c r="C7" s="963" t="s">
        <v>763</v>
      </c>
      <c r="D7" s="142"/>
      <c r="E7" s="963"/>
      <c r="F7" s="142"/>
      <c r="G7" s="24" t="s">
        <v>10</v>
      </c>
      <c r="H7" s="24" t="s">
        <v>10</v>
      </c>
      <c r="I7" s="24" t="s">
        <v>10</v>
      </c>
      <c r="J7" s="24" t="s">
        <v>10</v>
      </c>
      <c r="K7" s="24" t="s">
        <v>10</v>
      </c>
      <c r="L7" s="24" t="s">
        <v>10</v>
      </c>
      <c r="M7" s="164"/>
      <c r="N7" s="24" t="s">
        <v>192</v>
      </c>
      <c r="P7" s="24" t="s">
        <v>10</v>
      </c>
      <c r="R7" s="398" t="s">
        <v>328</v>
      </c>
      <c r="S7" s="426"/>
      <c r="T7" s="911" t="s">
        <v>888</v>
      </c>
      <c r="V7" s="33" t="s">
        <v>760</v>
      </c>
      <c r="W7" s="315"/>
      <c r="X7" s="590" t="s">
        <v>612</v>
      </c>
      <c r="Y7" s="315"/>
      <c r="Z7" s="582">
        <f>IF(OR(X7="A",X8="A",X9="A",X10="A",X11="A",),"",IF(OR(X7="N",X8="N",X9="N",X10="N",X11="N"),0,1))</f>
        <v>1</v>
      </c>
      <c r="AA7" s="757"/>
      <c r="AB7" s="776" t="s">
        <v>639</v>
      </c>
      <c r="AC7" s="315"/>
      <c r="AD7" s="936"/>
      <c r="AE7" s="936"/>
      <c r="AF7" s="936"/>
    </row>
    <row r="8" spans="1:32" s="1" customFormat="1" ht="34.5" customHeight="1">
      <c r="A8" s="959"/>
      <c r="B8" s="959"/>
      <c r="C8" s="962"/>
      <c r="D8" s="143"/>
      <c r="E8" s="962"/>
      <c r="F8" s="143"/>
      <c r="G8" s="30"/>
      <c r="H8" s="30"/>
      <c r="I8" s="30"/>
      <c r="J8" s="30"/>
      <c r="K8" s="30"/>
      <c r="L8" s="30"/>
      <c r="M8" s="167"/>
      <c r="N8" s="30"/>
      <c r="P8" s="30"/>
      <c r="R8" s="420" t="s">
        <v>634</v>
      </c>
      <c r="S8" s="426"/>
      <c r="T8" s="647"/>
      <c r="V8" s="429"/>
      <c r="W8" s="315"/>
      <c r="X8" s="583" t="s">
        <v>612</v>
      </c>
      <c r="Y8" s="315"/>
      <c r="Z8" s="591"/>
      <c r="AA8" s="758"/>
      <c r="AB8" s="777"/>
      <c r="AC8" s="315"/>
      <c r="AD8" s="936"/>
      <c r="AE8" s="936"/>
      <c r="AF8" s="936"/>
    </row>
    <row r="9" spans="1:32" s="1" customFormat="1" ht="45.6">
      <c r="A9" s="959"/>
      <c r="B9" s="959"/>
      <c r="C9" s="962" t="s">
        <v>677</v>
      </c>
      <c r="D9" s="143"/>
      <c r="E9" s="962"/>
      <c r="F9" s="143"/>
      <c r="G9" s="30" t="s">
        <v>10</v>
      </c>
      <c r="H9" s="30" t="s">
        <v>10</v>
      </c>
      <c r="I9" s="30" t="s">
        <v>10</v>
      </c>
      <c r="J9" s="30" t="s">
        <v>10</v>
      </c>
      <c r="K9" s="30" t="s">
        <v>10</v>
      </c>
      <c r="L9" s="30" t="s">
        <v>10</v>
      </c>
      <c r="M9" s="167"/>
      <c r="N9" s="30"/>
      <c r="O9" s="381"/>
      <c r="P9" s="30"/>
      <c r="Q9" s="315"/>
      <c r="R9" s="398" t="s">
        <v>329</v>
      </c>
      <c r="S9" s="426"/>
      <c r="T9" s="647" t="s">
        <v>356</v>
      </c>
      <c r="U9" s="315"/>
      <c r="V9" s="33" t="s">
        <v>760</v>
      </c>
      <c r="W9" s="315"/>
      <c r="X9" s="583" t="s">
        <v>612</v>
      </c>
      <c r="Y9" s="315"/>
      <c r="Z9" s="748"/>
      <c r="AA9" s="759"/>
      <c r="AB9" s="778"/>
      <c r="AC9" s="315"/>
      <c r="AD9" s="936"/>
      <c r="AE9" s="936"/>
      <c r="AF9" s="936"/>
    </row>
    <row r="10" spans="1:32" s="1" customFormat="1" ht="34.5" customHeight="1">
      <c r="A10" s="959"/>
      <c r="B10" s="959"/>
      <c r="C10" s="962"/>
      <c r="D10" s="143"/>
      <c r="E10" s="962"/>
      <c r="F10" s="143"/>
      <c r="G10" s="30" t="s">
        <v>10</v>
      </c>
      <c r="H10" s="30" t="s">
        <v>10</v>
      </c>
      <c r="I10" s="30" t="s">
        <v>10</v>
      </c>
      <c r="J10" s="30" t="s">
        <v>10</v>
      </c>
      <c r="K10" s="30" t="s">
        <v>10</v>
      </c>
      <c r="L10" s="30" t="s">
        <v>10</v>
      </c>
      <c r="M10" s="167"/>
      <c r="N10" s="30"/>
      <c r="O10" s="381"/>
      <c r="P10" s="30"/>
      <c r="Q10" s="315"/>
      <c r="R10" s="648" t="s">
        <v>330</v>
      </c>
      <c r="S10" s="426"/>
      <c r="T10" s="648" t="s">
        <v>376</v>
      </c>
      <c r="U10" s="315"/>
      <c r="V10" s="429"/>
      <c r="W10" s="315"/>
      <c r="X10" s="583" t="s">
        <v>612</v>
      </c>
      <c r="Y10" s="315"/>
      <c r="Z10" s="748"/>
      <c r="AA10" s="759"/>
      <c r="AB10" s="778"/>
      <c r="AC10" s="315"/>
      <c r="AD10" s="936"/>
      <c r="AE10" s="936"/>
      <c r="AF10" s="936"/>
    </row>
    <row r="11" spans="1:32" s="1" customFormat="1" ht="38.25" customHeight="1">
      <c r="A11" s="649"/>
      <c r="B11" s="649"/>
      <c r="C11" s="662" t="s">
        <v>215</v>
      </c>
      <c r="D11" s="143"/>
      <c r="E11" s="813"/>
      <c r="F11" s="143"/>
      <c r="G11" s="30" t="s">
        <v>10</v>
      </c>
      <c r="H11" s="30" t="s">
        <v>10</v>
      </c>
      <c r="I11" s="30" t="s">
        <v>10</v>
      </c>
      <c r="J11" s="30" t="s">
        <v>10</v>
      </c>
      <c r="K11" s="30" t="s">
        <v>10</v>
      </c>
      <c r="L11" s="30" t="s">
        <v>10</v>
      </c>
      <c r="M11" s="167"/>
      <c r="N11" s="30"/>
      <c r="O11" s="315"/>
      <c r="P11" s="30"/>
      <c r="Q11" s="315"/>
      <c r="R11" s="398" t="s">
        <v>285</v>
      </c>
      <c r="S11" s="426"/>
      <c r="T11" s="646" t="s">
        <v>376</v>
      </c>
      <c r="U11" s="315"/>
      <c r="V11" s="33"/>
      <c r="W11" s="315"/>
      <c r="X11" s="583" t="s">
        <v>612</v>
      </c>
      <c r="Y11" s="315"/>
      <c r="Z11" s="749"/>
      <c r="AA11" s="205"/>
      <c r="AB11" s="779"/>
      <c r="AC11" s="315"/>
      <c r="AD11" s="936"/>
      <c r="AE11" s="936"/>
      <c r="AF11" s="936"/>
    </row>
    <row r="12" spans="1:32" s="1" customFormat="1" ht="51" customHeight="1">
      <c r="A12" s="27" t="s">
        <v>32</v>
      </c>
      <c r="B12" s="28" t="s">
        <v>33</v>
      </c>
      <c r="C12" s="274" t="s">
        <v>287</v>
      </c>
      <c r="D12" s="143"/>
      <c r="E12" s="291"/>
      <c r="F12" s="143"/>
      <c r="G12" s="24" t="s">
        <v>10</v>
      </c>
      <c r="H12" s="24" t="s">
        <v>10</v>
      </c>
      <c r="I12" s="24" t="s">
        <v>10</v>
      </c>
      <c r="J12" s="24" t="s">
        <v>10</v>
      </c>
      <c r="K12" s="24" t="s">
        <v>10</v>
      </c>
      <c r="L12" s="24" t="s">
        <v>10</v>
      </c>
      <c r="M12" s="165"/>
      <c r="N12" s="24" t="s">
        <v>192</v>
      </c>
      <c r="P12" s="24" t="s">
        <v>819</v>
      </c>
      <c r="R12" s="420" t="s">
        <v>289</v>
      </c>
      <c r="S12" s="426"/>
      <c r="T12" s="418" t="s">
        <v>356</v>
      </c>
      <c r="V12" s="33" t="s">
        <v>760</v>
      </c>
      <c r="W12" s="315"/>
      <c r="X12" s="583" t="s">
        <v>612</v>
      </c>
      <c r="Y12" s="315"/>
      <c r="Z12" s="582">
        <f>IF(OR(X12="A",X13="A",X14="A",X15="A"),"",IF(OR(X12="N",X13="N",X14="N",X15="N"),0,1))</f>
        <v>1</v>
      </c>
      <c r="AA12" s="757"/>
      <c r="AB12" s="776" t="s">
        <v>639</v>
      </c>
      <c r="AC12" s="315"/>
      <c r="AD12" s="936"/>
      <c r="AE12" s="936"/>
      <c r="AF12" s="936"/>
    </row>
    <row r="13" spans="1:32" s="315" customFormat="1" ht="87" customHeight="1">
      <c r="A13" s="430"/>
      <c r="B13" s="431"/>
      <c r="C13" s="827" t="s">
        <v>702</v>
      </c>
      <c r="D13" s="143"/>
      <c r="E13" s="415"/>
      <c r="F13" s="143"/>
      <c r="G13" s="30"/>
      <c r="H13" s="30"/>
      <c r="I13" s="30"/>
      <c r="J13" s="30"/>
      <c r="K13" s="30"/>
      <c r="L13" s="30"/>
      <c r="M13" s="165"/>
      <c r="N13" s="30"/>
      <c r="P13" s="30"/>
      <c r="R13" s="420" t="s">
        <v>290</v>
      </c>
      <c r="S13" s="426"/>
      <c r="T13" s="825" t="s">
        <v>719</v>
      </c>
      <c r="V13" s="429"/>
      <c r="X13" s="590" t="s">
        <v>612</v>
      </c>
      <c r="Z13" s="591"/>
      <c r="AA13" s="758"/>
      <c r="AB13" s="777"/>
      <c r="AD13" s="936"/>
      <c r="AE13" s="936"/>
      <c r="AF13" s="936"/>
    </row>
    <row r="14" spans="1:32" s="315" customFormat="1" ht="49.5" customHeight="1">
      <c r="A14" s="430"/>
      <c r="B14" s="431"/>
      <c r="C14" s="361" t="s">
        <v>288</v>
      </c>
      <c r="D14" s="143"/>
      <c r="E14" s="415"/>
      <c r="F14" s="143"/>
      <c r="G14" s="30"/>
      <c r="H14" s="30"/>
      <c r="I14" s="30"/>
      <c r="J14" s="30"/>
      <c r="K14" s="30"/>
      <c r="L14" s="30"/>
      <c r="M14" s="165"/>
      <c r="N14" s="30"/>
      <c r="P14" s="30"/>
      <c r="R14" s="420" t="s">
        <v>291</v>
      </c>
      <c r="S14" s="426"/>
      <c r="T14" s="419"/>
      <c r="V14" s="429"/>
      <c r="X14" s="590" t="s">
        <v>612</v>
      </c>
      <c r="Z14" s="591"/>
      <c r="AA14" s="758"/>
      <c r="AB14" s="777"/>
      <c r="AD14" s="936"/>
      <c r="AE14" s="936"/>
      <c r="AF14" s="936"/>
    </row>
    <row r="15" spans="1:32" s="315" customFormat="1" ht="33" customHeight="1">
      <c r="A15" s="430"/>
      <c r="B15" s="431"/>
      <c r="C15" s="361" t="s">
        <v>286</v>
      </c>
      <c r="D15" s="143"/>
      <c r="E15" s="59"/>
      <c r="F15" s="143"/>
      <c r="G15" s="26"/>
      <c r="H15" s="26"/>
      <c r="I15" s="26"/>
      <c r="J15" s="26"/>
      <c r="K15" s="26"/>
      <c r="L15" s="26"/>
      <c r="M15" s="165"/>
      <c r="N15" s="26"/>
      <c r="P15" s="26"/>
      <c r="R15" s="420" t="s">
        <v>331</v>
      </c>
      <c r="S15" s="426"/>
      <c r="T15" s="420"/>
      <c r="V15" s="428"/>
      <c r="X15" s="590" t="s">
        <v>612</v>
      </c>
      <c r="Z15" s="593"/>
      <c r="AA15" s="165"/>
      <c r="AB15" s="780"/>
      <c r="AD15" s="936"/>
      <c r="AE15" s="936"/>
      <c r="AF15" s="936"/>
    </row>
    <row r="16" spans="1:32" s="1" customFormat="1" ht="216" customHeight="1">
      <c r="A16" s="844" t="s">
        <v>197</v>
      </c>
      <c r="B16" s="843" t="s">
        <v>34</v>
      </c>
      <c r="C16" s="839" t="s">
        <v>747</v>
      </c>
      <c r="D16" s="840"/>
      <c r="E16" s="964"/>
      <c r="F16" s="840"/>
      <c r="G16" s="868" t="s">
        <v>10</v>
      </c>
      <c r="H16" s="868" t="s">
        <v>10</v>
      </c>
      <c r="I16" s="851"/>
      <c r="J16" s="851"/>
      <c r="K16" s="851"/>
      <c r="L16" s="851"/>
      <c r="M16" s="166"/>
      <c r="N16" s="24" t="s">
        <v>192</v>
      </c>
      <c r="O16" s="315"/>
      <c r="P16" s="24" t="s">
        <v>819</v>
      </c>
      <c r="Q16" s="315"/>
      <c r="R16" s="398" t="s">
        <v>635</v>
      </c>
      <c r="S16" s="426"/>
      <c r="T16" s="398" t="s">
        <v>356</v>
      </c>
      <c r="U16" s="315"/>
      <c r="V16" s="33" t="s">
        <v>761</v>
      </c>
      <c r="W16" s="315"/>
      <c r="X16" s="590" t="s">
        <v>612</v>
      </c>
      <c r="Y16" s="315"/>
      <c r="Z16" s="582">
        <f>IF(OR(X16="A",X17="A"),"",IF(AND((OR(Size="XS",Size="S")),X16="N"),0,IF(AND((OR(Size="M",Size="L",Size="XL",Size="XXL")),X17="N"),0,1)))</f>
        <v>1</v>
      </c>
      <c r="AA16" s="757"/>
      <c r="AB16" s="776" t="s">
        <v>639</v>
      </c>
      <c r="AC16" s="315"/>
      <c r="AD16" s="936"/>
      <c r="AE16" s="936"/>
      <c r="AF16" s="936"/>
    </row>
    <row r="17" spans="1:32" s="315" customFormat="1" ht="30" customHeight="1">
      <c r="A17" s="852"/>
      <c r="B17" s="853"/>
      <c r="C17" s="869" t="s">
        <v>746</v>
      </c>
      <c r="D17" s="841"/>
      <c r="E17" s="965"/>
      <c r="F17" s="841"/>
      <c r="G17" s="29"/>
      <c r="H17" s="29"/>
      <c r="I17" s="870" t="s">
        <v>10</v>
      </c>
      <c r="J17" s="870" t="s">
        <v>10</v>
      </c>
      <c r="K17" s="870" t="s">
        <v>10</v>
      </c>
      <c r="L17" s="870" t="s">
        <v>10</v>
      </c>
      <c r="M17" s="167"/>
      <c r="N17" s="26"/>
      <c r="O17" s="397"/>
      <c r="P17" s="26"/>
      <c r="R17" s="398" t="s">
        <v>748</v>
      </c>
      <c r="S17" s="426"/>
      <c r="T17" s="838"/>
      <c r="V17" s="428"/>
      <c r="X17" s="590" t="s">
        <v>612</v>
      </c>
      <c r="Z17" s="842"/>
      <c r="AA17" s="757"/>
      <c r="AB17" s="780"/>
      <c r="AC17" s="397"/>
      <c r="AD17" s="936"/>
      <c r="AE17" s="936"/>
      <c r="AF17" s="936"/>
    </row>
    <row r="18" spans="1:32" s="1" customFormat="1" ht="53.25" customHeight="1">
      <c r="A18" s="958" t="s">
        <v>35</v>
      </c>
      <c r="B18" s="958" t="s">
        <v>36</v>
      </c>
      <c r="C18" s="839" t="s">
        <v>198</v>
      </c>
      <c r="D18" s="143"/>
      <c r="E18" s="361"/>
      <c r="F18" s="143"/>
      <c r="G18" s="30" t="s">
        <v>10</v>
      </c>
      <c r="H18" s="30" t="s">
        <v>10</v>
      </c>
      <c r="I18" s="30" t="s">
        <v>10</v>
      </c>
      <c r="J18" s="30" t="s">
        <v>10</v>
      </c>
      <c r="K18" s="30" t="s">
        <v>10</v>
      </c>
      <c r="L18" s="30" t="s">
        <v>10</v>
      </c>
      <c r="M18" s="167"/>
      <c r="N18" s="30" t="s">
        <v>192</v>
      </c>
      <c r="P18" s="30" t="s">
        <v>819</v>
      </c>
      <c r="R18" s="398" t="s">
        <v>292</v>
      </c>
      <c r="S18" s="426"/>
      <c r="T18" s="553" t="s">
        <v>356</v>
      </c>
      <c r="V18" s="429" t="s">
        <v>760</v>
      </c>
      <c r="W18" s="315"/>
      <c r="X18" s="590" t="s">
        <v>612</v>
      </c>
      <c r="Y18" s="315"/>
      <c r="Z18" s="608">
        <f>IF(OR(X18="A",X19="A",X20="A",X21="A",X22="A",X23="A"),"",IF(AND(Size="XS",OR(X18="N",X19="N")),0,IF(AND(new="Y",Size="XS",OR(X18="N",X19="N")),0,IF(AND(new="Y",Size&lt;&gt;"XS",OR(X18="N",X19="N",X20="N",X21="N",X22="N",X23="N")),0,IF(AND(new="N",OR(X18="N",X19="N")),0,1)))))</f>
        <v>1</v>
      </c>
      <c r="AA18" s="760"/>
      <c r="AB18" s="777" t="s">
        <v>641</v>
      </c>
      <c r="AC18" s="315"/>
      <c r="AD18" s="936"/>
      <c r="AE18" s="936"/>
      <c r="AF18" s="936"/>
    </row>
    <row r="19" spans="1:32" s="315" customFormat="1" ht="50.25" customHeight="1">
      <c r="A19" s="959"/>
      <c r="B19" s="959"/>
      <c r="C19" s="363"/>
      <c r="D19" s="143"/>
      <c r="E19" s="363"/>
      <c r="F19" s="143"/>
      <c r="G19" s="30"/>
      <c r="H19" s="30"/>
      <c r="I19" s="30"/>
      <c r="J19" s="30"/>
      <c r="K19" s="30"/>
      <c r="L19" s="30"/>
      <c r="M19" s="167"/>
      <c r="N19" s="30"/>
      <c r="P19" s="30"/>
      <c r="R19" s="398" t="s">
        <v>293</v>
      </c>
      <c r="S19" s="426"/>
      <c r="T19" s="419"/>
      <c r="V19" s="429"/>
      <c r="X19" s="590" t="s">
        <v>612</v>
      </c>
      <c r="Z19" s="613"/>
      <c r="AA19" s="167"/>
      <c r="AB19" s="777"/>
      <c r="AD19" s="937"/>
      <c r="AE19" s="937"/>
      <c r="AF19" s="937"/>
    </row>
    <row r="20" spans="1:32" s="1" customFormat="1" ht="87" customHeight="1">
      <c r="A20" s="959"/>
      <c r="B20" s="959"/>
      <c r="C20" s="363" t="s">
        <v>592</v>
      </c>
      <c r="D20" s="144"/>
      <c r="E20" s="960"/>
      <c r="F20" s="144"/>
      <c r="G20" s="24"/>
      <c r="H20" s="867" t="s">
        <v>10</v>
      </c>
      <c r="I20" s="867" t="s">
        <v>10</v>
      </c>
      <c r="J20" s="867" t="s">
        <v>10</v>
      </c>
      <c r="K20" s="867" t="s">
        <v>10</v>
      </c>
      <c r="L20" s="867" t="s">
        <v>10</v>
      </c>
      <c r="M20" s="165"/>
      <c r="N20" s="30"/>
      <c r="P20" s="30"/>
      <c r="R20" s="398" t="s">
        <v>593</v>
      </c>
      <c r="S20" s="426"/>
      <c r="T20" s="419"/>
      <c r="V20" s="429"/>
      <c r="W20" s="315"/>
      <c r="X20" s="590" t="s">
        <v>612</v>
      </c>
      <c r="Y20" s="315"/>
      <c r="Z20" s="613"/>
      <c r="AA20" s="167"/>
      <c r="AB20" s="777"/>
      <c r="AC20" s="315"/>
      <c r="AD20" s="937"/>
      <c r="AE20" s="937"/>
      <c r="AF20" s="937"/>
    </row>
    <row r="21" spans="1:32" s="315" customFormat="1" ht="51" customHeight="1">
      <c r="A21" s="359"/>
      <c r="B21" s="359"/>
      <c r="C21" s="363"/>
      <c r="D21" s="433"/>
      <c r="E21" s="960"/>
      <c r="F21" s="433"/>
      <c r="G21" s="30"/>
      <c r="H21" s="30"/>
      <c r="I21" s="30"/>
      <c r="J21" s="30"/>
      <c r="K21" s="30"/>
      <c r="L21" s="30"/>
      <c r="M21" s="167"/>
      <c r="N21" s="30"/>
      <c r="P21" s="30"/>
      <c r="R21" s="398" t="s">
        <v>528</v>
      </c>
      <c r="S21" s="426"/>
      <c r="T21" s="419"/>
      <c r="V21" s="429"/>
      <c r="X21" s="590" t="s">
        <v>612</v>
      </c>
      <c r="Z21" s="613"/>
      <c r="AA21" s="167"/>
      <c r="AB21" s="777"/>
      <c r="AD21" s="937"/>
      <c r="AE21" s="937"/>
      <c r="AF21" s="937"/>
    </row>
    <row r="22" spans="1:32" s="315" customFormat="1" ht="39.75" customHeight="1">
      <c r="A22" s="359"/>
      <c r="B22" s="359"/>
      <c r="C22" s="363"/>
      <c r="D22" s="433"/>
      <c r="E22" s="960"/>
      <c r="F22" s="433"/>
      <c r="G22" s="30"/>
      <c r="H22" s="30"/>
      <c r="I22" s="30"/>
      <c r="J22" s="30"/>
      <c r="K22" s="30"/>
      <c r="L22" s="30"/>
      <c r="M22" s="167"/>
      <c r="N22" s="30"/>
      <c r="P22" s="30"/>
      <c r="R22" s="398" t="s">
        <v>529</v>
      </c>
      <c r="S22" s="426"/>
      <c r="T22" s="419"/>
      <c r="V22" s="429"/>
      <c r="X22" s="590" t="s">
        <v>612</v>
      </c>
      <c r="Z22" s="613"/>
      <c r="AA22" s="167"/>
      <c r="AB22" s="777"/>
      <c r="AD22" s="937"/>
      <c r="AE22" s="937"/>
      <c r="AF22" s="937"/>
    </row>
    <row r="23" spans="1:32" s="315" customFormat="1" ht="60.75" customHeight="1">
      <c r="A23" s="357"/>
      <c r="B23" s="357"/>
      <c r="C23" s="362"/>
      <c r="D23" s="433"/>
      <c r="E23" s="961"/>
      <c r="F23" s="433"/>
      <c r="G23" s="26"/>
      <c r="H23" s="26"/>
      <c r="I23" s="26"/>
      <c r="J23" s="26"/>
      <c r="K23" s="26"/>
      <c r="L23" s="26"/>
      <c r="M23" s="167"/>
      <c r="N23" s="26"/>
      <c r="P23" s="26"/>
      <c r="R23" s="398" t="s">
        <v>530</v>
      </c>
      <c r="S23" s="426"/>
      <c r="T23" s="420"/>
      <c r="V23" s="428"/>
      <c r="X23" s="590" t="s">
        <v>612</v>
      </c>
      <c r="Z23" s="593"/>
      <c r="AA23" s="165"/>
      <c r="AB23" s="780"/>
      <c r="AD23" s="937"/>
      <c r="AE23" s="937"/>
      <c r="AF23" s="937"/>
    </row>
    <row r="24" spans="1:32" s="1" customFormat="1" ht="96" customHeight="1">
      <c r="A24" s="986" t="s">
        <v>37</v>
      </c>
      <c r="B24" s="988" t="s">
        <v>38</v>
      </c>
      <c r="C24" s="968" t="s">
        <v>501</v>
      </c>
      <c r="D24" s="143"/>
      <c r="E24" s="968"/>
      <c r="F24" s="143"/>
      <c r="G24" s="30" t="s">
        <v>10</v>
      </c>
      <c r="H24" s="30" t="s">
        <v>10</v>
      </c>
      <c r="I24" s="30" t="s">
        <v>10</v>
      </c>
      <c r="J24" s="30" t="s">
        <v>10</v>
      </c>
      <c r="K24" s="30" t="s">
        <v>10</v>
      </c>
      <c r="L24" s="30" t="s">
        <v>10</v>
      </c>
      <c r="M24" s="167"/>
      <c r="N24" s="30" t="s">
        <v>192</v>
      </c>
      <c r="P24" s="30" t="s">
        <v>819</v>
      </c>
      <c r="R24" s="398" t="s">
        <v>294</v>
      </c>
      <c r="S24" s="426"/>
      <c r="T24" s="969" t="s">
        <v>475</v>
      </c>
      <c r="V24" s="429" t="s">
        <v>760</v>
      </c>
      <c r="W24" s="315"/>
      <c r="X24" s="590" t="s">
        <v>612</v>
      </c>
      <c r="Y24" s="315"/>
      <c r="Z24" s="582">
        <f>IF(OR(X24="A",X25="A",X26="A"),"",IF(OR(X24="N",X25="N",X26="N"),0,1))</f>
        <v>1</v>
      </c>
      <c r="AA24" s="757"/>
      <c r="AB24" s="781" t="s">
        <v>642</v>
      </c>
      <c r="AC24" s="315"/>
      <c r="AD24" s="937"/>
      <c r="AE24" s="937"/>
      <c r="AF24" s="937"/>
    </row>
    <row r="25" spans="1:32" s="1" customFormat="1" ht="44.25" customHeight="1">
      <c r="A25" s="987"/>
      <c r="B25" s="989"/>
      <c r="C25" s="963"/>
      <c r="D25" s="143"/>
      <c r="E25" s="963"/>
      <c r="F25" s="143"/>
      <c r="G25" s="30"/>
      <c r="H25" s="30"/>
      <c r="I25" s="30"/>
      <c r="J25" s="30"/>
      <c r="K25" s="30"/>
      <c r="L25" s="30"/>
      <c r="M25" s="167"/>
      <c r="N25" s="30"/>
      <c r="P25" s="30"/>
      <c r="R25" s="398" t="s">
        <v>555</v>
      </c>
      <c r="S25" s="426"/>
      <c r="T25" s="970"/>
      <c r="V25" s="429"/>
      <c r="W25" s="315"/>
      <c r="X25" s="590" t="s">
        <v>612</v>
      </c>
      <c r="Y25" s="315"/>
      <c r="Z25" s="591"/>
      <c r="AA25" s="758"/>
      <c r="AB25" s="777"/>
      <c r="AC25" s="315"/>
      <c r="AD25" s="937"/>
      <c r="AE25" s="937"/>
      <c r="AF25" s="937"/>
    </row>
    <row r="26" spans="1:32" s="315" customFormat="1" ht="60.75" customHeight="1">
      <c r="A26" s="430"/>
      <c r="B26" s="431"/>
      <c r="C26" s="363"/>
      <c r="D26" s="273"/>
      <c r="E26" s="363"/>
      <c r="F26" s="273"/>
      <c r="G26" s="432"/>
      <c r="H26" s="432"/>
      <c r="I26" s="432"/>
      <c r="J26" s="432"/>
      <c r="K26" s="432"/>
      <c r="L26" s="432"/>
      <c r="M26" s="434"/>
      <c r="N26" s="30"/>
      <c r="P26" s="30"/>
      <c r="R26" s="398" t="s">
        <v>502</v>
      </c>
      <c r="S26" s="426"/>
      <c r="T26" s="971"/>
      <c r="V26" s="429"/>
      <c r="X26" s="590" t="s">
        <v>612</v>
      </c>
      <c r="Z26" s="591"/>
      <c r="AA26" s="758"/>
      <c r="AB26" s="777"/>
      <c r="AD26" s="937"/>
      <c r="AE26" s="937"/>
      <c r="AF26" s="937"/>
    </row>
    <row r="27" spans="1:32" s="1" customFormat="1" ht="108.75" customHeight="1">
      <c r="A27" s="23" t="s">
        <v>39</v>
      </c>
      <c r="B27" s="28" t="s">
        <v>40</v>
      </c>
      <c r="C27" s="966" t="s">
        <v>889</v>
      </c>
      <c r="D27" s="145"/>
      <c r="E27" s="975"/>
      <c r="F27" s="145"/>
      <c r="G27" s="915">
        <v>3</v>
      </c>
      <c r="H27" s="916">
        <v>5</v>
      </c>
      <c r="I27" s="916">
        <v>7</v>
      </c>
      <c r="J27" s="916">
        <v>9</v>
      </c>
      <c r="K27" s="916">
        <v>12</v>
      </c>
      <c r="L27" s="916">
        <v>14</v>
      </c>
      <c r="M27" s="168"/>
      <c r="N27" s="33" t="s">
        <v>192</v>
      </c>
      <c r="P27" s="33" t="s">
        <v>10</v>
      </c>
      <c r="R27" s="398" t="s">
        <v>811</v>
      </c>
      <c r="S27" s="426"/>
      <c r="T27" s="911" t="s">
        <v>890</v>
      </c>
      <c r="V27" s="33" t="s">
        <v>245</v>
      </c>
      <c r="W27" s="315"/>
      <c r="X27" s="590" t="s">
        <v>612</v>
      </c>
      <c r="Y27" s="315"/>
      <c r="Z27" s="582">
        <f>IF(OR(X27="A",X28="A",X29="A",X30="A",X31="A"),"",IF(OR(X27="N",X28="N",X29="N",X30="N",X31="N"),0,1))</f>
        <v>1</v>
      </c>
      <c r="AA27" s="757"/>
      <c r="AB27" s="782" t="s">
        <v>639</v>
      </c>
      <c r="AC27" s="315"/>
      <c r="AD27" s="937"/>
      <c r="AE27" s="937"/>
      <c r="AF27" s="937"/>
    </row>
    <row r="28" spans="1:32" s="1" customFormat="1" ht="54.75" customHeight="1">
      <c r="A28" s="25"/>
      <c r="B28" s="34"/>
      <c r="C28" s="967"/>
      <c r="D28" s="146"/>
      <c r="E28" s="976"/>
      <c r="F28" s="146"/>
      <c r="G28" s="25"/>
      <c r="H28" s="25"/>
      <c r="I28" s="25"/>
      <c r="J28" s="25"/>
      <c r="K28" s="25"/>
      <c r="L28" s="25"/>
      <c r="M28" s="146"/>
      <c r="N28" s="251"/>
      <c r="P28" s="299"/>
      <c r="R28" s="398" t="s">
        <v>295</v>
      </c>
      <c r="S28" s="426"/>
      <c r="T28" s="419"/>
      <c r="V28" s="299"/>
      <c r="W28" s="315"/>
      <c r="X28" s="590" t="s">
        <v>612</v>
      </c>
      <c r="Y28" s="315"/>
      <c r="Z28" s="591"/>
      <c r="AA28" s="758"/>
      <c r="AB28" s="783"/>
      <c r="AC28" s="315"/>
      <c r="AD28" s="937"/>
      <c r="AE28" s="937"/>
      <c r="AF28" s="937"/>
    </row>
    <row r="29" spans="1:32" s="1" customFormat="1" ht="106.5" customHeight="1">
      <c r="A29" s="292"/>
      <c r="B29" s="34"/>
      <c r="C29" s="967"/>
      <c r="D29" s="146"/>
      <c r="E29" s="976"/>
      <c r="F29" s="146"/>
      <c r="G29" s="299"/>
      <c r="H29" s="299"/>
      <c r="I29" s="299"/>
      <c r="J29" s="299"/>
      <c r="K29" s="299"/>
      <c r="L29" s="299"/>
      <c r="M29" s="146"/>
      <c r="N29" s="299"/>
      <c r="P29" s="299"/>
      <c r="R29" s="398" t="s">
        <v>296</v>
      </c>
      <c r="S29" s="426"/>
      <c r="T29" s="419"/>
      <c r="V29" s="299"/>
      <c r="W29" s="315"/>
      <c r="X29" s="590" t="s">
        <v>612</v>
      </c>
      <c r="Y29" s="315"/>
      <c r="Z29" s="591"/>
      <c r="AA29" s="758"/>
      <c r="AB29" s="783"/>
      <c r="AC29" s="315"/>
      <c r="AD29" s="937"/>
      <c r="AE29" s="937"/>
      <c r="AF29" s="937"/>
    </row>
    <row r="30" spans="1:32" s="315" customFormat="1" ht="39.75" customHeight="1">
      <c r="A30" s="260"/>
      <c r="B30" s="894"/>
      <c r="C30" s="437"/>
      <c r="D30" s="438"/>
      <c r="E30" s="435"/>
      <c r="F30" s="438"/>
      <c r="G30" s="439"/>
      <c r="H30" s="439"/>
      <c r="I30" s="439"/>
      <c r="J30" s="439"/>
      <c r="K30" s="439"/>
      <c r="L30" s="439"/>
      <c r="M30" s="440"/>
      <c r="N30" s="441"/>
      <c r="O30" s="442"/>
      <c r="P30" s="907"/>
      <c r="Q30" s="443"/>
      <c r="R30" s="444" t="s">
        <v>332</v>
      </c>
      <c r="S30" s="445"/>
      <c r="T30" s="423"/>
      <c r="U30" s="443"/>
      <c r="V30" s="351"/>
      <c r="W30" s="443"/>
      <c r="X30" s="590" t="s">
        <v>612</v>
      </c>
      <c r="Y30" s="443"/>
      <c r="Z30" s="596"/>
      <c r="AA30" s="138"/>
      <c r="AB30" s="784"/>
      <c r="AD30" s="937"/>
      <c r="AE30" s="937"/>
      <c r="AF30" s="937"/>
    </row>
    <row r="31" spans="1:32" s="1" customFormat="1" ht="59.25" customHeight="1">
      <c r="A31" s="446" t="s">
        <v>470</v>
      </c>
      <c r="B31" s="447"/>
      <c r="C31" s="60" t="s">
        <v>891</v>
      </c>
      <c r="D31" s="148"/>
      <c r="E31" s="448"/>
      <c r="F31" s="148"/>
      <c r="G31" s="436" t="s">
        <v>10</v>
      </c>
      <c r="H31" s="436" t="s">
        <v>10</v>
      </c>
      <c r="I31" s="436" t="s">
        <v>10</v>
      </c>
      <c r="J31" s="436" t="s">
        <v>10</v>
      </c>
      <c r="K31" s="436" t="s">
        <v>10</v>
      </c>
      <c r="L31" s="436" t="s">
        <v>10</v>
      </c>
      <c r="M31" s="170"/>
      <c r="N31" s="324" t="s">
        <v>192</v>
      </c>
      <c r="P31" s="323"/>
      <c r="R31" s="283" t="s">
        <v>503</v>
      </c>
      <c r="S31" s="426"/>
      <c r="T31" s="817" t="s">
        <v>720</v>
      </c>
      <c r="V31" s="321" t="s">
        <v>245</v>
      </c>
      <c r="W31" s="315"/>
      <c r="X31" s="590" t="s">
        <v>612</v>
      </c>
      <c r="Y31" s="315"/>
      <c r="Z31" s="597"/>
      <c r="AA31" s="338"/>
      <c r="AB31" s="785" t="s">
        <v>639</v>
      </c>
      <c r="AC31" s="315"/>
      <c r="AD31" s="937"/>
      <c r="AE31" s="937"/>
      <c r="AF31" s="937"/>
    </row>
    <row r="32" spans="1:32" s="1" customFormat="1" ht="101.25" customHeight="1">
      <c r="A32" s="295" t="s">
        <v>224</v>
      </c>
      <c r="B32" s="74" t="s">
        <v>41</v>
      </c>
      <c r="C32" s="815" t="s">
        <v>892</v>
      </c>
      <c r="D32" s="147"/>
      <c r="E32" s="319" t="s">
        <v>660</v>
      </c>
      <c r="F32" s="147"/>
      <c r="G32" s="36" t="s">
        <v>10</v>
      </c>
      <c r="H32" s="36" t="s">
        <v>10</v>
      </c>
      <c r="I32" s="36" t="s">
        <v>10</v>
      </c>
      <c r="J32" s="36" t="s">
        <v>10</v>
      </c>
      <c r="K32" s="36" t="s">
        <v>10</v>
      </c>
      <c r="L32" s="36" t="s">
        <v>10</v>
      </c>
      <c r="M32" s="169"/>
      <c r="N32" s="99" t="s">
        <v>192</v>
      </c>
      <c r="P32" s="321" t="s">
        <v>10</v>
      </c>
      <c r="R32" s="817" t="s">
        <v>893</v>
      </c>
      <c r="S32" s="426"/>
      <c r="T32" s="278" t="s">
        <v>356</v>
      </c>
      <c r="V32" s="321" t="s">
        <v>245</v>
      </c>
      <c r="W32" s="315"/>
      <c r="X32" s="590" t="s">
        <v>612</v>
      </c>
      <c r="Y32" s="315"/>
      <c r="Z32" s="582">
        <f>IF(OR(X32="A"),"",IF(OR(X32="N"),0,1))</f>
        <v>1</v>
      </c>
      <c r="AA32" s="761"/>
      <c r="AB32" s="786" t="s">
        <v>639</v>
      </c>
      <c r="AC32" s="315"/>
      <c r="AD32" s="937"/>
      <c r="AE32" s="937"/>
      <c r="AF32" s="937"/>
    </row>
    <row r="33" spans="1:32" s="1" customFormat="1" ht="61.5" customHeight="1">
      <c r="A33" s="40" t="s">
        <v>562</v>
      </c>
      <c r="B33" s="373" t="s">
        <v>43</v>
      </c>
      <c r="C33" s="101" t="s">
        <v>894</v>
      </c>
      <c r="D33" s="150"/>
      <c r="E33" s="101"/>
      <c r="F33" s="150"/>
      <c r="G33" s="872">
        <v>1</v>
      </c>
      <c r="H33" s="873">
        <v>1</v>
      </c>
      <c r="I33" s="873">
        <v>1</v>
      </c>
      <c r="J33" s="873">
        <v>1</v>
      </c>
      <c r="K33" s="873">
        <v>2</v>
      </c>
      <c r="L33" s="873">
        <v>2</v>
      </c>
      <c r="M33" s="170"/>
      <c r="N33" s="249" t="s">
        <v>192</v>
      </c>
      <c r="P33" s="322" t="s">
        <v>10</v>
      </c>
      <c r="R33" s="101" t="s">
        <v>563</v>
      </c>
      <c r="S33" s="426"/>
      <c r="T33" s="278" t="s">
        <v>356</v>
      </c>
      <c r="V33" s="322" t="s">
        <v>245</v>
      </c>
      <c r="W33" s="315"/>
      <c r="X33" s="590" t="s">
        <v>612</v>
      </c>
      <c r="Y33" s="315"/>
      <c r="Z33" s="582">
        <f>IF(OR(X33="A"),"",IF(OR(X33="N"),0,1))</f>
        <v>1</v>
      </c>
      <c r="AA33" s="761"/>
      <c r="AB33" s="787" t="s">
        <v>639</v>
      </c>
      <c r="AC33" s="315"/>
      <c r="AD33" s="937"/>
      <c r="AE33" s="937"/>
      <c r="AF33" s="937"/>
    </row>
    <row r="34" spans="1:32" s="1" customFormat="1" ht="34.200000000000003">
      <c r="A34" s="376" t="s">
        <v>566</v>
      </c>
      <c r="B34" s="371" t="s">
        <v>196</v>
      </c>
      <c r="C34" s="449" t="s">
        <v>895</v>
      </c>
      <c r="D34" s="151"/>
      <c r="E34" s="449"/>
      <c r="F34" s="151"/>
      <c r="G34" s="31" t="s">
        <v>10</v>
      </c>
      <c r="H34" s="32" t="s">
        <v>10</v>
      </c>
      <c r="I34" s="32" t="s">
        <v>10</v>
      </c>
      <c r="J34" s="32" t="s">
        <v>10</v>
      </c>
      <c r="K34" s="32" t="s">
        <v>10</v>
      </c>
      <c r="L34" s="32" t="s">
        <v>10</v>
      </c>
      <c r="M34" s="170"/>
      <c r="N34" s="322" t="s">
        <v>192</v>
      </c>
      <c r="P34" s="322" t="s">
        <v>10</v>
      </c>
      <c r="R34" s="279" t="s">
        <v>749</v>
      </c>
      <c r="S34" s="426"/>
      <c r="T34" s="283" t="s">
        <v>356</v>
      </c>
      <c r="V34" s="321" t="s">
        <v>245</v>
      </c>
      <c r="W34" s="315"/>
      <c r="X34" s="590" t="s">
        <v>612</v>
      </c>
      <c r="Y34" s="315"/>
      <c r="Z34" s="582">
        <f>IF(OR(X34="A",X35="A"),"",IF(OR(X34="N",X35="N"),0,1))</f>
        <v>1</v>
      </c>
      <c r="AA34" s="761"/>
      <c r="AB34" s="787" t="s">
        <v>639</v>
      </c>
      <c r="AC34" s="315"/>
      <c r="AD34" s="937"/>
      <c r="AE34" s="937"/>
      <c r="AF34" s="937"/>
    </row>
    <row r="35" spans="1:32" s="315" customFormat="1" ht="57" customHeight="1">
      <c r="A35" s="450"/>
      <c r="B35" s="372"/>
      <c r="C35" s="855" t="s">
        <v>755</v>
      </c>
      <c r="D35" s="163"/>
      <c r="E35" s="281"/>
      <c r="F35" s="163"/>
      <c r="G35" s="61"/>
      <c r="H35" s="436"/>
      <c r="I35" s="436"/>
      <c r="J35" s="436"/>
      <c r="K35" s="436"/>
      <c r="L35" s="436"/>
      <c r="M35" s="170"/>
      <c r="N35" s="323"/>
      <c r="O35" s="381"/>
      <c r="P35" s="323"/>
      <c r="R35" s="281" t="s">
        <v>721</v>
      </c>
      <c r="S35" s="426"/>
      <c r="T35" s="284"/>
      <c r="V35" s="321" t="s">
        <v>245</v>
      </c>
      <c r="X35" s="590" t="s">
        <v>612</v>
      </c>
      <c r="Z35" s="591"/>
      <c r="AA35" s="762"/>
      <c r="AB35" s="788"/>
      <c r="AD35" s="937"/>
      <c r="AE35" s="937"/>
      <c r="AF35" s="937"/>
    </row>
    <row r="36" spans="1:32" s="1" customFormat="1" ht="48.75" customHeight="1">
      <c r="A36" s="327" t="s">
        <v>225</v>
      </c>
      <c r="B36" s="10" t="s">
        <v>46</v>
      </c>
      <c r="C36" s="817" t="s">
        <v>896</v>
      </c>
      <c r="D36" s="149"/>
      <c r="E36" s="100"/>
      <c r="F36" s="149"/>
      <c r="G36" s="875">
        <v>1</v>
      </c>
      <c r="H36" s="875">
        <v>1</v>
      </c>
      <c r="I36" s="875">
        <v>1</v>
      </c>
      <c r="J36" s="875">
        <v>1</v>
      </c>
      <c r="K36" s="871">
        <v>1</v>
      </c>
      <c r="L36" s="875">
        <v>1</v>
      </c>
      <c r="M36" s="169"/>
      <c r="N36" s="99" t="s">
        <v>192</v>
      </c>
      <c r="P36" s="115" t="s">
        <v>10</v>
      </c>
      <c r="R36" s="278" t="s">
        <v>297</v>
      </c>
      <c r="S36" s="426"/>
      <c r="T36" s="278" t="s">
        <v>377</v>
      </c>
      <c r="V36" s="321" t="s">
        <v>762</v>
      </c>
      <c r="W36" s="315"/>
      <c r="X36" s="590" t="s">
        <v>612</v>
      </c>
      <c r="Y36" s="315"/>
      <c r="Z36" s="582">
        <f>IF(OR(X36="A"),"",IF(OR(X36="N"),0,1))</f>
        <v>1</v>
      </c>
      <c r="AA36" s="761"/>
      <c r="AB36" s="786" t="s">
        <v>639</v>
      </c>
      <c r="AC36" s="315"/>
      <c r="AD36" s="937"/>
      <c r="AE36" s="937"/>
      <c r="AF36" s="937"/>
    </row>
    <row r="37" spans="1:32" s="1" customFormat="1" ht="78.75" customHeight="1">
      <c r="A37" s="574" t="s">
        <v>564</v>
      </c>
      <c r="B37" s="303" t="s">
        <v>48</v>
      </c>
      <c r="C37" s="817" t="s">
        <v>897</v>
      </c>
      <c r="D37" s="149"/>
      <c r="E37" s="283"/>
      <c r="F37" s="149"/>
      <c r="G37" s="871">
        <v>1</v>
      </c>
      <c r="H37" s="875">
        <v>1</v>
      </c>
      <c r="I37" s="875">
        <v>1</v>
      </c>
      <c r="J37" s="875">
        <v>1</v>
      </c>
      <c r="K37" s="875">
        <v>1</v>
      </c>
      <c r="L37" s="875">
        <v>1</v>
      </c>
      <c r="M37" s="171"/>
      <c r="N37" s="249" t="s">
        <v>192</v>
      </c>
      <c r="P37" s="322" t="s">
        <v>10</v>
      </c>
      <c r="R37" s="278" t="s">
        <v>565</v>
      </c>
      <c r="S37" s="426"/>
      <c r="T37" s="283" t="s">
        <v>378</v>
      </c>
      <c r="V37" s="322" t="s">
        <v>762</v>
      </c>
      <c r="W37" s="315"/>
      <c r="X37" s="590" t="s">
        <v>612</v>
      </c>
      <c r="Y37" s="315"/>
      <c r="Z37" s="582">
        <f>IF(OR(X37="A",X38="A"),"",IF(OR(X37="N",X38="N"),0,1))</f>
        <v>1</v>
      </c>
      <c r="AA37" s="761"/>
      <c r="AB37" s="787" t="s">
        <v>639</v>
      </c>
      <c r="AC37" s="315"/>
      <c r="AD37" s="937"/>
      <c r="AE37" s="937"/>
      <c r="AF37" s="937"/>
    </row>
    <row r="38" spans="1:32" s="1" customFormat="1" ht="60" customHeight="1">
      <c r="A38" s="304"/>
      <c r="B38" s="289"/>
      <c r="C38" s="817" t="s">
        <v>898</v>
      </c>
      <c r="D38" s="149"/>
      <c r="E38" s="284"/>
      <c r="F38" s="149"/>
      <c r="G38" s="36" t="s">
        <v>10</v>
      </c>
      <c r="H38" s="36" t="s">
        <v>10</v>
      </c>
      <c r="I38" s="36" t="s">
        <v>10</v>
      </c>
      <c r="J38" s="36" t="s">
        <v>10</v>
      </c>
      <c r="K38" s="37" t="s">
        <v>10</v>
      </c>
      <c r="L38" s="36" t="s">
        <v>10</v>
      </c>
      <c r="M38" s="169"/>
      <c r="N38" s="99" t="s">
        <v>192</v>
      </c>
      <c r="P38" s="321"/>
      <c r="R38" s="278" t="s">
        <v>663</v>
      </c>
      <c r="S38" s="426"/>
      <c r="T38" s="284"/>
      <c r="U38" s="381"/>
      <c r="V38" s="323"/>
      <c r="W38" s="381"/>
      <c r="X38" s="590" t="s">
        <v>612</v>
      </c>
      <c r="Y38" s="315"/>
      <c r="Z38" s="591"/>
      <c r="AA38" s="763"/>
      <c r="AB38" s="789"/>
      <c r="AC38" s="287"/>
      <c r="AD38" s="937"/>
      <c r="AE38" s="937"/>
      <c r="AF38" s="937"/>
    </row>
    <row r="39" spans="1:32" s="276" customFormat="1" ht="45" customHeight="1">
      <c r="A39" s="327" t="s">
        <v>226</v>
      </c>
      <c r="B39" s="10" t="s">
        <v>50</v>
      </c>
      <c r="C39" s="817" t="s">
        <v>899</v>
      </c>
      <c r="D39" s="149"/>
      <c r="E39" s="278"/>
      <c r="F39" s="149"/>
      <c r="G39" s="320">
        <v>1</v>
      </c>
      <c r="H39" s="320">
        <v>1</v>
      </c>
      <c r="I39" s="320">
        <v>1</v>
      </c>
      <c r="J39" s="320">
        <v>1</v>
      </c>
      <c r="K39" s="321">
        <v>1</v>
      </c>
      <c r="L39" s="320">
        <v>1</v>
      </c>
      <c r="M39" s="169"/>
      <c r="N39" s="321" t="s">
        <v>192</v>
      </c>
      <c r="O39" s="315"/>
      <c r="P39" s="50" t="s">
        <v>750</v>
      </c>
      <c r="Q39" s="315"/>
      <c r="R39" s="278" t="s">
        <v>298</v>
      </c>
      <c r="S39" s="426"/>
      <c r="T39" s="278" t="s">
        <v>356</v>
      </c>
      <c r="U39" s="315"/>
      <c r="V39" s="322" t="s">
        <v>762</v>
      </c>
      <c r="W39" s="315"/>
      <c r="X39" s="590" t="s">
        <v>612</v>
      </c>
      <c r="Y39" s="315"/>
      <c r="Z39" s="582">
        <f>IF(OR(X39="A"),"",IF(OR(X39="N"),0,1))</f>
        <v>1</v>
      </c>
      <c r="AA39" s="764"/>
      <c r="AB39" s="788" t="s">
        <v>741</v>
      </c>
      <c r="AC39" s="315"/>
      <c r="AD39" s="937"/>
      <c r="AE39" s="937"/>
      <c r="AF39" s="937"/>
    </row>
    <row r="40" spans="1:32" s="1" customFormat="1" ht="51.75" customHeight="1">
      <c r="A40" s="41" t="s">
        <v>567</v>
      </c>
      <c r="B40" s="303" t="s">
        <v>51</v>
      </c>
      <c r="C40" s="817" t="s">
        <v>855</v>
      </c>
      <c r="D40" s="149"/>
      <c r="E40" s="283"/>
      <c r="F40" s="149"/>
      <c r="G40" s="875">
        <v>1</v>
      </c>
      <c r="H40" s="875">
        <v>1</v>
      </c>
      <c r="I40" s="875">
        <v>1</v>
      </c>
      <c r="J40" s="875">
        <v>1</v>
      </c>
      <c r="K40" s="875">
        <v>1</v>
      </c>
      <c r="L40" s="875">
        <v>1</v>
      </c>
      <c r="M40" s="169"/>
      <c r="N40" s="99" t="s">
        <v>192</v>
      </c>
      <c r="P40" s="321" t="s">
        <v>10</v>
      </c>
      <c r="R40" s="278" t="s">
        <v>299</v>
      </c>
      <c r="S40" s="426"/>
      <c r="T40" s="283" t="s">
        <v>356</v>
      </c>
      <c r="V40" s="322" t="s">
        <v>762</v>
      </c>
      <c r="W40" s="315"/>
      <c r="X40" s="590" t="s">
        <v>612</v>
      </c>
      <c r="Y40" s="315"/>
      <c r="Z40" s="582">
        <f>IF(OR(X40="A",X41="A"),"",IF(OR(X40="N",X41="N"),0,1))</f>
        <v>1</v>
      </c>
      <c r="AA40" s="761"/>
      <c r="AB40" s="786" t="s">
        <v>639</v>
      </c>
      <c r="AC40" s="315"/>
      <c r="AD40" s="937"/>
      <c r="AE40" s="937"/>
      <c r="AF40" s="937"/>
    </row>
    <row r="41" spans="1:32" s="1" customFormat="1" ht="56.25" customHeight="1">
      <c r="A41" s="43"/>
      <c r="B41" s="289"/>
      <c r="C41" s="319" t="s">
        <v>344</v>
      </c>
      <c r="D41" s="152"/>
      <c r="E41" s="451"/>
      <c r="F41" s="152"/>
      <c r="G41" s="44" t="s">
        <v>10</v>
      </c>
      <c r="H41" s="44" t="s">
        <v>10</v>
      </c>
      <c r="I41" s="44" t="s">
        <v>10</v>
      </c>
      <c r="J41" s="44" t="s">
        <v>10</v>
      </c>
      <c r="K41" s="38" t="s">
        <v>10</v>
      </c>
      <c r="L41" s="44" t="s">
        <v>10</v>
      </c>
      <c r="M41" s="171"/>
      <c r="N41" s="249" t="s">
        <v>192</v>
      </c>
      <c r="P41" s="322"/>
      <c r="R41" s="283" t="s">
        <v>345</v>
      </c>
      <c r="S41" s="426"/>
      <c r="T41" s="284"/>
      <c r="V41" s="324"/>
      <c r="W41" s="315"/>
      <c r="X41" s="590" t="s">
        <v>612</v>
      </c>
      <c r="Y41" s="315"/>
      <c r="Z41" s="591"/>
      <c r="AA41" s="762"/>
      <c r="AB41" s="787" t="s">
        <v>641</v>
      </c>
      <c r="AC41" s="315"/>
      <c r="AD41" s="937"/>
      <c r="AE41" s="937"/>
      <c r="AF41" s="937"/>
    </row>
    <row r="42" spans="1:32" s="276" customFormat="1" ht="53.25" customHeight="1">
      <c r="A42" s="650" t="s">
        <v>567</v>
      </c>
      <c r="B42" s="655" t="s">
        <v>53</v>
      </c>
      <c r="C42" s="817" t="s">
        <v>856</v>
      </c>
      <c r="D42" s="149"/>
      <c r="E42" s="283"/>
      <c r="F42" s="149"/>
      <c r="G42" s="320"/>
      <c r="H42" s="320"/>
      <c r="I42" s="320"/>
      <c r="J42" s="875">
        <v>1</v>
      </c>
      <c r="K42" s="875">
        <v>1</v>
      </c>
      <c r="L42" s="875">
        <v>1</v>
      </c>
      <c r="M42" s="169"/>
      <c r="N42" s="321" t="s">
        <v>192</v>
      </c>
      <c r="O42" s="315"/>
      <c r="P42" s="321" t="s">
        <v>819</v>
      </c>
      <c r="Q42" s="315"/>
      <c r="R42" s="278" t="s">
        <v>300</v>
      </c>
      <c r="S42" s="426"/>
      <c r="T42" s="283" t="s">
        <v>857</v>
      </c>
      <c r="U42" s="315"/>
      <c r="V42" s="322" t="s">
        <v>762</v>
      </c>
      <c r="W42" s="315"/>
      <c r="X42" s="590" t="s">
        <v>612</v>
      </c>
      <c r="Y42" s="315"/>
      <c r="Z42" s="582">
        <f>IF(OR(X42="A",X43="A",Size="XS",Size="S"),"",IF(OR(X42="N",X43="N"),0,1))</f>
        <v>1</v>
      </c>
      <c r="AA42" s="761"/>
      <c r="AB42" s="787" t="s">
        <v>641</v>
      </c>
      <c r="AC42" s="315"/>
      <c r="AD42" s="937"/>
      <c r="AE42" s="937"/>
      <c r="AF42" s="937"/>
    </row>
    <row r="43" spans="1:32" s="276" customFormat="1" ht="45.6">
      <c r="A43" s="43"/>
      <c r="B43" s="289"/>
      <c r="C43" s="815" t="s">
        <v>858</v>
      </c>
      <c r="D43" s="152"/>
      <c r="E43" s="451"/>
      <c r="F43" s="152"/>
      <c r="G43" s="325"/>
      <c r="H43" s="325"/>
      <c r="I43" s="325"/>
      <c r="J43" s="325"/>
      <c r="K43" s="874">
        <v>1</v>
      </c>
      <c r="L43" s="876">
        <v>1</v>
      </c>
      <c r="M43" s="337"/>
      <c r="N43" s="322" t="s">
        <v>192</v>
      </c>
      <c r="O43" s="315"/>
      <c r="P43" s="322"/>
      <c r="Q43" s="315"/>
      <c r="R43" s="283" t="s">
        <v>301</v>
      </c>
      <c r="S43" s="426"/>
      <c r="T43" s="284"/>
      <c r="U43" s="315"/>
      <c r="V43" s="324"/>
      <c r="W43" s="315"/>
      <c r="X43" s="590" t="s">
        <v>612</v>
      </c>
      <c r="Y43" s="315"/>
      <c r="Z43" s="591"/>
      <c r="AA43" s="762"/>
      <c r="AB43" s="787" t="s">
        <v>641</v>
      </c>
      <c r="AC43" s="315"/>
      <c r="AD43" s="937"/>
      <c r="AE43" s="937"/>
      <c r="AF43" s="937"/>
    </row>
    <row r="44" spans="1:32" s="1" customFormat="1" ht="62.25" customHeight="1">
      <c r="A44" s="977" t="s">
        <v>812</v>
      </c>
      <c r="B44" s="374" t="s">
        <v>54</v>
      </c>
      <c r="C44" s="283" t="s">
        <v>859</v>
      </c>
      <c r="D44" s="153"/>
      <c r="E44" s="102"/>
      <c r="F44" s="153"/>
      <c r="G44" s="38"/>
      <c r="H44" s="38"/>
      <c r="I44" s="38"/>
      <c r="J44" s="38"/>
      <c r="K44" s="38"/>
      <c r="L44" s="38"/>
      <c r="M44" s="172"/>
      <c r="N44" s="249" t="s">
        <v>192</v>
      </c>
      <c r="P44" s="322" t="s">
        <v>10</v>
      </c>
      <c r="R44" s="283" t="s">
        <v>484</v>
      </c>
      <c r="S44" s="426"/>
      <c r="T44" s="283" t="s">
        <v>356</v>
      </c>
      <c r="V44" s="322" t="s">
        <v>762</v>
      </c>
      <c r="W44" s="315"/>
      <c r="X44" s="590" t="s">
        <v>612</v>
      </c>
      <c r="Y44" s="315"/>
      <c r="Z44" s="582">
        <f>IF(OR(X44="A",X45="A",X46="A",X47="A",X48="A",X49="A",X50="A"),"",IF(OR(X44="N",X45="N",X46="N",X47="N",X48="N",X49="N",X50="N"),0,1))</f>
        <v>1</v>
      </c>
      <c r="AA44" s="761"/>
      <c r="AB44" s="787" t="s">
        <v>690</v>
      </c>
      <c r="AC44" s="315"/>
      <c r="AD44" s="937"/>
      <c r="AE44" s="937"/>
      <c r="AF44" s="937"/>
    </row>
    <row r="45" spans="1:32" s="1" customFormat="1" ht="20.25" customHeight="1">
      <c r="A45" s="978"/>
      <c r="B45" s="289"/>
      <c r="C45" s="319" t="s">
        <v>379</v>
      </c>
      <c r="D45" s="147"/>
      <c r="E45" s="35"/>
      <c r="F45" s="147"/>
      <c r="G45" s="37" t="s">
        <v>10</v>
      </c>
      <c r="H45" s="37" t="s">
        <v>10</v>
      </c>
      <c r="I45" s="37" t="s">
        <v>10</v>
      </c>
      <c r="J45" s="37" t="s">
        <v>10</v>
      </c>
      <c r="K45" s="37" t="s">
        <v>10</v>
      </c>
      <c r="L45" s="37" t="s">
        <v>10</v>
      </c>
      <c r="M45" s="173"/>
      <c r="N45" s="250"/>
      <c r="P45" s="324"/>
      <c r="R45" s="319" t="s">
        <v>379</v>
      </c>
      <c r="S45" s="426"/>
      <c r="T45" s="402"/>
      <c r="V45" s="324"/>
      <c r="W45" s="315"/>
      <c r="X45" s="590" t="s">
        <v>612</v>
      </c>
      <c r="Y45" s="315"/>
      <c r="Z45" s="591"/>
      <c r="AA45" s="762"/>
      <c r="AB45" s="785"/>
      <c r="AC45" s="315"/>
      <c r="AD45" s="937"/>
      <c r="AE45" s="937"/>
      <c r="AF45" s="937"/>
    </row>
    <row r="46" spans="1:32" s="1" customFormat="1" ht="25.5" customHeight="1">
      <c r="A46" s="978"/>
      <c r="B46" s="289"/>
      <c r="C46" s="319" t="s">
        <v>380</v>
      </c>
      <c r="D46" s="147"/>
      <c r="E46" s="35"/>
      <c r="F46" s="147"/>
      <c r="G46" s="871">
        <v>1</v>
      </c>
      <c r="H46" s="871">
        <v>1</v>
      </c>
      <c r="I46" s="871">
        <v>2</v>
      </c>
      <c r="J46" s="871">
        <v>2</v>
      </c>
      <c r="K46" s="871">
        <v>2</v>
      </c>
      <c r="L46" s="871">
        <v>3</v>
      </c>
      <c r="M46" s="173"/>
      <c r="N46" s="250"/>
      <c r="P46" s="324"/>
      <c r="R46" s="319" t="s">
        <v>380</v>
      </c>
      <c r="S46" s="426"/>
      <c r="T46" s="402"/>
      <c r="V46" s="324"/>
      <c r="W46" s="315"/>
      <c r="X46" s="590" t="s">
        <v>612</v>
      </c>
      <c r="Y46" s="315"/>
      <c r="Z46" s="591"/>
      <c r="AA46" s="762"/>
      <c r="AB46" s="785"/>
      <c r="AC46" s="315"/>
      <c r="AD46" s="937"/>
      <c r="AE46" s="937"/>
      <c r="AF46" s="937"/>
    </row>
    <row r="47" spans="1:32" s="1" customFormat="1" ht="163.5" customHeight="1">
      <c r="A47" s="42"/>
      <c r="B47" s="289"/>
      <c r="C47" s="815" t="s">
        <v>860</v>
      </c>
      <c r="D47" s="149"/>
      <c r="E47" s="343"/>
      <c r="F47" s="149"/>
      <c r="G47" s="871">
        <v>1</v>
      </c>
      <c r="H47" s="871">
        <v>1</v>
      </c>
      <c r="I47" s="871">
        <v>1</v>
      </c>
      <c r="J47" s="871">
        <v>1</v>
      </c>
      <c r="K47" s="871">
        <v>1</v>
      </c>
      <c r="L47" s="871">
        <v>1</v>
      </c>
      <c r="M47" s="173"/>
      <c r="N47" s="250"/>
      <c r="P47" s="324"/>
      <c r="R47" s="815" t="s">
        <v>861</v>
      </c>
      <c r="S47" s="426"/>
      <c r="T47" s="402"/>
      <c r="V47" s="324"/>
      <c r="W47" s="315"/>
      <c r="X47" s="590" t="s">
        <v>612</v>
      </c>
      <c r="Y47" s="443"/>
      <c r="Z47" s="596"/>
      <c r="AA47" s="138"/>
      <c r="AB47" s="785"/>
      <c r="AC47" s="315"/>
      <c r="AD47" s="937"/>
      <c r="AE47" s="937"/>
      <c r="AF47" s="937"/>
    </row>
    <row r="48" spans="1:32" s="1" customFormat="1" ht="37.5" customHeight="1">
      <c r="A48" s="42"/>
      <c r="B48" s="289"/>
      <c r="C48" s="319" t="s">
        <v>572</v>
      </c>
      <c r="D48" s="149"/>
      <c r="E48" s="100"/>
      <c r="F48" s="149"/>
      <c r="G48" s="871">
        <v>0</v>
      </c>
      <c r="H48" s="871">
        <v>0</v>
      </c>
      <c r="I48" s="871">
        <v>1</v>
      </c>
      <c r="J48" s="871">
        <v>1</v>
      </c>
      <c r="K48" s="871">
        <v>1</v>
      </c>
      <c r="L48" s="871">
        <v>2</v>
      </c>
      <c r="M48" s="173"/>
      <c r="N48" s="250"/>
      <c r="P48" s="324"/>
      <c r="R48" s="319" t="s">
        <v>571</v>
      </c>
      <c r="S48" s="426"/>
      <c r="T48" s="402"/>
      <c r="V48" s="324"/>
      <c r="W48" s="315"/>
      <c r="X48" s="590" t="s">
        <v>612</v>
      </c>
      <c r="Y48" s="315"/>
      <c r="Z48" s="598"/>
      <c r="AA48" s="338"/>
      <c r="AB48" s="785"/>
      <c r="AC48" s="315"/>
      <c r="AD48" s="937"/>
      <c r="AE48" s="937"/>
      <c r="AF48" s="937"/>
    </row>
    <row r="49" spans="1:32" s="1" customFormat="1" ht="27.75" customHeight="1">
      <c r="A49" s="42"/>
      <c r="B49" s="289"/>
      <c r="C49" s="815" t="s">
        <v>689</v>
      </c>
      <c r="D49" s="147"/>
      <c r="E49" s="319"/>
      <c r="F49" s="147"/>
      <c r="G49" s="37" t="s">
        <v>10</v>
      </c>
      <c r="H49" s="37" t="s">
        <v>10</v>
      </c>
      <c r="I49" s="37" t="s">
        <v>10</v>
      </c>
      <c r="J49" s="37" t="s">
        <v>10</v>
      </c>
      <c r="K49" s="37" t="s">
        <v>10</v>
      </c>
      <c r="L49" s="37" t="s">
        <v>10</v>
      </c>
      <c r="M49" s="173"/>
      <c r="N49" s="250"/>
      <c r="P49" s="324"/>
      <c r="R49" s="319" t="s">
        <v>381</v>
      </c>
      <c r="S49" s="426"/>
      <c r="T49" s="402"/>
      <c r="V49" s="324"/>
      <c r="W49" s="315"/>
      <c r="X49" s="590" t="s">
        <v>612</v>
      </c>
      <c r="Y49" s="315"/>
      <c r="Z49" s="598"/>
      <c r="AA49" s="338"/>
      <c r="AB49" s="785" t="s">
        <v>678</v>
      </c>
      <c r="AC49" s="315"/>
      <c r="AD49" s="937"/>
      <c r="AE49" s="937"/>
      <c r="AF49" s="937"/>
    </row>
    <row r="50" spans="1:32" s="1" customFormat="1" ht="102.6">
      <c r="A50" s="118"/>
      <c r="B50" s="62"/>
      <c r="C50" s="280" t="s">
        <v>862</v>
      </c>
      <c r="D50" s="154"/>
      <c r="E50" s="45"/>
      <c r="F50" s="154"/>
      <c r="G50" s="37" t="s">
        <v>10</v>
      </c>
      <c r="H50" s="37" t="s">
        <v>10</v>
      </c>
      <c r="I50" s="37" t="s">
        <v>10</v>
      </c>
      <c r="J50" s="37" t="s">
        <v>10</v>
      </c>
      <c r="K50" s="37" t="s">
        <v>10</v>
      </c>
      <c r="L50" s="37" t="s">
        <v>10</v>
      </c>
      <c r="M50" s="174"/>
      <c r="N50" s="323"/>
      <c r="O50" s="381"/>
      <c r="P50" s="323"/>
      <c r="R50" s="280" t="s">
        <v>382</v>
      </c>
      <c r="S50" s="426"/>
      <c r="T50" s="817" t="s">
        <v>863</v>
      </c>
      <c r="V50" s="321"/>
      <c r="W50" s="315"/>
      <c r="X50" s="590" t="s">
        <v>612</v>
      </c>
      <c r="Y50" s="315"/>
      <c r="Z50" s="597"/>
      <c r="AA50" s="765"/>
      <c r="AB50" s="788"/>
      <c r="AC50" s="315"/>
      <c r="AD50" s="937"/>
      <c r="AE50" s="937"/>
      <c r="AF50" s="937"/>
    </row>
    <row r="51" spans="1:32" s="315" customFormat="1" ht="76.5" customHeight="1">
      <c r="A51" s="650" t="s">
        <v>568</v>
      </c>
      <c r="B51" s="656" t="s">
        <v>208</v>
      </c>
      <c r="C51" s="817" t="s">
        <v>864</v>
      </c>
      <c r="D51" s="149"/>
      <c r="E51" s="283"/>
      <c r="F51" s="149"/>
      <c r="G51" s="320" t="s">
        <v>10</v>
      </c>
      <c r="H51" s="320" t="s">
        <v>10</v>
      </c>
      <c r="I51" s="320" t="s">
        <v>10</v>
      </c>
      <c r="J51" s="320" t="s">
        <v>10</v>
      </c>
      <c r="K51" s="320" t="s">
        <v>10</v>
      </c>
      <c r="L51" s="320" t="s">
        <v>10</v>
      </c>
      <c r="M51" s="169"/>
      <c r="N51" s="322" t="s">
        <v>192</v>
      </c>
      <c r="P51" s="322" t="s">
        <v>819</v>
      </c>
      <c r="R51" s="817" t="s">
        <v>865</v>
      </c>
      <c r="S51" s="426"/>
      <c r="T51" s="283"/>
      <c r="V51" s="322"/>
      <c r="X51" s="590" t="s">
        <v>612</v>
      </c>
      <c r="Y51" s="425"/>
      <c r="Z51" s="600">
        <f>IF(OR(X51="A",X52="A",X53="A",X54="A"),"",IF(OR(X51="N",X52="N",X53="N",X54="N"),0,1))</f>
        <v>1</v>
      </c>
      <c r="AA51" s="764"/>
      <c r="AB51" s="785" t="s">
        <v>691</v>
      </c>
      <c r="AD51" s="937"/>
      <c r="AE51" s="937"/>
      <c r="AF51" s="937"/>
    </row>
    <row r="52" spans="1:32" s="315" customFormat="1">
      <c r="A52" s="651"/>
      <c r="B52" s="289"/>
      <c r="C52" s="319" t="s">
        <v>380</v>
      </c>
      <c r="D52" s="152"/>
      <c r="E52" s="699"/>
      <c r="F52" s="152"/>
      <c r="G52" s="325" t="s">
        <v>10</v>
      </c>
      <c r="H52" s="325" t="s">
        <v>10</v>
      </c>
      <c r="I52" s="325" t="s">
        <v>10</v>
      </c>
      <c r="J52" s="325" t="s">
        <v>10</v>
      </c>
      <c r="K52" s="322" t="s">
        <v>10</v>
      </c>
      <c r="L52" s="325" t="s">
        <v>10</v>
      </c>
      <c r="M52" s="337"/>
      <c r="N52" s="324"/>
      <c r="P52" s="324"/>
      <c r="R52" s="283" t="s">
        <v>380</v>
      </c>
      <c r="S52" s="426"/>
      <c r="T52" s="402"/>
      <c r="V52" s="324"/>
      <c r="X52" s="590" t="s">
        <v>612</v>
      </c>
      <c r="Z52" s="605"/>
      <c r="AA52" s="764"/>
      <c r="AB52" s="785"/>
      <c r="AD52" s="937"/>
      <c r="AE52" s="937"/>
      <c r="AF52" s="937"/>
    </row>
    <row r="53" spans="1:32" s="315" customFormat="1">
      <c r="A53" s="651"/>
      <c r="B53" s="656"/>
      <c r="C53" s="278" t="s">
        <v>569</v>
      </c>
      <c r="D53" s="697"/>
      <c r="E53" s="700"/>
      <c r="F53" s="149"/>
      <c r="G53" s="875">
        <v>1</v>
      </c>
      <c r="H53" s="875">
        <v>1</v>
      </c>
      <c r="I53" s="875">
        <v>1</v>
      </c>
      <c r="J53" s="875">
        <v>1</v>
      </c>
      <c r="K53" s="875">
        <v>1</v>
      </c>
      <c r="L53" s="875">
        <v>1</v>
      </c>
      <c r="M53" s="169"/>
      <c r="N53" s="324"/>
      <c r="P53" s="324"/>
      <c r="R53" s="278" t="s">
        <v>569</v>
      </c>
      <c r="S53" s="426"/>
      <c r="T53" s="402"/>
      <c r="V53" s="324"/>
      <c r="X53" s="590" t="s">
        <v>612</v>
      </c>
      <c r="Z53" s="605"/>
      <c r="AA53" s="764"/>
      <c r="AB53" s="785"/>
      <c r="AD53" s="937"/>
      <c r="AE53" s="937"/>
      <c r="AF53" s="937"/>
    </row>
    <row r="54" spans="1:32" s="315" customFormat="1">
      <c r="A54" s="43"/>
      <c r="B54" s="289"/>
      <c r="C54" s="319" t="s">
        <v>381</v>
      </c>
      <c r="D54" s="698"/>
      <c r="E54" s="701"/>
      <c r="F54" s="152"/>
      <c r="G54" s="320" t="s">
        <v>10</v>
      </c>
      <c r="H54" s="320" t="s">
        <v>10</v>
      </c>
      <c r="I54" s="320" t="s">
        <v>10</v>
      </c>
      <c r="J54" s="320" t="s">
        <v>10</v>
      </c>
      <c r="K54" s="321" t="s">
        <v>10</v>
      </c>
      <c r="L54" s="320" t="s">
        <v>10</v>
      </c>
      <c r="M54" s="169"/>
      <c r="N54" s="323"/>
      <c r="O54" s="287"/>
      <c r="P54" s="323"/>
      <c r="Q54" s="287"/>
      <c r="R54" s="278" t="s">
        <v>381</v>
      </c>
      <c r="S54" s="426"/>
      <c r="T54" s="284"/>
      <c r="V54" s="323"/>
      <c r="X54" s="590" t="s">
        <v>612</v>
      </c>
      <c r="Z54" s="590"/>
      <c r="AA54" s="764"/>
      <c r="AB54" s="785"/>
      <c r="AD54" s="937"/>
      <c r="AE54" s="937"/>
      <c r="AF54" s="937"/>
    </row>
    <row r="55" spans="1:32" s="1" customFormat="1" ht="52.5" customHeight="1">
      <c r="A55" s="117" t="s">
        <v>227</v>
      </c>
      <c r="B55" s="332" t="s">
        <v>210</v>
      </c>
      <c r="C55" s="452" t="s">
        <v>866</v>
      </c>
      <c r="D55" s="155"/>
      <c r="E55" s="452"/>
      <c r="F55" s="155"/>
      <c r="G55" s="39" t="s">
        <v>10</v>
      </c>
      <c r="H55" s="39" t="s">
        <v>10</v>
      </c>
      <c r="I55" s="39" t="s">
        <v>10</v>
      </c>
      <c r="J55" s="39" t="s">
        <v>10</v>
      </c>
      <c r="K55" s="39" t="s">
        <v>10</v>
      </c>
      <c r="L55" s="39" t="s">
        <v>10</v>
      </c>
      <c r="M55" s="173"/>
      <c r="N55" s="259" t="s">
        <v>192</v>
      </c>
      <c r="P55" s="324" t="s">
        <v>10</v>
      </c>
      <c r="R55" s="452" t="s">
        <v>383</v>
      </c>
      <c r="S55" s="426"/>
      <c r="T55" s="402" t="s">
        <v>356</v>
      </c>
      <c r="V55" s="322" t="s">
        <v>762</v>
      </c>
      <c r="W55" s="315"/>
      <c r="X55" s="590" t="s">
        <v>612</v>
      </c>
      <c r="Y55" s="315"/>
      <c r="Z55" s="582">
        <v>1</v>
      </c>
      <c r="AA55" s="761"/>
      <c r="AB55" s="787" t="s">
        <v>639</v>
      </c>
      <c r="AC55" s="315"/>
      <c r="AD55" s="937"/>
      <c r="AE55" s="937"/>
      <c r="AF55" s="937"/>
    </row>
    <row r="56" spans="1:32" s="315" customFormat="1">
      <c r="A56" s="360"/>
      <c r="B56" s="375"/>
      <c r="C56" s="280" t="s">
        <v>384</v>
      </c>
      <c r="D56" s="334"/>
      <c r="E56" s="452"/>
      <c r="F56" s="334"/>
      <c r="G56" s="324"/>
      <c r="H56" s="324"/>
      <c r="I56" s="324"/>
      <c r="J56" s="324"/>
      <c r="K56" s="324"/>
      <c r="L56" s="324"/>
      <c r="M56" s="338"/>
      <c r="N56" s="324"/>
      <c r="P56" s="324"/>
      <c r="R56" s="280" t="s">
        <v>384</v>
      </c>
      <c r="S56" s="426"/>
      <c r="T56" s="402"/>
      <c r="V56" s="324"/>
      <c r="X56" s="590" t="s">
        <v>612</v>
      </c>
      <c r="Z56" s="591"/>
      <c r="AA56" s="762"/>
      <c r="AB56" s="785"/>
      <c r="AD56" s="937"/>
      <c r="AE56" s="937"/>
      <c r="AF56" s="937"/>
    </row>
    <row r="57" spans="1:32" s="315" customFormat="1">
      <c r="A57" s="360"/>
      <c r="B57" s="375"/>
      <c r="C57" s="280" t="s">
        <v>499</v>
      </c>
      <c r="D57" s="334"/>
      <c r="E57" s="452"/>
      <c r="F57" s="334"/>
      <c r="G57" s="324"/>
      <c r="H57" s="324"/>
      <c r="I57" s="324"/>
      <c r="J57" s="324"/>
      <c r="K57" s="324"/>
      <c r="L57" s="324"/>
      <c r="M57" s="338"/>
      <c r="N57" s="324"/>
      <c r="P57" s="324"/>
      <c r="R57" s="280" t="s">
        <v>499</v>
      </c>
      <c r="S57" s="426"/>
      <c r="T57" s="402"/>
      <c r="V57" s="324"/>
      <c r="X57" s="590" t="s">
        <v>613</v>
      </c>
      <c r="Z57" s="591"/>
      <c r="AA57" s="762"/>
      <c r="AB57" s="785"/>
      <c r="AD57" s="937"/>
      <c r="AE57" s="937"/>
      <c r="AF57" s="937"/>
    </row>
    <row r="58" spans="1:32" s="315" customFormat="1" ht="110.25" customHeight="1">
      <c r="A58" s="360"/>
      <c r="B58" s="375"/>
      <c r="C58" s="856" t="s">
        <v>781</v>
      </c>
      <c r="D58" s="334"/>
      <c r="E58" s="453"/>
      <c r="F58" s="334"/>
      <c r="G58" s="324"/>
      <c r="H58" s="324"/>
      <c r="I58" s="324"/>
      <c r="J58" s="324"/>
      <c r="K58" s="324"/>
      <c r="L58" s="324"/>
      <c r="M58" s="338"/>
      <c r="N58" s="324"/>
      <c r="P58" s="324"/>
      <c r="R58" s="856" t="s">
        <v>756</v>
      </c>
      <c r="S58" s="426"/>
      <c r="T58" s="402"/>
      <c r="V58" s="324"/>
      <c r="X58" s="590" t="s">
        <v>612</v>
      </c>
      <c r="Y58" s="443"/>
      <c r="Z58" s="596"/>
      <c r="AA58" s="138"/>
      <c r="AB58" s="785"/>
      <c r="AD58" s="937"/>
      <c r="AE58" s="937"/>
      <c r="AF58" s="937"/>
    </row>
    <row r="59" spans="1:32" s="1" customFormat="1" ht="67.5" customHeight="1">
      <c r="A59" s="980" t="s">
        <v>573</v>
      </c>
      <c r="B59" s="983" t="s">
        <v>211</v>
      </c>
      <c r="C59" s="455" t="s">
        <v>597</v>
      </c>
      <c r="D59" s="156"/>
      <c r="E59" s="455"/>
      <c r="F59" s="156"/>
      <c r="G59" s="876">
        <v>1</v>
      </c>
      <c r="H59" s="876">
        <v>2</v>
      </c>
      <c r="I59" s="876">
        <v>2</v>
      </c>
      <c r="J59" s="876">
        <v>3</v>
      </c>
      <c r="K59" s="876">
        <v>3</v>
      </c>
      <c r="L59" s="876">
        <v>4</v>
      </c>
      <c r="M59" s="337"/>
      <c r="N59" s="322" t="s">
        <v>192</v>
      </c>
      <c r="O59" s="346"/>
      <c r="P59" s="322" t="s">
        <v>10</v>
      </c>
      <c r="R59" s="283" t="s">
        <v>302</v>
      </c>
      <c r="S59" s="426"/>
      <c r="T59" s="283" t="s">
        <v>867</v>
      </c>
      <c r="V59" s="322" t="s">
        <v>762</v>
      </c>
      <c r="W59" s="315"/>
      <c r="X59" s="590" t="s">
        <v>612</v>
      </c>
      <c r="Y59" s="315"/>
      <c r="Z59" s="608">
        <f>IF(OR(X59="A",X60="A",X62="A",X63="A",X65="A",X66="A",X67="A",X68="A",X69="A",X70="A",X71="A",X72="A",X73="A",X74="A",X75="A",X76="A",X77="A",X78="A"),"",IF(AND(OR(Size="XS",Size="S",Size="M"),OR(X59="N",X60="N",X62="N",X63="N",X65="N",X66="N",X67="N",X68="N",X69="N",X70="N",X71="N",X72="N",X73="N",X74="N",X75="N",X76="N",X78="N")),0,IF(AND(OR(Size="L",Size="XL",Size="XXL"),OR(X59="N",X60="N",X62="N",X63="N",X65="N",X66="N",X67="N",X68="N",X69="N",X70="N",X71="N",X72="N",X73="N",X74="N",X75="N",X76="N",X77="N",X78="N")),0,1)))</f>
        <v>1</v>
      </c>
      <c r="AA59" s="766"/>
      <c r="AB59" s="790" t="s">
        <v>639</v>
      </c>
      <c r="AC59" s="382"/>
      <c r="AD59" s="937"/>
      <c r="AE59" s="937"/>
      <c r="AF59" s="937"/>
    </row>
    <row r="60" spans="1:32" s="315" customFormat="1" ht="33" customHeight="1">
      <c r="A60" s="981"/>
      <c r="B60" s="984"/>
      <c r="C60" s="457"/>
      <c r="D60" s="454"/>
      <c r="E60" s="457"/>
      <c r="F60" s="454"/>
      <c r="G60" s="355"/>
      <c r="H60" s="355"/>
      <c r="I60" s="355"/>
      <c r="J60" s="355"/>
      <c r="K60" s="355"/>
      <c r="L60" s="355"/>
      <c r="M60" s="339"/>
      <c r="N60" s="324"/>
      <c r="O60" s="346"/>
      <c r="P60" s="324"/>
      <c r="R60" s="278" t="s">
        <v>303</v>
      </c>
      <c r="S60" s="426"/>
      <c r="T60" s="283" t="s">
        <v>356</v>
      </c>
      <c r="V60" s="324"/>
      <c r="X60" s="590" t="s">
        <v>612</v>
      </c>
      <c r="Z60" s="598"/>
      <c r="AA60" s="286"/>
      <c r="AB60" s="791"/>
      <c r="AC60" s="381"/>
      <c r="AD60" s="937"/>
      <c r="AE60" s="937"/>
      <c r="AF60" s="937"/>
    </row>
    <row r="61" spans="1:32" s="315" customFormat="1" ht="38.25" customHeight="1">
      <c r="A61" s="981"/>
      <c r="B61" s="984"/>
      <c r="C61" s="456" t="s">
        <v>574</v>
      </c>
      <c r="D61" s="454"/>
      <c r="E61" s="457"/>
      <c r="F61" s="454"/>
      <c r="G61" s="355"/>
      <c r="H61" s="355"/>
      <c r="I61" s="355"/>
      <c r="J61" s="355"/>
      <c r="K61" s="355"/>
      <c r="L61" s="355"/>
      <c r="M61" s="339"/>
      <c r="N61" s="324"/>
      <c r="O61" s="346"/>
      <c r="P61" s="324"/>
      <c r="R61" s="458" t="s">
        <v>579</v>
      </c>
      <c r="S61" s="426"/>
      <c r="T61" s="972" t="s">
        <v>385</v>
      </c>
      <c r="V61" s="324"/>
      <c r="X61" s="321"/>
      <c r="Z61" s="598"/>
      <c r="AA61" s="178"/>
      <c r="AB61" s="792"/>
      <c r="AD61" s="937"/>
      <c r="AE61" s="937"/>
      <c r="AF61" s="937"/>
    </row>
    <row r="62" spans="1:32" s="1" customFormat="1">
      <c r="A62" s="981"/>
      <c r="B62" s="984"/>
      <c r="C62" s="319" t="s">
        <v>386</v>
      </c>
      <c r="D62" s="157"/>
      <c r="E62" s="703"/>
      <c r="F62" s="157"/>
      <c r="G62" s="344"/>
      <c r="H62" s="344"/>
      <c r="I62" s="344"/>
      <c r="J62" s="344"/>
      <c r="K62" s="344"/>
      <c r="L62" s="344"/>
      <c r="M62" s="339"/>
      <c r="N62" s="324"/>
      <c r="O62" s="346"/>
      <c r="P62" s="324"/>
      <c r="R62" s="319" t="s">
        <v>386</v>
      </c>
      <c r="S62" s="426"/>
      <c r="T62" s="973"/>
      <c r="V62" s="324"/>
      <c r="W62" s="315"/>
      <c r="X62" s="590" t="s">
        <v>612</v>
      </c>
      <c r="Y62" s="315"/>
      <c r="Z62" s="598"/>
      <c r="AA62" s="178"/>
      <c r="AB62" s="792"/>
      <c r="AC62" s="315"/>
      <c r="AD62" s="937"/>
      <c r="AE62" s="937"/>
      <c r="AF62" s="937"/>
    </row>
    <row r="63" spans="1:32" s="315" customFormat="1">
      <c r="A63" s="981"/>
      <c r="B63" s="984"/>
      <c r="C63" s="319" t="s">
        <v>575</v>
      </c>
      <c r="D63" s="335"/>
      <c r="E63" s="703"/>
      <c r="F63" s="335"/>
      <c r="G63" s="344"/>
      <c r="H63" s="344"/>
      <c r="I63" s="344"/>
      <c r="J63" s="344"/>
      <c r="K63" s="344"/>
      <c r="L63" s="344"/>
      <c r="M63" s="339"/>
      <c r="N63" s="324"/>
      <c r="O63" s="346"/>
      <c r="P63" s="324"/>
      <c r="R63" s="319" t="s">
        <v>575</v>
      </c>
      <c r="S63" s="426"/>
      <c r="T63" s="973"/>
      <c r="V63" s="324"/>
      <c r="X63" s="590" t="s">
        <v>612</v>
      </c>
      <c r="Z63" s="598"/>
      <c r="AA63" s="178"/>
      <c r="AB63" s="792"/>
      <c r="AD63" s="937"/>
      <c r="AE63" s="937"/>
      <c r="AF63" s="937"/>
    </row>
    <row r="64" spans="1:32" s="315" customFormat="1">
      <c r="A64" s="981"/>
      <c r="B64" s="984"/>
      <c r="C64" s="702" t="s">
        <v>576</v>
      </c>
      <c r="D64" s="335"/>
      <c r="E64" s="704"/>
      <c r="F64" s="335"/>
      <c r="G64" s="344"/>
      <c r="H64" s="344"/>
      <c r="I64" s="344"/>
      <c r="J64" s="344"/>
      <c r="K64" s="344"/>
      <c r="L64" s="344"/>
      <c r="M64" s="339"/>
      <c r="N64" s="324"/>
      <c r="O64" s="346"/>
      <c r="P64" s="324"/>
      <c r="R64" s="702" t="s">
        <v>576</v>
      </c>
      <c r="S64" s="426"/>
      <c r="T64" s="973"/>
      <c r="V64" s="707"/>
      <c r="X64" s="590" t="s">
        <v>612</v>
      </c>
      <c r="Z64" s="609"/>
      <c r="AA64" s="207"/>
      <c r="AB64" s="792"/>
      <c r="AD64" s="937"/>
      <c r="AE64" s="937"/>
      <c r="AF64" s="937"/>
    </row>
    <row r="65" spans="1:32" s="315" customFormat="1">
      <c r="A65" s="981"/>
      <c r="B65" s="984"/>
      <c r="C65" s="319" t="s">
        <v>387</v>
      </c>
      <c r="D65" s="335"/>
      <c r="E65" s="703"/>
      <c r="F65" s="335"/>
      <c r="G65" s="344"/>
      <c r="H65" s="344"/>
      <c r="I65" s="344"/>
      <c r="J65" s="344"/>
      <c r="K65" s="344"/>
      <c r="L65" s="344"/>
      <c r="M65" s="339"/>
      <c r="N65" s="324"/>
      <c r="O65" s="346"/>
      <c r="P65" s="324"/>
      <c r="R65" s="319" t="s">
        <v>387</v>
      </c>
      <c r="S65" s="426"/>
      <c r="T65" s="973"/>
      <c r="V65" s="348"/>
      <c r="X65" s="590" t="s">
        <v>612</v>
      </c>
      <c r="Z65" s="614"/>
      <c r="AA65" s="207"/>
      <c r="AB65" s="792"/>
      <c r="AD65" s="937"/>
      <c r="AE65" s="937"/>
      <c r="AF65" s="937"/>
    </row>
    <row r="66" spans="1:32" s="315" customFormat="1">
      <c r="A66" s="981"/>
      <c r="B66" s="984"/>
      <c r="C66" s="319" t="s">
        <v>500</v>
      </c>
      <c r="D66" s="335"/>
      <c r="E66" s="703"/>
      <c r="F66" s="335"/>
      <c r="G66" s="344"/>
      <c r="H66" s="344"/>
      <c r="I66" s="344"/>
      <c r="J66" s="344"/>
      <c r="K66" s="344"/>
      <c r="L66" s="344"/>
      <c r="M66" s="339"/>
      <c r="N66" s="348"/>
      <c r="O66" s="346"/>
      <c r="P66" s="348"/>
      <c r="R66" s="319" t="s">
        <v>500</v>
      </c>
      <c r="S66" s="426"/>
      <c r="T66" s="973"/>
      <c r="V66" s="348"/>
      <c r="X66" s="590" t="s">
        <v>612</v>
      </c>
      <c r="Z66" s="614"/>
      <c r="AA66" s="207"/>
      <c r="AB66" s="792"/>
      <c r="AD66" s="937"/>
      <c r="AE66" s="937"/>
      <c r="AF66" s="937"/>
    </row>
    <row r="67" spans="1:32" s="315" customFormat="1">
      <c r="A67" s="981"/>
      <c r="B67" s="984"/>
      <c r="C67" s="319" t="s">
        <v>388</v>
      </c>
      <c r="D67" s="335"/>
      <c r="E67" s="703"/>
      <c r="F67" s="335"/>
      <c r="G67" s="344"/>
      <c r="H67" s="344"/>
      <c r="I67" s="344"/>
      <c r="J67" s="344"/>
      <c r="K67" s="344"/>
      <c r="L67" s="344"/>
      <c r="M67" s="339"/>
      <c r="N67" s="348"/>
      <c r="O67" s="346"/>
      <c r="P67" s="348"/>
      <c r="R67" s="319" t="s">
        <v>388</v>
      </c>
      <c r="S67" s="426"/>
      <c r="T67" s="973"/>
      <c r="V67" s="348"/>
      <c r="X67" s="590" t="s">
        <v>612</v>
      </c>
      <c r="Z67" s="614"/>
      <c r="AA67" s="207"/>
      <c r="AB67" s="785"/>
      <c r="AD67" s="937"/>
      <c r="AE67" s="937"/>
      <c r="AF67" s="937"/>
    </row>
    <row r="68" spans="1:32" s="315" customFormat="1">
      <c r="A68" s="981"/>
      <c r="B68" s="984"/>
      <c r="C68" s="319" t="s">
        <v>389</v>
      </c>
      <c r="D68" s="335"/>
      <c r="E68" s="703"/>
      <c r="F68" s="335"/>
      <c r="G68" s="344"/>
      <c r="H68" s="344"/>
      <c r="I68" s="344"/>
      <c r="J68" s="344"/>
      <c r="K68" s="344"/>
      <c r="L68" s="344"/>
      <c r="M68" s="339"/>
      <c r="N68" s="348"/>
      <c r="O68" s="346"/>
      <c r="P68" s="348"/>
      <c r="R68" s="319" t="s">
        <v>389</v>
      </c>
      <c r="S68" s="426"/>
      <c r="T68" s="973"/>
      <c r="V68" s="348"/>
      <c r="X68" s="590" t="s">
        <v>612</v>
      </c>
      <c r="Z68" s="614"/>
      <c r="AA68" s="207"/>
      <c r="AB68" s="785"/>
      <c r="AD68" s="937"/>
      <c r="AE68" s="937"/>
      <c r="AF68" s="937"/>
    </row>
    <row r="69" spans="1:32" s="315" customFormat="1" ht="45" customHeight="1">
      <c r="A69" s="981"/>
      <c r="B69" s="984"/>
      <c r="C69" s="319" t="s">
        <v>390</v>
      </c>
      <c r="D69" s="335"/>
      <c r="E69" s="703"/>
      <c r="F69" s="335"/>
      <c r="G69" s="344"/>
      <c r="H69" s="344"/>
      <c r="I69" s="344"/>
      <c r="J69" s="344"/>
      <c r="K69" s="344"/>
      <c r="L69" s="344"/>
      <c r="M69" s="339"/>
      <c r="N69" s="348"/>
      <c r="O69" s="346"/>
      <c r="P69" s="348"/>
      <c r="R69" s="319" t="s">
        <v>391</v>
      </c>
      <c r="S69" s="426"/>
      <c r="T69" s="973"/>
      <c r="V69" s="348"/>
      <c r="X69" s="590" t="s">
        <v>612</v>
      </c>
      <c r="Z69" s="614"/>
      <c r="AA69" s="207"/>
      <c r="AB69" s="785"/>
      <c r="AD69" s="937"/>
      <c r="AE69" s="937"/>
      <c r="AF69" s="937"/>
    </row>
    <row r="70" spans="1:32" s="315" customFormat="1" ht="31.5" customHeight="1">
      <c r="A70" s="981"/>
      <c r="B70" s="984"/>
      <c r="C70" s="319" t="s">
        <v>392</v>
      </c>
      <c r="D70" s="335"/>
      <c r="E70" s="703"/>
      <c r="F70" s="335"/>
      <c r="G70" s="344"/>
      <c r="H70" s="344"/>
      <c r="I70" s="344"/>
      <c r="J70" s="344"/>
      <c r="K70" s="344"/>
      <c r="L70" s="344"/>
      <c r="M70" s="339"/>
      <c r="N70" s="348"/>
      <c r="O70" s="346"/>
      <c r="P70" s="348"/>
      <c r="R70" s="319" t="s">
        <v>392</v>
      </c>
      <c r="S70" s="426"/>
      <c r="T70" s="973"/>
      <c r="V70" s="348"/>
      <c r="X70" s="590" t="s">
        <v>612</v>
      </c>
      <c r="Z70" s="614"/>
      <c r="AA70" s="207"/>
      <c r="AB70" s="785"/>
      <c r="AD70" s="937"/>
      <c r="AE70" s="937"/>
      <c r="AF70" s="937"/>
    </row>
    <row r="71" spans="1:32" s="1" customFormat="1">
      <c r="A71" s="981"/>
      <c r="B71" s="984"/>
      <c r="C71" s="319" t="s">
        <v>577</v>
      </c>
      <c r="D71" s="157"/>
      <c r="E71" s="703"/>
      <c r="F71" s="157"/>
      <c r="G71" s="344"/>
      <c r="H71" s="344"/>
      <c r="I71" s="344"/>
      <c r="J71" s="344"/>
      <c r="K71" s="344"/>
      <c r="L71" s="344"/>
      <c r="M71" s="339"/>
      <c r="N71" s="324"/>
      <c r="O71" s="346"/>
      <c r="P71" s="324"/>
      <c r="R71" s="319" t="s">
        <v>577</v>
      </c>
      <c r="S71" s="426"/>
      <c r="T71" s="973"/>
      <c r="V71" s="324"/>
      <c r="W71" s="315"/>
      <c r="X71" s="590" t="s">
        <v>612</v>
      </c>
      <c r="Y71" s="315"/>
      <c r="Z71" s="598"/>
      <c r="AA71" s="338"/>
      <c r="AB71" s="785"/>
      <c r="AC71" s="315"/>
      <c r="AD71" s="937"/>
      <c r="AE71" s="937"/>
      <c r="AF71" s="937"/>
    </row>
    <row r="72" spans="1:32" s="1" customFormat="1">
      <c r="A72" s="981"/>
      <c r="B72" s="984"/>
      <c r="C72" s="319" t="s">
        <v>578</v>
      </c>
      <c r="D72" s="157"/>
      <c r="E72" s="703"/>
      <c r="F72" s="157"/>
      <c r="G72" s="344"/>
      <c r="H72" s="344"/>
      <c r="I72" s="344"/>
      <c r="J72" s="344"/>
      <c r="K72" s="344"/>
      <c r="L72" s="344"/>
      <c r="M72" s="339"/>
      <c r="N72" s="324"/>
      <c r="O72" s="346"/>
      <c r="P72" s="324"/>
      <c r="R72" s="319" t="s">
        <v>578</v>
      </c>
      <c r="S72" s="426"/>
      <c r="T72" s="973"/>
      <c r="V72" s="324"/>
      <c r="W72" s="315"/>
      <c r="X72" s="590" t="s">
        <v>612</v>
      </c>
      <c r="Y72" s="315"/>
      <c r="Z72" s="598"/>
      <c r="AA72" s="338"/>
      <c r="AB72" s="785"/>
      <c r="AC72" s="315"/>
      <c r="AD72" s="937"/>
      <c r="AE72" s="937"/>
      <c r="AF72" s="937"/>
    </row>
    <row r="73" spans="1:32" s="1" customFormat="1">
      <c r="A73" s="981"/>
      <c r="B73" s="984"/>
      <c r="C73" s="319" t="s">
        <v>393</v>
      </c>
      <c r="D73" s="157"/>
      <c r="E73" s="703"/>
      <c r="F73" s="157"/>
      <c r="G73" s="344"/>
      <c r="H73" s="344"/>
      <c r="I73" s="344"/>
      <c r="J73" s="344"/>
      <c r="K73" s="344"/>
      <c r="L73" s="344"/>
      <c r="M73" s="339"/>
      <c r="N73" s="324"/>
      <c r="O73" s="346"/>
      <c r="P73" s="324"/>
      <c r="R73" s="319" t="s">
        <v>393</v>
      </c>
      <c r="S73" s="426"/>
      <c r="T73" s="973"/>
      <c r="V73" s="324"/>
      <c r="W73" s="315"/>
      <c r="X73" s="590" t="s">
        <v>612</v>
      </c>
      <c r="Y73" s="315"/>
      <c r="Z73" s="598"/>
      <c r="AA73" s="338"/>
      <c r="AB73" s="785"/>
      <c r="AC73" s="315"/>
      <c r="AD73" s="937"/>
      <c r="AE73" s="937"/>
      <c r="AF73" s="937"/>
    </row>
    <row r="74" spans="1:32" s="1" customFormat="1" ht="33.75" customHeight="1">
      <c r="A74" s="981"/>
      <c r="B74" s="984"/>
      <c r="C74" s="319" t="s">
        <v>546</v>
      </c>
      <c r="D74" s="157"/>
      <c r="E74" s="705"/>
      <c r="F74" s="157"/>
      <c r="G74" s="344"/>
      <c r="H74" s="344"/>
      <c r="I74" s="344"/>
      <c r="J74" s="344"/>
      <c r="K74" s="344"/>
      <c r="L74" s="344"/>
      <c r="M74" s="339"/>
      <c r="N74" s="324"/>
      <c r="O74" s="346"/>
      <c r="P74" s="324"/>
      <c r="R74" s="319" t="s">
        <v>546</v>
      </c>
      <c r="S74" s="426"/>
      <c r="T74" s="973"/>
      <c r="V74" s="324"/>
      <c r="W74" s="315"/>
      <c r="X74" s="590" t="s">
        <v>612</v>
      </c>
      <c r="Y74" s="315"/>
      <c r="Z74" s="598"/>
      <c r="AA74" s="338"/>
      <c r="AB74" s="785"/>
      <c r="AC74" s="381"/>
      <c r="AD74" s="937"/>
      <c r="AE74" s="937"/>
      <c r="AF74" s="937"/>
    </row>
    <row r="75" spans="1:32" s="315" customFormat="1" ht="22.8">
      <c r="A75" s="981"/>
      <c r="B75" s="984"/>
      <c r="C75" s="815" t="s">
        <v>813</v>
      </c>
      <c r="D75" s="335"/>
      <c r="E75" s="705"/>
      <c r="F75" s="335"/>
      <c r="G75" s="875">
        <v>1</v>
      </c>
      <c r="H75" s="875">
        <v>2</v>
      </c>
      <c r="I75" s="875">
        <v>2</v>
      </c>
      <c r="J75" s="875">
        <v>3</v>
      </c>
      <c r="K75" s="875">
        <v>3</v>
      </c>
      <c r="L75" s="875">
        <v>4</v>
      </c>
      <c r="M75" s="339"/>
      <c r="N75" s="324"/>
      <c r="O75" s="346"/>
      <c r="P75" s="324"/>
      <c r="R75" s="815" t="s">
        <v>813</v>
      </c>
      <c r="S75" s="426"/>
      <c r="T75" s="974"/>
      <c r="V75" s="324"/>
      <c r="X75" s="590" t="s">
        <v>612</v>
      </c>
      <c r="Z75" s="598"/>
      <c r="AA75" s="338"/>
      <c r="AB75" s="785"/>
      <c r="AD75" s="937"/>
      <c r="AE75" s="937"/>
      <c r="AF75" s="937"/>
    </row>
    <row r="76" spans="1:32" s="315" customFormat="1" ht="61.5" customHeight="1">
      <c r="A76" s="981"/>
      <c r="B76" s="984"/>
      <c r="C76" s="815" t="s">
        <v>814</v>
      </c>
      <c r="D76" s="335"/>
      <c r="E76" s="705"/>
      <c r="F76" s="335"/>
      <c r="G76" s="875">
        <v>1</v>
      </c>
      <c r="H76" s="875">
        <v>2</v>
      </c>
      <c r="I76" s="875">
        <v>2</v>
      </c>
      <c r="J76" s="875">
        <v>3</v>
      </c>
      <c r="K76" s="875">
        <v>3</v>
      </c>
      <c r="L76" s="875">
        <v>4</v>
      </c>
      <c r="M76" s="339"/>
      <c r="N76" s="324"/>
      <c r="O76" s="346"/>
      <c r="P76" s="324"/>
      <c r="R76" s="815" t="s">
        <v>815</v>
      </c>
      <c r="S76" s="426"/>
      <c r="T76" s="817" t="s">
        <v>868</v>
      </c>
      <c r="V76" s="324"/>
      <c r="X76" s="590" t="s">
        <v>612</v>
      </c>
      <c r="Z76" s="598"/>
      <c r="AA76" s="338"/>
      <c r="AB76" s="785"/>
      <c r="AD76" s="937"/>
      <c r="AE76" s="937"/>
      <c r="AF76" s="937"/>
    </row>
    <row r="77" spans="1:32" s="1" customFormat="1" ht="150" customHeight="1">
      <c r="A77" s="981"/>
      <c r="B77" s="984"/>
      <c r="C77" s="815" t="s">
        <v>869</v>
      </c>
      <c r="D77" s="157"/>
      <c r="E77" s="705"/>
      <c r="F77" s="157"/>
      <c r="G77" s="875">
        <v>1</v>
      </c>
      <c r="H77" s="875">
        <v>1</v>
      </c>
      <c r="I77" s="875">
        <v>1</v>
      </c>
      <c r="J77" s="875">
        <v>1</v>
      </c>
      <c r="K77" s="875">
        <v>1</v>
      </c>
      <c r="L77" s="875">
        <v>2</v>
      </c>
      <c r="M77" s="339"/>
      <c r="N77" s="324"/>
      <c r="O77" s="346"/>
      <c r="P77" s="324"/>
      <c r="R77" s="815" t="s">
        <v>816</v>
      </c>
      <c r="S77" s="426"/>
      <c r="T77" s="817" t="s">
        <v>868</v>
      </c>
      <c r="V77" s="324"/>
      <c r="W77" s="315"/>
      <c r="X77" s="590" t="s">
        <v>612</v>
      </c>
      <c r="Y77" s="315"/>
      <c r="Z77" s="598"/>
      <c r="AA77" s="338"/>
      <c r="AB77" s="785" t="s">
        <v>679</v>
      </c>
      <c r="AC77" s="315"/>
      <c r="AD77" s="937"/>
      <c r="AE77" s="937"/>
      <c r="AF77" s="937"/>
    </row>
    <row r="78" spans="1:32" s="1" customFormat="1" ht="121.5" customHeight="1">
      <c r="A78" s="982"/>
      <c r="B78" s="985"/>
      <c r="C78" s="815" t="s">
        <v>870</v>
      </c>
      <c r="D78" s="158"/>
      <c r="E78" s="706"/>
      <c r="F78" s="158"/>
      <c r="G78" s="345"/>
      <c r="H78" s="345"/>
      <c r="I78" s="345"/>
      <c r="J78" s="345"/>
      <c r="K78" s="345"/>
      <c r="L78" s="345"/>
      <c r="M78" s="340"/>
      <c r="N78" s="323"/>
      <c r="O78" s="346"/>
      <c r="P78" s="323"/>
      <c r="R78" s="319" t="s">
        <v>333</v>
      </c>
      <c r="S78" s="426"/>
      <c r="T78" s="284"/>
      <c r="V78" s="323"/>
      <c r="W78" s="315"/>
      <c r="X78" s="590" t="s">
        <v>612</v>
      </c>
      <c r="Y78" s="315"/>
      <c r="Z78" s="597"/>
      <c r="AA78" s="338"/>
      <c r="AB78" s="785"/>
      <c r="AC78" s="315"/>
      <c r="AD78" s="937"/>
      <c r="AE78" s="937"/>
      <c r="AF78" s="937"/>
    </row>
    <row r="79" spans="1:32" s="1" customFormat="1" ht="60" customHeight="1">
      <c r="A79" s="977" t="s">
        <v>228</v>
      </c>
      <c r="B79" s="979" t="s">
        <v>212</v>
      </c>
      <c r="C79" s="326" t="s">
        <v>871</v>
      </c>
      <c r="D79" s="154"/>
      <c r="E79" s="280"/>
      <c r="F79" s="154"/>
      <c r="G79" s="322"/>
      <c r="H79" s="322"/>
      <c r="I79" s="322"/>
      <c r="J79" s="322"/>
      <c r="K79" s="322"/>
      <c r="L79" s="322"/>
      <c r="M79" s="172"/>
      <c r="N79" s="258" t="s">
        <v>192</v>
      </c>
      <c r="P79" s="322" t="s">
        <v>10</v>
      </c>
      <c r="R79" s="326" t="s">
        <v>305</v>
      </c>
      <c r="S79" s="426"/>
      <c r="T79" s="283" t="s">
        <v>304</v>
      </c>
      <c r="V79" s="322" t="s">
        <v>762</v>
      </c>
      <c r="W79" s="315"/>
      <c r="X79" s="590" t="s">
        <v>612</v>
      </c>
      <c r="Y79" s="315"/>
      <c r="Z79" s="845">
        <f>IF(OR(X79="A",X80="A",X81="A",X82="A",X83="A",X84="A",X85="A"),"",IF(OR(Size="XS",Size="S"),"",IF(AND(OR(Size="M",Size="L",Size="XL",Size="XXL"),OR(X79="N",X80="N",X81="N",X82="N",X83="N",X84="N")),0,IF(AND(OR(Size="L",Size="XL",Size="XXL"),OR(X79="N",X80="N",X81="N",X82="N",X83="N",X84="N",X85="N")),0,1))))</f>
        <v>1</v>
      </c>
      <c r="AA79" s="766"/>
      <c r="AB79" s="790" t="s">
        <v>681</v>
      </c>
      <c r="AC79" s="382"/>
      <c r="AD79" s="937"/>
      <c r="AE79" s="937"/>
      <c r="AF79" s="937"/>
    </row>
    <row r="80" spans="1:32" s="315" customFormat="1" ht="38.25" customHeight="1">
      <c r="A80" s="978"/>
      <c r="B80" s="979"/>
      <c r="C80" s="326" t="s">
        <v>598</v>
      </c>
      <c r="D80" s="334"/>
      <c r="E80" s="452"/>
      <c r="F80" s="334"/>
      <c r="G80" s="874">
        <v>0</v>
      </c>
      <c r="H80" s="874">
        <v>1</v>
      </c>
      <c r="I80" s="874">
        <v>1</v>
      </c>
      <c r="J80" s="874">
        <v>1</v>
      </c>
      <c r="K80" s="874">
        <v>1</v>
      </c>
      <c r="L80" s="874">
        <v>1</v>
      </c>
      <c r="M80" s="338"/>
      <c r="N80" s="324"/>
      <c r="P80" s="324"/>
      <c r="R80" s="326" t="s">
        <v>395</v>
      </c>
      <c r="S80" s="426"/>
      <c r="T80" s="283" t="s">
        <v>868</v>
      </c>
      <c r="V80" s="324"/>
      <c r="X80" s="590" t="s">
        <v>612</v>
      </c>
      <c r="Z80" s="598"/>
      <c r="AA80" s="338"/>
      <c r="AB80" s="785"/>
      <c r="AD80" s="937"/>
      <c r="AE80" s="937"/>
      <c r="AF80" s="937"/>
    </row>
    <row r="81" spans="1:32" s="276" customFormat="1" ht="126" customHeight="1">
      <c r="A81" s="978"/>
      <c r="B81" s="979"/>
      <c r="C81" s="326" t="s">
        <v>832</v>
      </c>
      <c r="D81" s="155"/>
      <c r="E81" s="452"/>
      <c r="F81" s="155"/>
      <c r="G81" s="871">
        <v>0</v>
      </c>
      <c r="H81" s="871">
        <v>1</v>
      </c>
      <c r="I81" s="871">
        <v>1</v>
      </c>
      <c r="J81" s="871">
        <v>1</v>
      </c>
      <c r="K81" s="871">
        <v>1</v>
      </c>
      <c r="L81" s="871">
        <v>1</v>
      </c>
      <c r="M81" s="173"/>
      <c r="N81" s="277"/>
      <c r="P81" s="324"/>
      <c r="R81" s="326" t="s">
        <v>832</v>
      </c>
      <c r="S81" s="426"/>
      <c r="T81" s="402"/>
      <c r="V81" s="324"/>
      <c r="W81" s="315"/>
      <c r="X81" s="590" t="s">
        <v>612</v>
      </c>
      <c r="Y81" s="315"/>
      <c r="Z81" s="598"/>
      <c r="AA81" s="338"/>
      <c r="AB81" s="785"/>
      <c r="AC81" s="381"/>
      <c r="AD81" s="937"/>
      <c r="AE81" s="937"/>
      <c r="AF81" s="937"/>
    </row>
    <row r="82" spans="1:32" s="315" customFormat="1" ht="69" customHeight="1">
      <c r="A82" s="978"/>
      <c r="B82" s="979"/>
      <c r="C82" s="326" t="s">
        <v>580</v>
      </c>
      <c r="D82" s="334"/>
      <c r="E82" s="452"/>
      <c r="F82" s="334"/>
      <c r="G82" s="871">
        <v>0</v>
      </c>
      <c r="H82" s="871">
        <v>1</v>
      </c>
      <c r="I82" s="871">
        <v>1</v>
      </c>
      <c r="J82" s="871">
        <v>1</v>
      </c>
      <c r="K82" s="871">
        <v>1</v>
      </c>
      <c r="L82" s="871">
        <v>1</v>
      </c>
      <c r="M82" s="338"/>
      <c r="N82" s="324"/>
      <c r="P82" s="324"/>
      <c r="R82" s="326" t="s">
        <v>580</v>
      </c>
      <c r="S82" s="426"/>
      <c r="T82" s="402"/>
      <c r="V82" s="324"/>
      <c r="X82" s="590" t="s">
        <v>612</v>
      </c>
      <c r="Z82" s="598"/>
      <c r="AA82" s="286"/>
      <c r="AB82" s="793"/>
      <c r="AC82" s="381"/>
      <c r="AD82" s="937"/>
      <c r="AE82" s="937"/>
      <c r="AF82" s="937"/>
    </row>
    <row r="83" spans="1:32" s="315" customFormat="1" ht="19.5" customHeight="1">
      <c r="A83" s="978"/>
      <c r="B83" s="979"/>
      <c r="C83" s="319" t="s">
        <v>394</v>
      </c>
      <c r="D83" s="334"/>
      <c r="E83" s="452"/>
      <c r="F83" s="334"/>
      <c r="G83" s="871">
        <v>0</v>
      </c>
      <c r="H83" s="871">
        <v>1</v>
      </c>
      <c r="I83" s="871">
        <v>1</v>
      </c>
      <c r="J83" s="871">
        <v>1</v>
      </c>
      <c r="K83" s="871">
        <v>1</v>
      </c>
      <c r="L83" s="871">
        <v>1</v>
      </c>
      <c r="M83" s="338"/>
      <c r="N83" s="324"/>
      <c r="P83" s="324"/>
      <c r="R83" s="319" t="s">
        <v>394</v>
      </c>
      <c r="S83" s="426"/>
      <c r="T83" s="402"/>
      <c r="V83" s="324"/>
      <c r="X83" s="590" t="s">
        <v>612</v>
      </c>
      <c r="Z83" s="598"/>
      <c r="AA83" s="286"/>
      <c r="AB83" s="793"/>
      <c r="AC83" s="381"/>
      <c r="AD83" s="937"/>
      <c r="AE83" s="937"/>
      <c r="AF83" s="937"/>
    </row>
    <row r="84" spans="1:32" s="315" customFormat="1" ht="41.25" customHeight="1">
      <c r="A84" s="978"/>
      <c r="B84" s="979"/>
      <c r="C84" s="319" t="s">
        <v>664</v>
      </c>
      <c r="D84" s="334"/>
      <c r="E84" s="452"/>
      <c r="F84" s="334"/>
      <c r="G84" s="871">
        <v>0</v>
      </c>
      <c r="H84" s="871">
        <v>1</v>
      </c>
      <c r="I84" s="871">
        <v>1</v>
      </c>
      <c r="J84" s="871">
        <v>1</v>
      </c>
      <c r="K84" s="871">
        <v>1</v>
      </c>
      <c r="L84" s="871">
        <v>1</v>
      </c>
      <c r="M84" s="338"/>
      <c r="N84" s="324"/>
      <c r="P84" s="324"/>
      <c r="R84" s="319" t="s">
        <v>664</v>
      </c>
      <c r="S84" s="426"/>
      <c r="T84" s="402"/>
      <c r="V84" s="324"/>
      <c r="X84" s="590" t="s">
        <v>612</v>
      </c>
      <c r="Z84" s="598"/>
      <c r="AA84" s="286"/>
      <c r="AB84" s="832" t="s">
        <v>680</v>
      </c>
      <c r="AC84" s="381"/>
      <c r="AD84" s="937"/>
      <c r="AE84" s="937"/>
      <c r="AF84" s="937"/>
    </row>
    <row r="85" spans="1:32" s="276" customFormat="1" ht="16.5" customHeight="1">
      <c r="A85" s="978"/>
      <c r="B85" s="979"/>
      <c r="C85" s="326" t="s">
        <v>396</v>
      </c>
      <c r="D85" s="155"/>
      <c r="E85" s="750" t="s">
        <v>606</v>
      </c>
      <c r="F85" s="155"/>
      <c r="G85" s="871"/>
      <c r="H85" s="871"/>
      <c r="I85" s="871"/>
      <c r="J85" s="871">
        <v>1</v>
      </c>
      <c r="K85" s="871">
        <v>1</v>
      </c>
      <c r="L85" s="871">
        <v>1</v>
      </c>
      <c r="M85" s="173"/>
      <c r="N85" s="277"/>
      <c r="P85" s="324"/>
      <c r="R85" s="326" t="s">
        <v>396</v>
      </c>
      <c r="S85" s="426"/>
      <c r="T85" s="284"/>
      <c r="V85" s="324"/>
      <c r="W85" s="315"/>
      <c r="X85" s="590" t="s">
        <v>612</v>
      </c>
      <c r="Y85" s="315"/>
      <c r="Z85" s="598"/>
      <c r="AA85" s="286"/>
      <c r="AB85" s="794"/>
      <c r="AC85" s="287"/>
      <c r="AD85" s="937"/>
      <c r="AE85" s="937"/>
      <c r="AF85" s="937"/>
    </row>
    <row r="86" spans="1:32" s="276" customFormat="1" ht="44.25" customHeight="1">
      <c r="A86" s="653" t="s">
        <v>581</v>
      </c>
      <c r="B86" s="670" t="s">
        <v>230</v>
      </c>
      <c r="C86" s="908" t="s">
        <v>872</v>
      </c>
      <c r="D86" s="159"/>
      <c r="E86" s="658"/>
      <c r="F86" s="159"/>
      <c r="G86" s="48">
        <v>1</v>
      </c>
      <c r="H86" s="48">
        <v>1</v>
      </c>
      <c r="I86" s="48">
        <v>2</v>
      </c>
      <c r="J86" s="48">
        <v>2</v>
      </c>
      <c r="K86" s="48">
        <v>3</v>
      </c>
      <c r="L86" s="49">
        <v>3</v>
      </c>
      <c r="M86" s="175"/>
      <c r="N86" s="569" t="s">
        <v>192</v>
      </c>
      <c r="O86" s="315"/>
      <c r="P86" s="50" t="s">
        <v>750</v>
      </c>
      <c r="Q86" s="315"/>
      <c r="R86" s="421" t="s">
        <v>306</v>
      </c>
      <c r="S86" s="426"/>
      <c r="T86" s="570" t="s">
        <v>857</v>
      </c>
      <c r="U86" s="315"/>
      <c r="V86" s="322" t="s">
        <v>762</v>
      </c>
      <c r="W86" s="315"/>
      <c r="X86" s="590" t="s">
        <v>612</v>
      </c>
      <c r="Y86" s="315"/>
      <c r="Z86" s="582">
        <f>IF(OR(X86="A",X87="A"),"",IF(OR(X86="N",X87="N"),0,1))</f>
        <v>1</v>
      </c>
      <c r="AA86" s="767"/>
      <c r="AB86" s="795" t="s">
        <v>742</v>
      </c>
      <c r="AC86" s="315"/>
      <c r="AD86" s="937"/>
      <c r="AE86" s="937"/>
      <c r="AF86" s="937"/>
    </row>
    <row r="87" spans="1:32" s="315" customFormat="1" ht="44.25" customHeight="1">
      <c r="A87" s="654"/>
      <c r="B87" s="652"/>
      <c r="C87" s="662"/>
      <c r="D87" s="159"/>
      <c r="E87" s="662"/>
      <c r="F87" s="159"/>
      <c r="G87" s="708"/>
      <c r="H87" s="708"/>
      <c r="I87" s="708"/>
      <c r="J87" s="708"/>
      <c r="K87" s="708"/>
      <c r="L87" s="709"/>
      <c r="M87" s="710"/>
      <c r="N87" s="711"/>
      <c r="O87" s="381"/>
      <c r="P87" s="711"/>
      <c r="R87" s="421" t="s">
        <v>307</v>
      </c>
      <c r="S87" s="426"/>
      <c r="T87" s="712"/>
      <c r="V87" s="713"/>
      <c r="X87" s="590" t="s">
        <v>612</v>
      </c>
      <c r="Z87" s="714"/>
      <c r="AA87" s="768"/>
      <c r="AB87" s="796"/>
      <c r="AD87" s="937"/>
      <c r="AE87" s="937"/>
      <c r="AF87" s="937"/>
    </row>
    <row r="88" spans="1:32" s="276" customFormat="1" ht="61.5" customHeight="1">
      <c r="A88" s="327" t="s">
        <v>229</v>
      </c>
      <c r="B88" s="670" t="s">
        <v>231</v>
      </c>
      <c r="C88" s="908" t="s">
        <v>873</v>
      </c>
      <c r="D88" s="159"/>
      <c r="E88" s="658"/>
      <c r="F88" s="159"/>
      <c r="G88" s="48" t="s">
        <v>10</v>
      </c>
      <c r="H88" s="48" t="s">
        <v>10</v>
      </c>
      <c r="I88" s="48" t="s">
        <v>10</v>
      </c>
      <c r="J88" s="48" t="s">
        <v>10</v>
      </c>
      <c r="K88" s="48" t="s">
        <v>10</v>
      </c>
      <c r="L88" s="49" t="s">
        <v>10</v>
      </c>
      <c r="M88" s="175"/>
      <c r="N88" s="50" t="s">
        <v>192</v>
      </c>
      <c r="O88" s="315"/>
      <c r="P88" s="50" t="s">
        <v>750</v>
      </c>
      <c r="Q88" s="315"/>
      <c r="R88" s="421" t="s">
        <v>874</v>
      </c>
      <c r="S88" s="426"/>
      <c r="T88" s="421"/>
      <c r="U88" s="315"/>
      <c r="V88" s="322" t="s">
        <v>762</v>
      </c>
      <c r="W88" s="315"/>
      <c r="X88" s="590" t="s">
        <v>612</v>
      </c>
      <c r="Y88" s="315"/>
      <c r="Z88" s="582">
        <f>IF(OR(X88="A"),"",IF(OR(X88="N"),0,1))</f>
        <v>1</v>
      </c>
      <c r="AA88" s="767"/>
      <c r="AB88" s="797" t="s">
        <v>741</v>
      </c>
      <c r="AC88" s="315"/>
      <c r="AD88" s="937"/>
      <c r="AE88" s="937"/>
      <c r="AF88" s="937"/>
    </row>
    <row r="89" spans="1:32" s="1" customFormat="1" ht="69.75" customHeight="1">
      <c r="A89" s="653" t="s">
        <v>42</v>
      </c>
      <c r="B89" s="670" t="s">
        <v>232</v>
      </c>
      <c r="C89" s="854" t="s">
        <v>875</v>
      </c>
      <c r="D89" s="159"/>
      <c r="E89" s="658"/>
      <c r="F89" s="159"/>
      <c r="G89" s="48" t="s">
        <v>10</v>
      </c>
      <c r="H89" s="48" t="s">
        <v>10</v>
      </c>
      <c r="I89" s="48" t="s">
        <v>10</v>
      </c>
      <c r="J89" s="48" t="s">
        <v>10</v>
      </c>
      <c r="K89" s="48" t="s">
        <v>10</v>
      </c>
      <c r="L89" s="49" t="s">
        <v>10</v>
      </c>
      <c r="M89" s="175"/>
      <c r="N89" s="569" t="s">
        <v>192</v>
      </c>
      <c r="O89" s="315"/>
      <c r="P89" s="919" t="s">
        <v>819</v>
      </c>
      <c r="Q89" s="315"/>
      <c r="R89" s="421" t="s">
        <v>876</v>
      </c>
      <c r="S89" s="426"/>
      <c r="T89" s="570" t="s">
        <v>356</v>
      </c>
      <c r="U89" s="315"/>
      <c r="V89" s="322" t="s">
        <v>760</v>
      </c>
      <c r="W89" s="315"/>
      <c r="X89" s="590" t="s">
        <v>612</v>
      </c>
      <c r="Y89" s="315"/>
      <c r="Z89" s="582">
        <f>IF(OR(X89="A",X90="A"),"",IF(OR(X89="N",X90="N"),0,1))</f>
        <v>1</v>
      </c>
      <c r="AA89" s="767"/>
      <c r="AB89" s="795" t="s">
        <v>639</v>
      </c>
      <c r="AC89" s="315"/>
      <c r="AD89" s="937"/>
      <c r="AE89" s="937"/>
      <c r="AF89" s="937"/>
    </row>
    <row r="90" spans="1:32" s="315" customFormat="1" ht="69.75" customHeight="1">
      <c r="A90" s="654"/>
      <c r="B90" s="652"/>
      <c r="C90" s="662"/>
      <c r="D90" s="159"/>
      <c r="E90" s="662"/>
      <c r="F90" s="159"/>
      <c r="G90" s="708"/>
      <c r="H90" s="708"/>
      <c r="I90" s="708"/>
      <c r="J90" s="708"/>
      <c r="K90" s="708"/>
      <c r="L90" s="709"/>
      <c r="M90" s="710"/>
      <c r="N90" s="711"/>
      <c r="O90" s="381"/>
      <c r="P90" s="711"/>
      <c r="R90" s="857" t="s">
        <v>877</v>
      </c>
      <c r="S90" s="426"/>
      <c r="T90" s="712" t="s">
        <v>356</v>
      </c>
      <c r="V90" s="322" t="s">
        <v>760</v>
      </c>
      <c r="X90" s="590" t="s">
        <v>612</v>
      </c>
      <c r="Z90" s="714"/>
      <c r="AA90" s="768"/>
      <c r="AB90" s="794"/>
      <c r="AD90" s="937"/>
      <c r="AE90" s="937"/>
      <c r="AF90" s="937"/>
    </row>
    <row r="91" spans="1:32" s="276" customFormat="1" ht="62.25" customHeight="1">
      <c r="A91" s="327" t="s">
        <v>308</v>
      </c>
      <c r="B91" s="670" t="s">
        <v>233</v>
      </c>
      <c r="C91" s="908" t="s">
        <v>878</v>
      </c>
      <c r="D91" s="159"/>
      <c r="E91" s="658"/>
      <c r="F91" s="159"/>
      <c r="G91" s="48">
        <v>1</v>
      </c>
      <c r="H91" s="48">
        <v>1</v>
      </c>
      <c r="I91" s="48">
        <v>1</v>
      </c>
      <c r="J91" s="48">
        <v>1</v>
      </c>
      <c r="K91" s="48">
        <v>1</v>
      </c>
      <c r="L91" s="49">
        <v>1</v>
      </c>
      <c r="M91" s="175"/>
      <c r="N91" s="50" t="s">
        <v>192</v>
      </c>
      <c r="O91" s="315"/>
      <c r="P91" s="50" t="s">
        <v>750</v>
      </c>
      <c r="Q91" s="315"/>
      <c r="R91" s="421" t="s">
        <v>879</v>
      </c>
      <c r="S91" s="426"/>
      <c r="T91" s="421" t="s">
        <v>397</v>
      </c>
      <c r="U91" s="315"/>
      <c r="V91" s="50" t="s">
        <v>764</v>
      </c>
      <c r="W91" s="315"/>
      <c r="X91" s="590" t="s">
        <v>612</v>
      </c>
      <c r="Y91" s="315"/>
      <c r="Z91" s="582">
        <f t="shared" ref="Z91:Z96" si="0">IF(OR(X91="A"),"",IF(OR(X91="N"),0,1))</f>
        <v>1</v>
      </c>
      <c r="AA91" s="767"/>
      <c r="AB91" s="812" t="s">
        <v>741</v>
      </c>
      <c r="AC91" s="315"/>
      <c r="AD91" s="937"/>
      <c r="AE91" s="937"/>
      <c r="AF91" s="937"/>
    </row>
    <row r="92" spans="1:32" s="1" customFormat="1" ht="82.5" customHeight="1">
      <c r="A92" s="46" t="s">
        <v>44</v>
      </c>
      <c r="B92" s="47" t="s">
        <v>234</v>
      </c>
      <c r="C92" s="827" t="s">
        <v>700</v>
      </c>
      <c r="D92" s="159"/>
      <c r="E92" s="253"/>
      <c r="F92" s="159"/>
      <c r="G92" s="48" t="s">
        <v>10</v>
      </c>
      <c r="H92" s="48" t="s">
        <v>10</v>
      </c>
      <c r="I92" s="48" t="s">
        <v>10</v>
      </c>
      <c r="J92" s="48" t="s">
        <v>10</v>
      </c>
      <c r="K92" s="48" t="s">
        <v>10</v>
      </c>
      <c r="L92" s="49" t="s">
        <v>10</v>
      </c>
      <c r="M92" s="175"/>
      <c r="N92" s="50" t="s">
        <v>192</v>
      </c>
      <c r="P92" s="920" t="s">
        <v>819</v>
      </c>
      <c r="R92" s="421" t="s">
        <v>717</v>
      </c>
      <c r="S92" s="426"/>
      <c r="T92" s="421" t="s">
        <v>356</v>
      </c>
      <c r="V92" s="50" t="s">
        <v>766</v>
      </c>
      <c r="W92" s="315"/>
      <c r="X92" s="590" t="s">
        <v>612</v>
      </c>
      <c r="Y92" s="315"/>
      <c r="Z92" s="582">
        <f t="shared" si="0"/>
        <v>1</v>
      </c>
      <c r="AA92" s="767"/>
      <c r="AB92" s="797" t="s">
        <v>639</v>
      </c>
      <c r="AC92" s="315"/>
      <c r="AD92" s="937"/>
      <c r="AE92" s="937"/>
      <c r="AF92" s="937"/>
    </row>
    <row r="93" spans="1:32" s="1" customFormat="1" ht="137.4" customHeight="1">
      <c r="A93" s="51" t="s">
        <v>45</v>
      </c>
      <c r="B93" s="47" t="s">
        <v>235</v>
      </c>
      <c r="C93" s="52" t="s">
        <v>880</v>
      </c>
      <c r="D93" s="160"/>
      <c r="E93" s="52" t="s">
        <v>995</v>
      </c>
      <c r="F93" s="160"/>
      <c r="G93" s="53" t="s">
        <v>10</v>
      </c>
      <c r="H93" s="53" t="s">
        <v>10</v>
      </c>
      <c r="I93" s="53" t="s">
        <v>10</v>
      </c>
      <c r="J93" s="53" t="s">
        <v>10</v>
      </c>
      <c r="K93" s="53" t="s">
        <v>10</v>
      </c>
      <c r="L93" s="53" t="s">
        <v>10</v>
      </c>
      <c r="M93" s="176"/>
      <c r="N93" s="264" t="s">
        <v>192</v>
      </c>
      <c r="P93" s="913" t="s">
        <v>10</v>
      </c>
      <c r="R93" s="824" t="s">
        <v>881</v>
      </c>
      <c r="S93" s="426"/>
      <c r="T93" s="362" t="s">
        <v>398</v>
      </c>
      <c r="V93" s="50" t="s">
        <v>766</v>
      </c>
      <c r="W93" s="315"/>
      <c r="X93" s="590" t="s">
        <v>612</v>
      </c>
      <c r="Y93" s="315"/>
      <c r="Z93" s="582">
        <f t="shared" si="0"/>
        <v>1</v>
      </c>
      <c r="AA93" s="757"/>
      <c r="AB93" s="798" t="s">
        <v>639</v>
      </c>
      <c r="AC93" s="315"/>
      <c r="AD93" s="937"/>
      <c r="AE93" s="937"/>
      <c r="AF93" s="937"/>
    </row>
    <row r="94" spans="1:32" s="1" customFormat="1" ht="92.25" customHeight="1">
      <c r="A94" s="40" t="s">
        <v>47</v>
      </c>
      <c r="B94" s="55" t="s">
        <v>236</v>
      </c>
      <c r="C94" s="330" t="s">
        <v>882</v>
      </c>
      <c r="D94" s="161"/>
      <c r="E94" s="93"/>
      <c r="F94" s="161"/>
      <c r="G94" s="57" t="s">
        <v>10</v>
      </c>
      <c r="H94" s="57" t="s">
        <v>10</v>
      </c>
      <c r="I94" s="57" t="s">
        <v>10</v>
      </c>
      <c r="J94" s="57" t="s">
        <v>10</v>
      </c>
      <c r="K94" s="57" t="s">
        <v>10</v>
      </c>
      <c r="L94" s="57" t="s">
        <v>10</v>
      </c>
      <c r="M94" s="177"/>
      <c r="N94" s="57" t="s">
        <v>192</v>
      </c>
      <c r="P94" s="329" t="s">
        <v>10</v>
      </c>
      <c r="R94" s="422" t="s">
        <v>883</v>
      </c>
      <c r="S94" s="426"/>
      <c r="T94" s="422" t="s">
        <v>399</v>
      </c>
      <c r="V94" s="329" t="s">
        <v>765</v>
      </c>
      <c r="W94" s="315"/>
      <c r="X94" s="590" t="s">
        <v>612</v>
      </c>
      <c r="Y94" s="315"/>
      <c r="Z94" s="582">
        <f t="shared" si="0"/>
        <v>1</v>
      </c>
      <c r="AA94" s="764"/>
      <c r="AB94" s="799" t="s">
        <v>639</v>
      </c>
      <c r="AC94" s="315"/>
      <c r="AD94" s="937"/>
      <c r="AE94" s="937"/>
      <c r="AF94" s="937"/>
    </row>
    <row r="95" spans="1:32" s="1" customFormat="1" ht="60" customHeight="1">
      <c r="A95" s="40" t="s">
        <v>49</v>
      </c>
      <c r="B95" s="55" t="s">
        <v>237</v>
      </c>
      <c r="C95" s="56" t="s">
        <v>701</v>
      </c>
      <c r="D95" s="162"/>
      <c r="E95" s="56"/>
      <c r="F95" s="162"/>
      <c r="G95" s="57" t="s">
        <v>10</v>
      </c>
      <c r="H95" s="57" t="s">
        <v>10</v>
      </c>
      <c r="I95" s="57" t="s">
        <v>10</v>
      </c>
      <c r="J95" s="57" t="s">
        <v>10</v>
      </c>
      <c r="K95" s="57" t="s">
        <v>10</v>
      </c>
      <c r="L95" s="329" t="s">
        <v>10</v>
      </c>
      <c r="M95" s="162"/>
      <c r="N95" s="57" t="s">
        <v>192</v>
      </c>
      <c r="P95" s="329" t="s">
        <v>819</v>
      </c>
      <c r="R95" s="422" t="s">
        <v>718</v>
      </c>
      <c r="S95" s="426"/>
      <c r="T95" s="422" t="s">
        <v>400</v>
      </c>
      <c r="V95" s="329" t="s">
        <v>245</v>
      </c>
      <c r="W95" s="315"/>
      <c r="X95" s="590" t="s">
        <v>612</v>
      </c>
      <c r="Y95" s="315"/>
      <c r="Z95" s="582">
        <f t="shared" si="0"/>
        <v>1</v>
      </c>
      <c r="AA95" s="764"/>
      <c r="AB95" s="799" t="s">
        <v>639</v>
      </c>
      <c r="AC95" s="315"/>
      <c r="AD95" s="937"/>
      <c r="AE95" s="937"/>
      <c r="AF95" s="937"/>
    </row>
    <row r="96" spans="1:32" s="261" customFormat="1" ht="51" customHeight="1">
      <c r="A96" s="40" t="s">
        <v>207</v>
      </c>
      <c r="B96" s="328" t="s">
        <v>238</v>
      </c>
      <c r="C96" s="56" t="s">
        <v>884</v>
      </c>
      <c r="D96" s="162"/>
      <c r="E96" s="56"/>
      <c r="F96" s="162"/>
      <c r="G96" s="329" t="s">
        <v>10</v>
      </c>
      <c r="H96" s="329" t="s">
        <v>10</v>
      </c>
      <c r="I96" s="329" t="s">
        <v>10</v>
      </c>
      <c r="J96" s="329" t="s">
        <v>10</v>
      </c>
      <c r="K96" s="329" t="s">
        <v>10</v>
      </c>
      <c r="L96" s="329" t="s">
        <v>10</v>
      </c>
      <c r="M96" s="162"/>
      <c r="N96" s="329" t="s">
        <v>192</v>
      </c>
      <c r="O96" s="315"/>
      <c r="P96" s="329" t="s">
        <v>819</v>
      </c>
      <c r="Q96" s="315"/>
      <c r="R96" s="422" t="s">
        <v>885</v>
      </c>
      <c r="S96" s="426"/>
      <c r="T96" s="422" t="s">
        <v>356</v>
      </c>
      <c r="U96" s="315"/>
      <c r="V96" s="329" t="s">
        <v>245</v>
      </c>
      <c r="W96" s="315"/>
      <c r="X96" s="590" t="s">
        <v>612</v>
      </c>
      <c r="Y96" s="315"/>
      <c r="Z96" s="582">
        <f t="shared" si="0"/>
        <v>1</v>
      </c>
      <c r="AA96" s="767"/>
      <c r="AB96" s="797" t="s">
        <v>639</v>
      </c>
      <c r="AC96" s="315"/>
      <c r="AD96" s="937"/>
      <c r="AE96" s="937"/>
      <c r="AF96" s="937"/>
    </row>
    <row r="97" spans="1:32" s="276" customFormat="1" ht="52.5" customHeight="1">
      <c r="A97" s="331" t="s">
        <v>209</v>
      </c>
      <c r="B97" s="328" t="s">
        <v>239</v>
      </c>
      <c r="C97" s="330" t="s">
        <v>886</v>
      </c>
      <c r="D97" s="161"/>
      <c r="E97" s="282"/>
      <c r="F97" s="161"/>
      <c r="G97" s="57" t="s">
        <v>10</v>
      </c>
      <c r="H97" s="57" t="s">
        <v>10</v>
      </c>
      <c r="I97" s="57" t="s">
        <v>10</v>
      </c>
      <c r="J97" s="57" t="s">
        <v>10</v>
      </c>
      <c r="K97" s="57" t="s">
        <v>10</v>
      </c>
      <c r="L97" s="57" t="s">
        <v>10</v>
      </c>
      <c r="M97" s="177"/>
      <c r="N97" s="57" t="s">
        <v>192</v>
      </c>
      <c r="P97" s="329" t="s">
        <v>819</v>
      </c>
      <c r="R97" s="422" t="s">
        <v>309</v>
      </c>
      <c r="S97" s="426"/>
      <c r="T97" s="347" t="s">
        <v>401</v>
      </c>
      <c r="V97" s="329" t="s">
        <v>245</v>
      </c>
      <c r="W97" s="315"/>
      <c r="X97" s="590" t="s">
        <v>612</v>
      </c>
      <c r="Y97" s="315"/>
      <c r="Z97" s="582">
        <f>IF(OR(X97="A",X98="A"),"",IF(OR(X97="N",X98="N"),0,1))</f>
        <v>1</v>
      </c>
      <c r="AA97" s="764"/>
      <c r="AB97" s="799" t="s">
        <v>639</v>
      </c>
      <c r="AC97" s="315"/>
      <c r="AD97" s="937"/>
      <c r="AE97" s="937"/>
      <c r="AF97" s="937"/>
    </row>
    <row r="98" spans="1:32" s="315" customFormat="1" ht="52.5" customHeight="1">
      <c r="A98" s="459"/>
      <c r="B98" s="460"/>
      <c r="C98" s="350"/>
      <c r="D98" s="136"/>
      <c r="E98" s="350"/>
      <c r="F98" s="136"/>
      <c r="G98" s="354"/>
      <c r="H98" s="354"/>
      <c r="I98" s="354"/>
      <c r="J98" s="354"/>
      <c r="K98" s="354"/>
      <c r="L98" s="354"/>
      <c r="M98" s="333"/>
      <c r="N98" s="354"/>
      <c r="O98" s="381"/>
      <c r="P98" s="354"/>
      <c r="R98" s="422" t="s">
        <v>334</v>
      </c>
      <c r="S98" s="426"/>
      <c r="T98" s="461" t="s">
        <v>402</v>
      </c>
      <c r="U98" s="381"/>
      <c r="V98" s="354"/>
      <c r="X98" s="590" t="s">
        <v>612</v>
      </c>
      <c r="Z98" s="591"/>
      <c r="AA98" s="762"/>
      <c r="AB98" s="672"/>
      <c r="AD98" s="937"/>
      <c r="AE98" s="937"/>
      <c r="AF98" s="937"/>
    </row>
    <row r="99" spans="1:32" s="276" customFormat="1" ht="93" customHeight="1">
      <c r="A99" s="331" t="s">
        <v>221</v>
      </c>
      <c r="B99" s="328" t="s">
        <v>240</v>
      </c>
      <c r="C99" s="330" t="s">
        <v>979</v>
      </c>
      <c r="D99" s="336"/>
      <c r="E99" s="330" t="s">
        <v>980</v>
      </c>
      <c r="F99" s="336"/>
      <c r="G99" s="329" t="s">
        <v>10</v>
      </c>
      <c r="H99" s="329" t="s">
        <v>10</v>
      </c>
      <c r="I99" s="329" t="s">
        <v>10</v>
      </c>
      <c r="J99" s="329" t="s">
        <v>10</v>
      </c>
      <c r="K99" s="329" t="s">
        <v>10</v>
      </c>
      <c r="L99" s="329" t="s">
        <v>10</v>
      </c>
      <c r="M99" s="341"/>
      <c r="N99" s="329" t="s">
        <v>192</v>
      </c>
      <c r="O99" s="315"/>
      <c r="P99" s="329" t="s">
        <v>819</v>
      </c>
      <c r="R99" s="422" t="s">
        <v>831</v>
      </c>
      <c r="S99" s="426"/>
      <c r="T99" s="422" t="s">
        <v>403</v>
      </c>
      <c r="V99" s="329" t="s">
        <v>245</v>
      </c>
      <c r="W99" s="315"/>
      <c r="X99" s="590" t="s">
        <v>612</v>
      </c>
      <c r="Y99" s="315"/>
      <c r="Z99" s="582">
        <f>IF(OR(X99="A",X100="A"),"",IF(OR(X99="N",X100="N"),0,1))</f>
        <v>1</v>
      </c>
      <c r="AA99" s="764"/>
      <c r="AB99" s="799" t="s">
        <v>682</v>
      </c>
      <c r="AC99" s="315"/>
      <c r="AD99" s="937"/>
      <c r="AE99" s="937"/>
      <c r="AF99" s="937"/>
    </row>
    <row r="100" spans="1:32" s="315" customFormat="1" ht="33" customHeight="1">
      <c r="A100" s="459"/>
      <c r="B100" s="460"/>
      <c r="C100" s="350"/>
      <c r="D100" s="136"/>
      <c r="E100" s="350"/>
      <c r="F100" s="462"/>
      <c r="G100" s="354"/>
      <c r="H100" s="354"/>
      <c r="I100" s="354"/>
      <c r="J100" s="354"/>
      <c r="K100" s="354"/>
      <c r="L100" s="463"/>
      <c r="M100" s="464"/>
      <c r="N100" s="354"/>
      <c r="O100" s="443"/>
      <c r="P100" s="354"/>
      <c r="Q100" s="443"/>
      <c r="R100" s="347" t="s">
        <v>310</v>
      </c>
      <c r="S100" s="445"/>
      <c r="T100" s="423"/>
      <c r="U100" s="443"/>
      <c r="V100" s="354"/>
      <c r="W100" s="443"/>
      <c r="X100" s="590" t="s">
        <v>612</v>
      </c>
      <c r="Z100" s="591"/>
      <c r="AA100" s="762"/>
      <c r="AB100" s="672"/>
      <c r="AD100" s="937"/>
      <c r="AE100" s="937"/>
      <c r="AF100" s="937"/>
    </row>
    <row r="101" spans="1:32" s="276" customFormat="1" ht="63.75" customHeight="1">
      <c r="A101" s="562" t="s">
        <v>203</v>
      </c>
      <c r="B101" s="332" t="s">
        <v>570</v>
      </c>
      <c r="C101" s="330" t="s">
        <v>981</v>
      </c>
      <c r="D101" s="206"/>
      <c r="E101" s="330" t="s">
        <v>982</v>
      </c>
      <c r="F101" s="206"/>
      <c r="G101" s="48" t="s">
        <v>10</v>
      </c>
      <c r="H101" s="48" t="s">
        <v>10</v>
      </c>
      <c r="I101" s="48" t="s">
        <v>10</v>
      </c>
      <c r="J101" s="48" t="s">
        <v>10</v>
      </c>
      <c r="K101" s="48" t="s">
        <v>10</v>
      </c>
      <c r="L101" s="49" t="s">
        <v>10</v>
      </c>
      <c r="M101" s="290"/>
      <c r="N101" s="569" t="s">
        <v>192</v>
      </c>
      <c r="P101" s="919" t="s">
        <v>819</v>
      </c>
      <c r="R101" s="895" t="s">
        <v>887</v>
      </c>
      <c r="S101" s="426"/>
      <c r="T101" s="570" t="s">
        <v>404</v>
      </c>
      <c r="V101" s="569" t="s">
        <v>245</v>
      </c>
      <c r="W101" s="465"/>
      <c r="X101" s="590" t="s">
        <v>612</v>
      </c>
      <c r="Y101" s="315"/>
      <c r="Z101" s="582">
        <f>IF(OR(X101="A"),"",IF(OR(X101="N"),0,1))</f>
        <v>1</v>
      </c>
      <c r="AA101" s="767"/>
      <c r="AB101" s="795" t="s">
        <v>683</v>
      </c>
      <c r="AC101" s="315"/>
      <c r="AD101" s="937"/>
      <c r="AE101" s="937"/>
      <c r="AF101" s="937"/>
    </row>
  </sheetData>
  <mergeCells count="37">
    <mergeCell ref="R1:R2"/>
    <mergeCell ref="A5:C5"/>
    <mergeCell ref="AB1:AB2"/>
    <mergeCell ref="V1:V2"/>
    <mergeCell ref="Z1:Z2"/>
    <mergeCell ref="T1:T2"/>
    <mergeCell ref="X1:X2"/>
    <mergeCell ref="A79:A85"/>
    <mergeCell ref="B79:B85"/>
    <mergeCell ref="A59:A78"/>
    <mergeCell ref="B59:B78"/>
    <mergeCell ref="A24:A25"/>
    <mergeCell ref="B24:B25"/>
    <mergeCell ref="A44:A46"/>
    <mergeCell ref="C27:C29"/>
    <mergeCell ref="C7:C8"/>
    <mergeCell ref="C24:C25"/>
    <mergeCell ref="T24:T26"/>
    <mergeCell ref="T61:T75"/>
    <mergeCell ref="E24:E25"/>
    <mergeCell ref="E27:E29"/>
    <mergeCell ref="AD1:AD2"/>
    <mergeCell ref="AF1:AF2"/>
    <mergeCell ref="A7:A8"/>
    <mergeCell ref="B7:B8"/>
    <mergeCell ref="A18:A20"/>
    <mergeCell ref="B18:B20"/>
    <mergeCell ref="E20:E23"/>
    <mergeCell ref="A9:A10"/>
    <mergeCell ref="B9:B10"/>
    <mergeCell ref="C9:C10"/>
    <mergeCell ref="E9:E10"/>
    <mergeCell ref="E7:E8"/>
    <mergeCell ref="E16:E17"/>
    <mergeCell ref="G1:L1"/>
    <mergeCell ref="P1:P2"/>
    <mergeCell ref="N1:N2"/>
  </mergeCells>
  <dataValidations count="2">
    <dataValidation type="textLength" allowBlank="1" showInputMessage="1" showErrorMessage="1" sqref="A7 G89:M93 E86:E88 R83:R84 C33:M39 C12:D24 C40:C41 G31:M32 E24 R62:R78 E12:E20 F12:F24 R33:R38 G44:M49 E47 C83:C84 C59:F78 G79:M85 G27:M27 C7:F11 G59:M61 D40:M43 C31:F31 A59:A61" xr:uid="{00000000-0002-0000-0500-000000000000}">
      <formula1>0</formula1>
      <formula2>4096</formula2>
    </dataValidation>
    <dataValidation type="list" showDropDown="1" showInputMessage="1" showErrorMessage="1" sqref="X7:X60 X62:X101" xr:uid="{00000000-0002-0000-05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7 B16 B18 B24 B27 B32:B34 B36:B37 B39 B42 B44 B51 B55 B59 B79 B86 B88:B89 B91:B97 B99 B10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5">
    <pageSetUpPr fitToPage="1"/>
  </sheetPr>
  <dimension ref="A1:AG60"/>
  <sheetViews>
    <sheetView showGridLines="0" zoomScale="70" zoomScaleNormal="70" workbookViewId="0">
      <pane ySplit="2" topLeftCell="A3" activePane="bottomLeft" state="frozen"/>
      <selection activeCell="P1" sqref="P1:P1048576"/>
      <selection pane="bottomLeft" activeCell="X8" sqref="X8"/>
    </sheetView>
  </sheetViews>
  <sheetFormatPr defaultColWidth="11.44140625" defaultRowHeight="14.4"/>
  <cols>
    <col min="1" max="1" width="18.33203125" customWidth="1"/>
    <col min="2" max="2" width="9.88671875" customWidth="1"/>
    <col min="3" max="3" width="62.6640625" customWidth="1"/>
    <col min="4" max="4" width="1.6640625" style="92" customWidth="1"/>
    <col min="5" max="5" width="30.88671875" style="269" customWidth="1"/>
    <col min="6" max="6" width="1.109375" style="269" customWidth="1"/>
    <col min="7" max="7" width="5.5546875" customWidth="1"/>
    <col min="8" max="12" width="6.88671875" customWidth="1"/>
    <col min="13" max="13" width="1.6640625" style="92" customWidth="1"/>
    <col min="14" max="14" width="11.44140625" customWidth="1"/>
    <col min="15" max="15" width="0.88671875" customWidth="1"/>
    <col min="16" max="16" width="11.44140625" customWidth="1"/>
    <col min="17" max="17" width="1.5546875" customWidth="1"/>
    <col min="18" max="18" width="40.6640625" customWidth="1"/>
    <col min="19" max="19" width="1.109375" customWidth="1"/>
    <col min="20" max="20" width="32.88671875" customWidth="1"/>
    <col min="21" max="21" width="1" customWidth="1"/>
    <col min="22" max="22" width="8.88671875" customWidth="1"/>
    <col min="23" max="23" width="1" customWidth="1"/>
    <col min="24" max="24" width="11.44140625" customWidth="1"/>
    <col min="25" max="25" width="1" customWidth="1"/>
    <col min="26" max="26" width="11.44140625" customWidth="1"/>
    <col min="27" max="27" width="1.33203125" customWidth="1"/>
    <col min="28" max="28" width="17.33203125" hidden="1" customWidth="1"/>
    <col min="29" max="29" width="0.88671875" customWidth="1"/>
    <col min="31" max="31" width="7.88671875" customWidth="1"/>
    <col min="32" max="32" width="2.6640625" customWidth="1"/>
  </cols>
  <sheetData>
    <row r="1" spans="1:33" s="3" customFormat="1" ht="37.5" customHeight="1">
      <c r="A1" s="222" t="s">
        <v>0</v>
      </c>
      <c r="B1" s="2" t="s">
        <v>1</v>
      </c>
      <c r="C1" s="905" t="s">
        <v>836</v>
      </c>
      <c r="D1" s="121"/>
      <c r="E1" s="268" t="s">
        <v>191</v>
      </c>
      <c r="F1" s="271"/>
      <c r="G1" s="951" t="s">
        <v>744</v>
      </c>
      <c r="H1" s="951"/>
      <c r="I1" s="951"/>
      <c r="J1" s="951"/>
      <c r="K1" s="951"/>
      <c r="L1" s="951"/>
      <c r="M1" s="128"/>
      <c r="N1" s="950" t="s">
        <v>190</v>
      </c>
      <c r="P1" s="950" t="s">
        <v>194</v>
      </c>
      <c r="R1" s="950" t="s">
        <v>219</v>
      </c>
      <c r="T1" s="950" t="s">
        <v>242</v>
      </c>
      <c r="V1" s="950" t="s">
        <v>243</v>
      </c>
      <c r="X1" s="950" t="s">
        <v>220</v>
      </c>
      <c r="Z1" s="950" t="s">
        <v>244</v>
      </c>
      <c r="AB1" s="952" t="s">
        <v>740</v>
      </c>
      <c r="AC1" s="123"/>
      <c r="AE1" s="947" t="s">
        <v>989</v>
      </c>
      <c r="AG1" s="948" t="s">
        <v>990</v>
      </c>
    </row>
    <row r="2" spans="1:33"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E2" s="947"/>
      <c r="AG2" s="948"/>
    </row>
    <row r="3" spans="1:33">
      <c r="A3" s="203"/>
      <c r="B3" s="203"/>
      <c r="C3" s="203"/>
      <c r="D3" s="243"/>
      <c r="E3" s="243"/>
      <c r="F3" s="243"/>
      <c r="G3" s="203"/>
      <c r="H3" s="203"/>
      <c r="I3" s="203"/>
      <c r="J3" s="203"/>
      <c r="K3" s="203"/>
      <c r="L3" s="203"/>
      <c r="M3" s="243"/>
    </row>
    <row r="4" spans="1:33" ht="19.5" customHeight="1">
      <c r="A4" s="991" t="s">
        <v>55</v>
      </c>
      <c r="B4" s="991"/>
      <c r="C4" s="991"/>
      <c r="D4" s="243"/>
      <c r="E4" s="243"/>
      <c r="F4" s="243"/>
      <c r="G4" s="203"/>
      <c r="H4" s="203"/>
      <c r="I4" s="203"/>
      <c r="J4" s="203"/>
      <c r="K4" s="203"/>
      <c r="L4" s="203"/>
      <c r="M4" s="243"/>
      <c r="N4" s="203"/>
      <c r="P4" s="203"/>
      <c r="AE4" s="3"/>
      <c r="AF4" s="3"/>
      <c r="AG4" s="3"/>
    </row>
    <row r="5" spans="1:33" s="1" customFormat="1" ht="24.75" customHeight="1">
      <c r="A5" s="990"/>
      <c r="B5" s="990"/>
      <c r="C5" s="990"/>
      <c r="D5" s="113"/>
      <c r="E5" s="270"/>
      <c r="F5" s="270"/>
      <c r="G5" s="63"/>
      <c r="H5" s="63"/>
      <c r="I5" s="63"/>
      <c r="J5" s="63"/>
      <c r="K5" s="63"/>
      <c r="L5" s="63"/>
      <c r="M5" s="113"/>
      <c r="N5" s="265"/>
      <c r="P5" s="265"/>
      <c r="V5" s="315"/>
      <c r="W5" s="315"/>
      <c r="Y5" s="315"/>
      <c r="Z5" s="315"/>
      <c r="AB5" s="315"/>
      <c r="AC5" s="315"/>
      <c r="AE5" s="3"/>
      <c r="AF5" s="3"/>
      <c r="AG5" s="3"/>
    </row>
    <row r="6" spans="1:33" s="1" customFormat="1" ht="87.75" customHeight="1">
      <c r="A6" s="67" t="s">
        <v>643</v>
      </c>
      <c r="B6" s="240" t="s">
        <v>56</v>
      </c>
      <c r="C6" s="910" t="s">
        <v>908</v>
      </c>
      <c r="D6" s="142"/>
      <c r="E6" s="858"/>
      <c r="F6" s="142"/>
      <c r="G6" s="237"/>
      <c r="H6" s="237"/>
      <c r="I6" s="237"/>
      <c r="J6" s="237"/>
      <c r="K6" s="237"/>
      <c r="L6" s="237"/>
      <c r="M6" s="187"/>
      <c r="N6" s="774" t="s">
        <v>192</v>
      </c>
      <c r="P6" s="912" t="s">
        <v>10</v>
      </c>
      <c r="R6" s="361" t="s">
        <v>585</v>
      </c>
      <c r="T6" s="361"/>
      <c r="V6" s="329" t="s">
        <v>761</v>
      </c>
      <c r="W6" s="346"/>
      <c r="X6" s="582" t="s">
        <v>613</v>
      </c>
      <c r="Y6" s="346"/>
      <c r="Z6" s="582">
        <f>IF(OR(X6="A",X10="A"),"",IF(OR(X6="N",X10="N"),0,1))</f>
        <v>0</v>
      </c>
      <c r="AB6" s="801" t="s">
        <v>639</v>
      </c>
      <c r="AC6" s="315"/>
      <c r="AE6" s="936"/>
      <c r="AF6" s="936"/>
      <c r="AG6" s="936"/>
    </row>
    <row r="7" spans="1:33" s="1" customFormat="1" ht="43.5" customHeight="1">
      <c r="A7" s="232"/>
      <c r="B7" s="68"/>
      <c r="C7" s="69" t="s">
        <v>582</v>
      </c>
      <c r="D7" s="180"/>
      <c r="E7" s="859"/>
      <c r="F7" s="180"/>
      <c r="G7" s="877">
        <v>1</v>
      </c>
      <c r="H7" s="877">
        <v>1</v>
      </c>
      <c r="I7" s="237"/>
      <c r="J7" s="237"/>
      <c r="K7" s="237"/>
      <c r="L7" s="237"/>
      <c r="M7" s="409"/>
      <c r="N7" s="370"/>
      <c r="P7" s="914"/>
      <c r="R7" s="363"/>
      <c r="T7" s="363"/>
      <c r="V7" s="370"/>
      <c r="W7" s="346"/>
      <c r="X7" s="604"/>
      <c r="Y7" s="346"/>
      <c r="Z7" s="604"/>
      <c r="AB7" s="800"/>
      <c r="AC7" s="315"/>
      <c r="AE7" s="936"/>
      <c r="AF7" s="936"/>
      <c r="AG7" s="936"/>
    </row>
    <row r="8" spans="1:33" s="1" customFormat="1" ht="40.5" customHeight="1">
      <c r="A8" s="232"/>
      <c r="B8" s="68"/>
      <c r="C8" s="69" t="s">
        <v>583</v>
      </c>
      <c r="D8" s="180"/>
      <c r="E8" s="859"/>
      <c r="F8" s="180"/>
      <c r="G8" s="237"/>
      <c r="H8" s="237"/>
      <c r="I8" s="877">
        <v>1</v>
      </c>
      <c r="J8" s="877">
        <v>1</v>
      </c>
      <c r="K8" s="237"/>
      <c r="L8" s="237"/>
      <c r="M8" s="409"/>
      <c r="N8" s="370"/>
      <c r="P8" s="914"/>
      <c r="R8" s="363"/>
      <c r="T8" s="363"/>
      <c r="V8" s="370"/>
      <c r="W8" s="346"/>
      <c r="X8" s="604"/>
      <c r="Y8" s="346"/>
      <c r="Z8" s="604"/>
      <c r="AB8" s="800"/>
      <c r="AC8" s="315"/>
      <c r="AE8" s="936"/>
      <c r="AF8" s="936"/>
      <c r="AG8" s="936"/>
    </row>
    <row r="9" spans="1:33" s="1" customFormat="1" ht="43.5" customHeight="1">
      <c r="A9" s="232"/>
      <c r="B9" s="68"/>
      <c r="C9" s="575" t="s">
        <v>584</v>
      </c>
      <c r="D9" s="180"/>
      <c r="E9" s="859"/>
      <c r="F9" s="180"/>
      <c r="G9" s="237"/>
      <c r="H9" s="237"/>
      <c r="I9" s="237"/>
      <c r="J9" s="237"/>
      <c r="K9" s="877">
        <v>1</v>
      </c>
      <c r="L9" s="877">
        <v>1</v>
      </c>
      <c r="M9" s="409"/>
      <c r="N9" s="669"/>
      <c r="P9" s="914"/>
      <c r="R9" s="362"/>
      <c r="T9" s="662"/>
      <c r="V9" s="669"/>
      <c r="W9" s="346"/>
      <c r="X9" s="602"/>
      <c r="Y9" s="346"/>
      <c r="Z9" s="604"/>
      <c r="AB9" s="800"/>
      <c r="AC9" s="315"/>
      <c r="AE9" s="936"/>
      <c r="AF9" s="936"/>
      <c r="AG9" s="936"/>
    </row>
    <row r="10" spans="1:33" s="315" customFormat="1" ht="32.25" customHeight="1">
      <c r="A10" s="301"/>
      <c r="B10" s="68"/>
      <c r="C10" s="377" t="s">
        <v>405</v>
      </c>
      <c r="D10" s="180"/>
      <c r="E10" s="659"/>
      <c r="F10" s="180"/>
      <c r="G10" s="306" t="s">
        <v>10</v>
      </c>
      <c r="H10" s="306" t="s">
        <v>10</v>
      </c>
      <c r="I10" s="306" t="s">
        <v>10</v>
      </c>
      <c r="J10" s="306" t="s">
        <v>10</v>
      </c>
      <c r="K10" s="306" t="s">
        <v>10</v>
      </c>
      <c r="L10" s="306" t="s">
        <v>10</v>
      </c>
      <c r="M10" s="409"/>
      <c r="N10" s="669"/>
      <c r="O10" s="381"/>
      <c r="P10" s="914"/>
      <c r="R10" s="363" t="s">
        <v>278</v>
      </c>
      <c r="T10" s="662"/>
      <c r="U10" s="381"/>
      <c r="V10" s="669"/>
      <c r="W10" s="346"/>
      <c r="X10" s="590" t="s">
        <v>612</v>
      </c>
      <c r="Y10" s="346"/>
      <c r="Z10" s="602"/>
      <c r="AB10" s="798"/>
      <c r="AC10" s="397"/>
      <c r="AE10" s="936"/>
      <c r="AF10" s="936"/>
      <c r="AG10" s="936"/>
    </row>
    <row r="11" spans="1:33" s="276" customFormat="1" ht="45.75" customHeight="1">
      <c r="A11" s="40" t="s">
        <v>485</v>
      </c>
      <c r="B11" s="328" t="s">
        <v>67</v>
      </c>
      <c r="C11" s="717" t="s">
        <v>909</v>
      </c>
      <c r="D11" s="718"/>
      <c r="E11" s="56"/>
      <c r="F11" s="718"/>
      <c r="G11" s="719"/>
      <c r="H11" s="719"/>
      <c r="I11" s="719"/>
      <c r="J11" s="719"/>
      <c r="K11" s="719"/>
      <c r="L11" s="719"/>
      <c r="M11" s="718"/>
      <c r="N11" s="329" t="s">
        <v>192</v>
      </c>
      <c r="O11" s="397"/>
      <c r="P11" s="719" t="s">
        <v>750</v>
      </c>
      <c r="Q11" s="397"/>
      <c r="R11" s="422" t="s">
        <v>488</v>
      </c>
      <c r="S11" s="721"/>
      <c r="T11" s="422" t="s">
        <v>356</v>
      </c>
      <c r="U11" s="397"/>
      <c r="V11" s="329" t="s">
        <v>761</v>
      </c>
      <c r="W11" s="579"/>
      <c r="X11" s="590" t="s">
        <v>612</v>
      </c>
      <c r="Y11" s="425"/>
      <c r="Z11" s="582">
        <f>IF(OR(X11="A"),"",IF(OR(X11="N"),0,1))</f>
        <v>1</v>
      </c>
      <c r="AB11" s="800" t="s">
        <v>741</v>
      </c>
      <c r="AC11" s="315"/>
      <c r="AE11" s="936"/>
      <c r="AF11" s="936"/>
      <c r="AG11" s="936"/>
    </row>
    <row r="12" spans="1:33" s="276" customFormat="1" ht="13.8">
      <c r="A12" s="20"/>
      <c r="B12" s="460"/>
      <c r="C12" s="717" t="s">
        <v>486</v>
      </c>
      <c r="D12" s="724"/>
      <c r="E12" s="725"/>
      <c r="F12" s="718"/>
      <c r="G12" s="878">
        <v>1</v>
      </c>
      <c r="H12" s="878">
        <v>1</v>
      </c>
      <c r="I12" s="878">
        <v>1</v>
      </c>
      <c r="J12" s="878">
        <v>1</v>
      </c>
      <c r="K12" s="719" t="s">
        <v>507</v>
      </c>
      <c r="L12" s="719" t="s">
        <v>507</v>
      </c>
      <c r="M12" s="724"/>
      <c r="N12" s="727"/>
      <c r="O12" s="397"/>
      <c r="P12" s="727"/>
      <c r="Q12" s="397"/>
      <c r="R12" s="461"/>
      <c r="S12" s="721"/>
      <c r="T12" s="461"/>
      <c r="U12" s="397"/>
      <c r="V12" s="727"/>
      <c r="W12" s="579"/>
      <c r="X12" s="208"/>
      <c r="Y12" s="579"/>
      <c r="Z12" s="208"/>
      <c r="AB12" s="800"/>
      <c r="AC12" s="315"/>
      <c r="AE12" s="936"/>
      <c r="AF12" s="936"/>
      <c r="AG12" s="936"/>
    </row>
    <row r="13" spans="1:33" s="276" customFormat="1" ht="18" customHeight="1">
      <c r="A13" s="722"/>
      <c r="B13" s="723"/>
      <c r="C13" s="717" t="s">
        <v>487</v>
      </c>
      <c r="D13" s="718"/>
      <c r="E13" s="441"/>
      <c r="F13" s="718"/>
      <c r="G13" s="719" t="s">
        <v>507</v>
      </c>
      <c r="H13" s="719" t="s">
        <v>507</v>
      </c>
      <c r="I13" s="719" t="s">
        <v>507</v>
      </c>
      <c r="J13" s="719" t="s">
        <v>507</v>
      </c>
      <c r="K13" s="878">
        <v>1</v>
      </c>
      <c r="L13" s="878">
        <v>1</v>
      </c>
      <c r="M13" s="718"/>
      <c r="N13" s="726"/>
      <c r="O13" s="397"/>
      <c r="P13" s="726"/>
      <c r="Q13" s="397"/>
      <c r="R13" s="728"/>
      <c r="S13" s="721"/>
      <c r="T13" s="728"/>
      <c r="U13" s="397"/>
      <c r="V13" s="726"/>
      <c r="W13" s="579"/>
      <c r="X13" s="208"/>
      <c r="Y13" s="579"/>
      <c r="Z13" s="208"/>
      <c r="AB13" s="800"/>
      <c r="AC13" s="315"/>
      <c r="AE13" s="936"/>
      <c r="AF13" s="936"/>
      <c r="AG13" s="936"/>
    </row>
    <row r="14" spans="1:33" s="1" customFormat="1" ht="48.75" customHeight="1">
      <c r="A14" s="715" t="s">
        <v>586</v>
      </c>
      <c r="B14" s="716" t="s">
        <v>57</v>
      </c>
      <c r="C14" s="717" t="s">
        <v>910</v>
      </c>
      <c r="D14" s="718"/>
      <c r="E14" s="717"/>
      <c r="F14" s="718"/>
      <c r="G14" s="719">
        <v>0</v>
      </c>
      <c r="H14" s="719">
        <v>0</v>
      </c>
      <c r="I14" s="719">
        <v>0</v>
      </c>
      <c r="J14" s="719">
        <v>1</v>
      </c>
      <c r="K14" s="719">
        <v>1</v>
      </c>
      <c r="L14" s="719">
        <v>1</v>
      </c>
      <c r="M14" s="718"/>
      <c r="N14" s="719" t="s">
        <v>192</v>
      </c>
      <c r="O14" s="397"/>
      <c r="P14" s="719" t="s">
        <v>750</v>
      </c>
      <c r="Q14" s="397"/>
      <c r="R14" s="720" t="s">
        <v>587</v>
      </c>
      <c r="S14" s="721"/>
      <c r="T14" s="720" t="s">
        <v>356</v>
      </c>
      <c r="U14" s="397"/>
      <c r="V14" s="719" t="s">
        <v>245</v>
      </c>
      <c r="W14" s="397"/>
      <c r="X14" s="590" t="s">
        <v>612</v>
      </c>
      <c r="Y14" s="397"/>
      <c r="Z14" s="582">
        <f>IF(OR(X14="A",Size="XS",Size="S",Size="M"),"",IF(OR(X14="N"),0,1))</f>
        <v>1</v>
      </c>
      <c r="AB14" s="802" t="s">
        <v>741</v>
      </c>
      <c r="AC14" s="315"/>
      <c r="AE14" s="936"/>
      <c r="AF14" s="936"/>
      <c r="AG14" s="936"/>
    </row>
    <row r="15" spans="1:33" s="1" customFormat="1" ht="81" customHeight="1">
      <c r="A15" s="365" t="s">
        <v>644</v>
      </c>
      <c r="B15" s="652" t="s">
        <v>58</v>
      </c>
      <c r="C15" s="284" t="s">
        <v>900</v>
      </c>
      <c r="D15" s="182"/>
      <c r="E15" s="755"/>
      <c r="F15" s="182"/>
      <c r="G15" s="323" t="s">
        <v>10</v>
      </c>
      <c r="H15" s="323" t="s">
        <v>10</v>
      </c>
      <c r="I15" s="323" t="s">
        <v>10</v>
      </c>
      <c r="J15" s="323" t="s">
        <v>10</v>
      </c>
      <c r="K15" s="323" t="s">
        <v>10</v>
      </c>
      <c r="L15" s="323" t="s">
        <v>10</v>
      </c>
      <c r="M15" s="189"/>
      <c r="N15" s="775" t="s">
        <v>192</v>
      </c>
      <c r="O15" s="381"/>
      <c r="P15" s="914" t="s">
        <v>10</v>
      </c>
      <c r="R15" s="662" t="s">
        <v>279</v>
      </c>
      <c r="T15" s="909" t="s">
        <v>857</v>
      </c>
      <c r="V15" s="866" t="s">
        <v>761</v>
      </c>
      <c r="W15" s="346"/>
      <c r="X15" s="669"/>
      <c r="Y15" s="346"/>
      <c r="Z15" s="608">
        <f>IF(OR(X17="A",X18="A",X19="A",X20="A",X21="A",X22="A",X23="A",X24="A",X25="A",X26="A",X27="A",X28="A"),"",IF(AND(Size="XS",OR(X17="N",X18="N",X19="N",X20="N",X22="N",X23="N",X24="N",X25="N",X26="N",X27="N")),0,IF(AND(Size="S",OR(X17="N",X18="N",X19="N",X20="N",X22="N",X23="N",X24="N",X25="N",X26="N",X27="N")),0,IF(AND(Size="M",OR(X17="N",X18="N",X19="N",X20="N",X22="N",X23="N",X24="N",X25="N",X26="N",X27="N",X28="N")),0,IF(AND(Size="L",OR(X17="N",X18="N",X19="N",X20="N",X22="N",X23="N",X24="N",X25="N",X26="N",X27="N",X28="N")),0,IF(AND(Size="XL",OR(X17="N",X18="N",X19="N",X20="N",X21="N",X22="N",X23="N",X24="N",X25="N",X26="N",X27="N",X28="N")),0,IF(AND(Size="XXL",OR(X17="N",X18="N",X19="N",X20="N",X21="N",X22="N",X23="N",X24="N",X25="N",X26="N",X27="N",X28="N")),0,1)))))))</f>
        <v>1</v>
      </c>
      <c r="AB15" s="803" t="s">
        <v>639</v>
      </c>
      <c r="AC15" s="315"/>
      <c r="AE15" s="936"/>
      <c r="AF15" s="936"/>
      <c r="AG15" s="936"/>
    </row>
    <row r="16" spans="1:33" s="1" customFormat="1" ht="16.5" customHeight="1">
      <c r="A16" s="365"/>
      <c r="B16" s="241"/>
      <c r="C16" s="817" t="s">
        <v>687</v>
      </c>
      <c r="D16" s="149"/>
      <c r="E16" s="402"/>
      <c r="F16" s="149"/>
      <c r="G16" s="99">
        <v>1</v>
      </c>
      <c r="H16" s="99">
        <v>1</v>
      </c>
      <c r="I16" s="99">
        <v>1</v>
      </c>
      <c r="J16" s="99">
        <v>1</v>
      </c>
      <c r="K16" s="99">
        <v>1</v>
      </c>
      <c r="L16" s="99">
        <v>1</v>
      </c>
      <c r="M16" s="178"/>
      <c r="N16" s="370"/>
      <c r="P16" s="914"/>
      <c r="R16" s="817" t="s">
        <v>688</v>
      </c>
      <c r="T16" s="363"/>
      <c r="V16" s="581"/>
      <c r="W16" s="346"/>
      <c r="X16" s="590" t="s">
        <v>612</v>
      </c>
      <c r="Y16" s="346"/>
      <c r="Z16" s="601"/>
      <c r="AB16" s="800"/>
      <c r="AC16" s="315"/>
      <c r="AE16" s="936"/>
      <c r="AF16" s="936"/>
      <c r="AG16" s="936"/>
    </row>
    <row r="17" spans="1:33" s="1" customFormat="1" ht="23.25" customHeight="1">
      <c r="A17" s="365"/>
      <c r="B17" s="241"/>
      <c r="C17" s="100" t="s">
        <v>588</v>
      </c>
      <c r="D17" s="149"/>
      <c r="E17" s="402"/>
      <c r="F17" s="149"/>
      <c r="G17" s="99">
        <v>1</v>
      </c>
      <c r="H17" s="99">
        <v>1</v>
      </c>
      <c r="I17" s="99">
        <v>1</v>
      </c>
      <c r="J17" s="99">
        <v>1</v>
      </c>
      <c r="K17" s="99">
        <v>1</v>
      </c>
      <c r="L17" s="99">
        <v>1</v>
      </c>
      <c r="M17" s="178"/>
      <c r="N17" s="370"/>
      <c r="P17" s="914"/>
      <c r="R17" s="278" t="s">
        <v>588</v>
      </c>
      <c r="T17" s="363"/>
      <c r="V17" s="581"/>
      <c r="W17" s="346"/>
      <c r="X17" s="590" t="s">
        <v>612</v>
      </c>
      <c r="Y17" s="346"/>
      <c r="Z17" s="601"/>
      <c r="AB17" s="800"/>
      <c r="AC17" s="315"/>
      <c r="AE17" s="936"/>
      <c r="AF17" s="936"/>
      <c r="AG17" s="936"/>
    </row>
    <row r="18" spans="1:33" s="1" customFormat="1" ht="17.25" customHeight="1">
      <c r="A18" s="365"/>
      <c r="B18" s="241"/>
      <c r="C18" s="100" t="s">
        <v>550</v>
      </c>
      <c r="D18" s="149"/>
      <c r="E18" s="402"/>
      <c r="F18" s="149"/>
      <c r="G18" s="99">
        <v>3</v>
      </c>
      <c r="H18" s="99">
        <v>3</v>
      </c>
      <c r="I18" s="99">
        <v>6</v>
      </c>
      <c r="J18" s="99">
        <v>6</v>
      </c>
      <c r="K18" s="99">
        <v>9</v>
      </c>
      <c r="L18" s="99">
        <v>9</v>
      </c>
      <c r="M18" s="178"/>
      <c r="N18" s="370"/>
      <c r="P18" s="914"/>
      <c r="R18" s="278" t="s">
        <v>550</v>
      </c>
      <c r="T18" s="363"/>
      <c r="V18" s="581"/>
      <c r="W18" s="346"/>
      <c r="X18" s="590" t="s">
        <v>612</v>
      </c>
      <c r="Y18" s="346"/>
      <c r="Z18" s="601"/>
      <c r="AB18" s="800"/>
      <c r="AC18" s="315"/>
      <c r="AE18" s="936"/>
      <c r="AF18" s="936"/>
      <c r="AG18" s="936"/>
    </row>
    <row r="19" spans="1:33" s="1" customFormat="1" ht="15" customHeight="1">
      <c r="A19" s="365"/>
      <c r="B19" s="241"/>
      <c r="C19" s="278" t="s">
        <v>599</v>
      </c>
      <c r="D19" s="149"/>
      <c r="E19" s="402"/>
      <c r="F19" s="149"/>
      <c r="G19" s="99">
        <v>1</v>
      </c>
      <c r="H19" s="99">
        <v>1</v>
      </c>
      <c r="I19" s="99">
        <v>2</v>
      </c>
      <c r="J19" s="99">
        <v>2</v>
      </c>
      <c r="K19" s="99">
        <v>3</v>
      </c>
      <c r="L19" s="99">
        <v>3</v>
      </c>
      <c r="M19" s="178"/>
      <c r="N19" s="370"/>
      <c r="P19" s="914"/>
      <c r="R19" s="278" t="s">
        <v>599</v>
      </c>
      <c r="T19" s="363"/>
      <c r="V19" s="581"/>
      <c r="W19" s="346"/>
      <c r="X19" s="590" t="s">
        <v>612</v>
      </c>
      <c r="Y19" s="346"/>
      <c r="Z19" s="601"/>
      <c r="AB19" s="800"/>
      <c r="AC19" s="315"/>
      <c r="AE19" s="937"/>
      <c r="AF19" s="937"/>
      <c r="AG19" s="937"/>
    </row>
    <row r="20" spans="1:33" s="1" customFormat="1">
      <c r="A20" s="365"/>
      <c r="B20" s="241"/>
      <c r="C20" s="100" t="s">
        <v>551</v>
      </c>
      <c r="D20" s="149"/>
      <c r="E20" s="402"/>
      <c r="F20" s="149"/>
      <c r="G20" s="99">
        <v>1</v>
      </c>
      <c r="H20" s="99">
        <v>1</v>
      </c>
      <c r="I20" s="99">
        <v>1</v>
      </c>
      <c r="J20" s="99">
        <v>1</v>
      </c>
      <c r="K20" s="99">
        <v>1</v>
      </c>
      <c r="L20" s="99">
        <v>1</v>
      </c>
      <c r="M20" s="178"/>
      <c r="N20" s="370"/>
      <c r="P20" s="914"/>
      <c r="R20" s="278" t="s">
        <v>551</v>
      </c>
      <c r="T20" s="363"/>
      <c r="V20" s="581"/>
      <c r="W20" s="346"/>
      <c r="X20" s="590" t="s">
        <v>612</v>
      </c>
      <c r="Y20" s="346"/>
      <c r="Z20" s="601"/>
      <c r="AB20" s="800"/>
      <c r="AC20" s="315"/>
      <c r="AE20" s="937"/>
      <c r="AF20" s="937"/>
      <c r="AG20" s="937"/>
    </row>
    <row r="21" spans="1:33" s="1" customFormat="1">
      <c r="A21" s="365"/>
      <c r="B21" s="241"/>
      <c r="C21" s="100" t="s">
        <v>407</v>
      </c>
      <c r="D21" s="149"/>
      <c r="E21" s="402"/>
      <c r="F21" s="149"/>
      <c r="G21" s="99">
        <v>0</v>
      </c>
      <c r="H21" s="99">
        <v>0</v>
      </c>
      <c r="I21" s="115">
        <v>0</v>
      </c>
      <c r="J21" s="115">
        <v>0</v>
      </c>
      <c r="K21" s="99">
        <v>1</v>
      </c>
      <c r="L21" s="99">
        <v>1</v>
      </c>
      <c r="M21" s="178"/>
      <c r="N21" s="370"/>
      <c r="P21" s="914"/>
      <c r="R21" s="278" t="s">
        <v>407</v>
      </c>
      <c r="T21" s="363"/>
      <c r="V21" s="581"/>
      <c r="W21" s="346"/>
      <c r="X21" s="590" t="s">
        <v>612</v>
      </c>
      <c r="Y21" s="346"/>
      <c r="Z21" s="601"/>
      <c r="AB21" s="800"/>
      <c r="AC21" s="315"/>
      <c r="AE21" s="937"/>
      <c r="AF21" s="937"/>
      <c r="AG21" s="937"/>
    </row>
    <row r="22" spans="1:33" s="1" customFormat="1" ht="23.25" customHeight="1">
      <c r="A22" s="365"/>
      <c r="B22" s="241"/>
      <c r="C22" s="817" t="s">
        <v>686</v>
      </c>
      <c r="D22" s="149"/>
      <c r="E22" s="402"/>
      <c r="F22" s="149"/>
      <c r="G22" s="99">
        <v>1</v>
      </c>
      <c r="H22" s="99">
        <v>1</v>
      </c>
      <c r="I22" s="99">
        <v>1</v>
      </c>
      <c r="J22" s="99">
        <v>1</v>
      </c>
      <c r="K22" s="99">
        <v>1</v>
      </c>
      <c r="L22" s="99">
        <v>1</v>
      </c>
      <c r="M22" s="178"/>
      <c r="N22" s="370"/>
      <c r="P22" s="914"/>
      <c r="R22" s="278" t="s">
        <v>589</v>
      </c>
      <c r="T22" s="363"/>
      <c r="V22" s="581"/>
      <c r="W22" s="346"/>
      <c r="X22" s="590" t="s">
        <v>612</v>
      </c>
      <c r="Y22" s="346"/>
      <c r="Z22" s="601"/>
      <c r="AB22" s="800"/>
      <c r="AC22" s="315"/>
      <c r="AE22" s="937"/>
      <c r="AF22" s="937"/>
      <c r="AG22" s="937"/>
    </row>
    <row r="23" spans="1:33" s="1" customFormat="1">
      <c r="A23" s="365"/>
      <c r="B23" s="241"/>
      <c r="C23" s="817" t="s">
        <v>685</v>
      </c>
      <c r="D23" s="149"/>
      <c r="E23" s="402"/>
      <c r="F23" s="149"/>
      <c r="G23" s="99">
        <v>1</v>
      </c>
      <c r="H23" s="99">
        <v>1</v>
      </c>
      <c r="I23" s="99">
        <v>1</v>
      </c>
      <c r="J23" s="99">
        <v>1</v>
      </c>
      <c r="K23" s="99">
        <v>1</v>
      </c>
      <c r="L23" s="99">
        <v>1</v>
      </c>
      <c r="M23" s="178"/>
      <c r="N23" s="370"/>
      <c r="P23" s="914"/>
      <c r="R23" s="278" t="s">
        <v>552</v>
      </c>
      <c r="T23" s="363"/>
      <c r="V23" s="581"/>
      <c r="W23" s="346"/>
      <c r="X23" s="590" t="s">
        <v>612</v>
      </c>
      <c r="Y23" s="346"/>
      <c r="Z23" s="601"/>
      <c r="AB23" s="800"/>
      <c r="AC23" s="315"/>
      <c r="AE23" s="937"/>
      <c r="AF23" s="937"/>
      <c r="AG23" s="937"/>
    </row>
    <row r="24" spans="1:33" s="1" customFormat="1" ht="22.8">
      <c r="A24" s="365"/>
      <c r="B24" s="241"/>
      <c r="C24" s="278" t="s">
        <v>408</v>
      </c>
      <c r="D24" s="149"/>
      <c r="E24" s="756"/>
      <c r="F24" s="149"/>
      <c r="G24" s="321">
        <v>1</v>
      </c>
      <c r="H24" s="321">
        <v>1</v>
      </c>
      <c r="I24" s="321">
        <v>1</v>
      </c>
      <c r="J24" s="321">
        <v>2</v>
      </c>
      <c r="K24" s="321">
        <v>2</v>
      </c>
      <c r="L24" s="321">
        <v>2</v>
      </c>
      <c r="M24" s="178"/>
      <c r="N24" s="370"/>
      <c r="P24" s="914"/>
      <c r="R24" s="278" t="s">
        <v>408</v>
      </c>
      <c r="T24" s="358" t="s">
        <v>409</v>
      </c>
      <c r="V24" s="581"/>
      <c r="W24" s="346"/>
      <c r="X24" s="590" t="s">
        <v>612</v>
      </c>
      <c r="Y24" s="346"/>
      <c r="Z24" s="601"/>
      <c r="AB24" s="800"/>
      <c r="AC24" s="315"/>
      <c r="AE24" s="937"/>
      <c r="AF24" s="937"/>
      <c r="AG24" s="937"/>
    </row>
    <row r="25" spans="1:33" s="1" customFormat="1">
      <c r="A25" s="365"/>
      <c r="B25" s="241"/>
      <c r="C25" s="817" t="s">
        <v>684</v>
      </c>
      <c r="D25" s="149"/>
      <c r="E25" s="402"/>
      <c r="F25" s="149"/>
      <c r="G25" s="99" t="s">
        <v>10</v>
      </c>
      <c r="H25" s="99" t="s">
        <v>10</v>
      </c>
      <c r="I25" s="99" t="s">
        <v>10</v>
      </c>
      <c r="J25" s="99" t="s">
        <v>10</v>
      </c>
      <c r="K25" s="99" t="s">
        <v>10</v>
      </c>
      <c r="L25" s="99" t="s">
        <v>10</v>
      </c>
      <c r="M25" s="178"/>
      <c r="N25" s="370"/>
      <c r="P25" s="914"/>
      <c r="R25" s="278" t="s">
        <v>489</v>
      </c>
      <c r="T25" s="363"/>
      <c r="V25" s="581"/>
      <c r="W25" s="346"/>
      <c r="X25" s="590" t="s">
        <v>612</v>
      </c>
      <c r="Y25" s="346"/>
      <c r="Z25" s="601"/>
      <c r="AB25" s="800"/>
      <c r="AC25" s="315"/>
      <c r="AE25" s="937"/>
      <c r="AF25" s="937"/>
      <c r="AG25" s="937"/>
    </row>
    <row r="26" spans="1:33" s="1" customFormat="1">
      <c r="A26" s="365"/>
      <c r="B26" s="241"/>
      <c r="C26" s="100" t="s">
        <v>410</v>
      </c>
      <c r="D26" s="149"/>
      <c r="E26" s="402"/>
      <c r="F26" s="149"/>
      <c r="G26" s="99" t="s">
        <v>10</v>
      </c>
      <c r="H26" s="99" t="s">
        <v>10</v>
      </c>
      <c r="I26" s="99" t="s">
        <v>10</v>
      </c>
      <c r="J26" s="99" t="s">
        <v>10</v>
      </c>
      <c r="K26" s="99" t="s">
        <v>10</v>
      </c>
      <c r="L26" s="99" t="s">
        <v>10</v>
      </c>
      <c r="M26" s="178"/>
      <c r="N26" s="370"/>
      <c r="P26" s="914"/>
      <c r="R26" s="278" t="s">
        <v>410</v>
      </c>
      <c r="T26" s="363"/>
      <c r="V26" s="581"/>
      <c r="W26" s="346"/>
      <c r="X26" s="590" t="s">
        <v>612</v>
      </c>
      <c r="Y26" s="346"/>
      <c r="Z26" s="601"/>
      <c r="AB26" s="800"/>
      <c r="AC26" s="315"/>
      <c r="AE26" s="937"/>
      <c r="AF26" s="937"/>
      <c r="AG26" s="937"/>
    </row>
    <row r="27" spans="1:33" s="1" customFormat="1" ht="22.8">
      <c r="A27" s="365"/>
      <c r="B27" s="241"/>
      <c r="C27" s="278" t="s">
        <v>406</v>
      </c>
      <c r="D27" s="149"/>
      <c r="E27" s="402"/>
      <c r="F27" s="149"/>
      <c r="G27" s="99" t="s">
        <v>10</v>
      </c>
      <c r="H27" s="99" t="s">
        <v>10</v>
      </c>
      <c r="I27" s="99" t="s">
        <v>10</v>
      </c>
      <c r="J27" s="99" t="s">
        <v>10</v>
      </c>
      <c r="K27" s="99" t="s">
        <v>10</v>
      </c>
      <c r="L27" s="99" t="s">
        <v>10</v>
      </c>
      <c r="M27" s="178"/>
      <c r="N27" s="370"/>
      <c r="P27" s="914"/>
      <c r="R27" s="278" t="s">
        <v>406</v>
      </c>
      <c r="T27" s="363"/>
      <c r="V27" s="581"/>
      <c r="W27" s="346"/>
      <c r="X27" s="590" t="s">
        <v>612</v>
      </c>
      <c r="Y27" s="346"/>
      <c r="Z27" s="601"/>
      <c r="AB27" s="800"/>
      <c r="AC27" s="315"/>
      <c r="AE27" s="937"/>
      <c r="AF27" s="937"/>
      <c r="AG27" s="937"/>
    </row>
    <row r="28" spans="1:33" s="1" customFormat="1" ht="23.4" thickBot="1">
      <c r="A28" s="365"/>
      <c r="B28" s="652"/>
      <c r="C28" s="283" t="s">
        <v>703</v>
      </c>
      <c r="D28" s="753"/>
      <c r="E28" s="402"/>
      <c r="F28" s="753"/>
      <c r="G28" s="322"/>
      <c r="H28" s="322"/>
      <c r="I28" s="322" t="s">
        <v>10</v>
      </c>
      <c r="J28" s="322" t="s">
        <v>10</v>
      </c>
      <c r="K28" s="322" t="s">
        <v>10</v>
      </c>
      <c r="L28" s="322" t="s">
        <v>10</v>
      </c>
      <c r="M28" s="178"/>
      <c r="N28" s="370"/>
      <c r="P28" s="914"/>
      <c r="R28" s="200" t="s">
        <v>703</v>
      </c>
      <c r="T28" s="363"/>
      <c r="V28" s="581"/>
      <c r="W28" s="346"/>
      <c r="X28" s="590" t="s">
        <v>612</v>
      </c>
      <c r="Y28" s="346"/>
      <c r="Z28" s="601"/>
      <c r="AB28" s="800"/>
      <c r="AC28" s="315"/>
      <c r="AE28" s="937"/>
      <c r="AF28" s="937"/>
      <c r="AG28" s="937"/>
    </row>
    <row r="29" spans="1:33" s="1" customFormat="1" ht="15" thickBot="1">
      <c r="A29" s="366"/>
      <c r="B29" s="671"/>
      <c r="C29" s="278" t="s">
        <v>590</v>
      </c>
      <c r="D29" s="181"/>
      <c r="E29" s="284"/>
      <c r="F29" s="181"/>
      <c r="G29" s="321">
        <v>1</v>
      </c>
      <c r="H29" s="321">
        <v>1</v>
      </c>
      <c r="I29" s="321">
        <v>1</v>
      </c>
      <c r="J29" s="321">
        <v>1</v>
      </c>
      <c r="K29" s="321">
        <v>1</v>
      </c>
      <c r="L29" s="321">
        <v>1</v>
      </c>
      <c r="M29" s="754"/>
      <c r="N29" s="669"/>
      <c r="O29" s="315"/>
      <c r="P29" s="914"/>
      <c r="Q29" s="315"/>
      <c r="R29" s="200" t="s">
        <v>590</v>
      </c>
      <c r="S29" s="315"/>
      <c r="T29" s="662"/>
      <c r="V29" s="707"/>
      <c r="W29" s="346"/>
      <c r="X29" s="590" t="s">
        <v>612</v>
      </c>
      <c r="Y29" s="346"/>
      <c r="Z29" s="601"/>
      <c r="AB29" s="804" t="s">
        <v>741</v>
      </c>
      <c r="AC29" s="315"/>
      <c r="AE29" s="937"/>
      <c r="AF29" s="937"/>
      <c r="AG29" s="937"/>
    </row>
    <row r="30" spans="1:33" s="413" customFormat="1" ht="69" customHeight="1">
      <c r="A30" s="317" t="s">
        <v>59</v>
      </c>
      <c r="B30" s="729" t="s">
        <v>60</v>
      </c>
      <c r="C30" s="441" t="s">
        <v>901</v>
      </c>
      <c r="D30" s="751"/>
      <c r="E30" s="725"/>
      <c r="F30" s="752"/>
      <c r="G30" s="726" t="s">
        <v>10</v>
      </c>
      <c r="H30" s="726" t="s">
        <v>10</v>
      </c>
      <c r="I30" s="726" t="s">
        <v>10</v>
      </c>
      <c r="J30" s="726" t="s">
        <v>10</v>
      </c>
      <c r="K30" s="726" t="s">
        <v>10</v>
      </c>
      <c r="L30" s="726" t="s">
        <v>10</v>
      </c>
      <c r="M30" s="751"/>
      <c r="N30" s="732" t="s">
        <v>192</v>
      </c>
      <c r="O30" s="397"/>
      <c r="P30" s="719" t="s">
        <v>750</v>
      </c>
      <c r="Q30" s="397"/>
      <c r="R30" s="720" t="s">
        <v>335</v>
      </c>
      <c r="S30" s="721"/>
      <c r="T30" s="734" t="s">
        <v>356</v>
      </c>
      <c r="U30" s="397"/>
      <c r="V30" s="732" t="s">
        <v>761</v>
      </c>
      <c r="W30" s="397"/>
      <c r="X30" s="590" t="s">
        <v>612</v>
      </c>
      <c r="Y30" s="425"/>
      <c r="Z30" s="736">
        <f>IF(OR(X30="A",X31="A"),"",IF(OR(X30="N",X31="N"),0,1))</f>
        <v>1</v>
      </c>
      <c r="AB30" s="803" t="s">
        <v>741</v>
      </c>
      <c r="AE30" s="937"/>
      <c r="AF30" s="937"/>
      <c r="AG30" s="937"/>
    </row>
    <row r="31" spans="1:33" s="413" customFormat="1" ht="27.75" customHeight="1">
      <c r="A31" s="20"/>
      <c r="B31" s="460"/>
      <c r="C31" s="717" t="s">
        <v>471</v>
      </c>
      <c r="D31" s="724"/>
      <c r="E31" s="725"/>
      <c r="F31" s="718"/>
      <c r="G31" s="719" t="s">
        <v>10</v>
      </c>
      <c r="H31" s="719" t="s">
        <v>10</v>
      </c>
      <c r="I31" s="719" t="s">
        <v>10</v>
      </c>
      <c r="J31" s="719" t="s">
        <v>10</v>
      </c>
      <c r="K31" s="719" t="s">
        <v>10</v>
      </c>
      <c r="L31" s="719" t="s">
        <v>10</v>
      </c>
      <c r="M31" s="724"/>
      <c r="N31" s="727"/>
      <c r="O31" s="397"/>
      <c r="P31" s="727"/>
      <c r="Q31" s="397"/>
      <c r="R31" s="720" t="s">
        <v>280</v>
      </c>
      <c r="S31" s="721"/>
      <c r="T31" s="461" t="s">
        <v>409</v>
      </c>
      <c r="U31" s="397"/>
      <c r="V31" s="727"/>
      <c r="W31" s="397"/>
      <c r="X31" s="590" t="s">
        <v>612</v>
      </c>
      <c r="Y31" s="425"/>
      <c r="Z31" s="737"/>
      <c r="AB31" s="805"/>
      <c r="AC31" s="414"/>
      <c r="AE31" s="937"/>
      <c r="AF31" s="937"/>
      <c r="AG31" s="937"/>
    </row>
    <row r="32" spans="1:33" s="413" customFormat="1" ht="73.5" customHeight="1">
      <c r="A32" s="317" t="s">
        <v>61</v>
      </c>
      <c r="B32" s="729" t="s">
        <v>62</v>
      </c>
      <c r="C32" s="717" t="s">
        <v>902</v>
      </c>
      <c r="D32" s="724"/>
      <c r="E32" s="730"/>
      <c r="F32" s="718"/>
      <c r="G32" s="719"/>
      <c r="H32" s="719"/>
      <c r="I32" s="719"/>
      <c r="J32" s="719"/>
      <c r="K32" s="719"/>
      <c r="L32" s="719"/>
      <c r="M32" s="724"/>
      <c r="N32" s="732" t="s">
        <v>192</v>
      </c>
      <c r="O32" s="397"/>
      <c r="P32" s="719" t="s">
        <v>750</v>
      </c>
      <c r="Q32" s="397"/>
      <c r="R32" s="720" t="s">
        <v>281</v>
      </c>
      <c r="S32" s="721"/>
      <c r="T32" s="734" t="s">
        <v>356</v>
      </c>
      <c r="U32" s="397"/>
      <c r="V32" s="732" t="s">
        <v>761</v>
      </c>
      <c r="W32" s="397"/>
      <c r="X32" s="590" t="s">
        <v>612</v>
      </c>
      <c r="Y32" s="425"/>
      <c r="Z32" s="736">
        <f>IF(OR(X32="A",X33="A",X34="A",X35="A",X36="A"),"",IF(OR(X32="N",X33="N",X34="N",X35="N",X36="N"),0,1))</f>
        <v>1</v>
      </c>
      <c r="AB32" s="803" t="s">
        <v>741</v>
      </c>
      <c r="AE32" s="937"/>
      <c r="AF32" s="937"/>
      <c r="AG32" s="937"/>
    </row>
    <row r="33" spans="1:33" s="413" customFormat="1">
      <c r="A33" s="20"/>
      <c r="B33" s="460"/>
      <c r="C33" s="717" t="s">
        <v>411</v>
      </c>
      <c r="D33" s="724"/>
      <c r="E33" s="725"/>
      <c r="F33" s="718"/>
      <c r="G33" s="719">
        <v>1</v>
      </c>
      <c r="H33" s="719">
        <v>1</v>
      </c>
      <c r="I33" s="719">
        <v>1</v>
      </c>
      <c r="J33" s="719">
        <v>1</v>
      </c>
      <c r="K33" s="719">
        <v>1</v>
      </c>
      <c r="L33" s="719">
        <v>1</v>
      </c>
      <c r="M33" s="724"/>
      <c r="N33" s="727"/>
      <c r="O33" s="397"/>
      <c r="P33" s="727"/>
      <c r="Q33" s="397"/>
      <c r="R33" s="720" t="s">
        <v>411</v>
      </c>
      <c r="S33" s="721"/>
      <c r="T33" s="461"/>
      <c r="U33" s="397"/>
      <c r="V33" s="727"/>
      <c r="W33" s="397"/>
      <c r="X33" s="590" t="s">
        <v>612</v>
      </c>
      <c r="Y33" s="425"/>
      <c r="Z33" s="737"/>
      <c r="AB33" s="800"/>
      <c r="AE33" s="937"/>
      <c r="AF33" s="937"/>
      <c r="AG33" s="937"/>
    </row>
    <row r="34" spans="1:33" s="413" customFormat="1">
      <c r="A34" s="20"/>
      <c r="B34" s="460"/>
      <c r="C34" s="717" t="s">
        <v>591</v>
      </c>
      <c r="D34" s="724"/>
      <c r="E34" s="725"/>
      <c r="F34" s="718"/>
      <c r="G34" s="719">
        <v>1</v>
      </c>
      <c r="H34" s="719">
        <v>1</v>
      </c>
      <c r="I34" s="719">
        <v>1</v>
      </c>
      <c r="J34" s="719">
        <v>1</v>
      </c>
      <c r="K34" s="719">
        <v>1</v>
      </c>
      <c r="L34" s="719">
        <v>1</v>
      </c>
      <c r="M34" s="724"/>
      <c r="N34" s="727"/>
      <c r="O34" s="397"/>
      <c r="P34" s="727"/>
      <c r="Q34" s="397"/>
      <c r="R34" s="720" t="s">
        <v>591</v>
      </c>
      <c r="S34" s="721"/>
      <c r="T34" s="461"/>
      <c r="U34" s="397"/>
      <c r="V34" s="727"/>
      <c r="W34" s="397"/>
      <c r="X34" s="590" t="s">
        <v>612</v>
      </c>
      <c r="Y34" s="425"/>
      <c r="Z34" s="737"/>
      <c r="AB34" s="800"/>
      <c r="AE34" s="937"/>
      <c r="AF34" s="937"/>
      <c r="AG34" s="937"/>
    </row>
    <row r="35" spans="1:33" s="413" customFormat="1">
      <c r="A35" s="20"/>
      <c r="B35" s="460"/>
      <c r="C35" s="717" t="s">
        <v>412</v>
      </c>
      <c r="D35" s="724"/>
      <c r="E35" s="725"/>
      <c r="F35" s="718"/>
      <c r="G35" s="719">
        <v>1</v>
      </c>
      <c r="H35" s="719">
        <v>1</v>
      </c>
      <c r="I35" s="719">
        <v>1</v>
      </c>
      <c r="J35" s="719">
        <v>1</v>
      </c>
      <c r="K35" s="719">
        <v>1</v>
      </c>
      <c r="L35" s="719">
        <v>1</v>
      </c>
      <c r="M35" s="724"/>
      <c r="N35" s="727"/>
      <c r="O35" s="397"/>
      <c r="P35" s="727"/>
      <c r="Q35" s="397"/>
      <c r="R35" s="720" t="s">
        <v>412</v>
      </c>
      <c r="S35" s="721"/>
      <c r="T35" s="461"/>
      <c r="U35" s="397"/>
      <c r="V35" s="727"/>
      <c r="W35" s="397"/>
      <c r="X35" s="590" t="s">
        <v>612</v>
      </c>
      <c r="Y35" s="425"/>
      <c r="Z35" s="737"/>
      <c r="AB35" s="800"/>
      <c r="AE35" s="937"/>
      <c r="AF35" s="937"/>
      <c r="AG35" s="937"/>
    </row>
    <row r="36" spans="1:33" s="413" customFormat="1">
      <c r="A36" s="722"/>
      <c r="B36" s="723"/>
      <c r="C36" s="717" t="s">
        <v>413</v>
      </c>
      <c r="D36" s="724"/>
      <c r="E36" s="731"/>
      <c r="F36" s="718"/>
      <c r="G36" s="719" t="s">
        <v>10</v>
      </c>
      <c r="H36" s="719" t="s">
        <v>10</v>
      </c>
      <c r="I36" s="719" t="s">
        <v>10</v>
      </c>
      <c r="J36" s="719" t="s">
        <v>10</v>
      </c>
      <c r="K36" s="719" t="s">
        <v>10</v>
      </c>
      <c r="L36" s="719" t="s">
        <v>10</v>
      </c>
      <c r="M36" s="724"/>
      <c r="N36" s="733"/>
      <c r="O36" s="397"/>
      <c r="P36" s="733"/>
      <c r="Q36" s="397"/>
      <c r="R36" s="720" t="s">
        <v>413</v>
      </c>
      <c r="S36" s="721"/>
      <c r="T36" s="735"/>
      <c r="U36" s="397"/>
      <c r="V36" s="733"/>
      <c r="W36" s="397"/>
      <c r="X36" s="590" t="s">
        <v>612</v>
      </c>
      <c r="Y36" s="425"/>
      <c r="Z36" s="738"/>
      <c r="AB36" s="798"/>
      <c r="AE36" s="937"/>
      <c r="AF36" s="937"/>
      <c r="AG36" s="937"/>
    </row>
    <row r="37" spans="1:33" s="413" customFormat="1" ht="82.5" customHeight="1">
      <c r="A37" s="715" t="s">
        <v>490</v>
      </c>
      <c r="B37" s="716" t="s">
        <v>63</v>
      </c>
      <c r="C37" s="717" t="s">
        <v>903</v>
      </c>
      <c r="D37" s="718"/>
      <c r="E37" s="717"/>
      <c r="F37" s="718"/>
      <c r="G37" s="719">
        <v>1</v>
      </c>
      <c r="H37" s="719">
        <v>1</v>
      </c>
      <c r="I37" s="719">
        <v>1</v>
      </c>
      <c r="J37" s="719">
        <v>1</v>
      </c>
      <c r="K37" s="719">
        <v>1</v>
      </c>
      <c r="L37" s="719">
        <v>1</v>
      </c>
      <c r="M37" s="718"/>
      <c r="N37" s="719" t="s">
        <v>192</v>
      </c>
      <c r="O37" s="397"/>
      <c r="P37" s="719" t="s">
        <v>750</v>
      </c>
      <c r="Q37" s="397"/>
      <c r="R37" s="720" t="s">
        <v>904</v>
      </c>
      <c r="S37" s="721"/>
      <c r="T37" s="720" t="s">
        <v>356</v>
      </c>
      <c r="U37" s="397"/>
      <c r="V37" s="732" t="s">
        <v>761</v>
      </c>
      <c r="W37" s="397"/>
      <c r="X37" s="590" t="s">
        <v>612</v>
      </c>
      <c r="Y37" s="425"/>
      <c r="Z37" s="605">
        <f>IF(OR(X37="A"),"",IF(OR(X37="N"),0,1))</f>
        <v>1</v>
      </c>
      <c r="AB37" s="800" t="s">
        <v>741</v>
      </c>
      <c r="AE37" s="937"/>
      <c r="AF37" s="937"/>
      <c r="AG37" s="937"/>
    </row>
    <row r="38" spans="1:33" s="413" customFormat="1" ht="53.25" customHeight="1">
      <c r="A38" s="715" t="s">
        <v>581</v>
      </c>
      <c r="B38" s="716" t="s">
        <v>65</v>
      </c>
      <c r="C38" s="717" t="s">
        <v>872</v>
      </c>
      <c r="D38" s="718"/>
      <c r="E38" s="717"/>
      <c r="F38" s="718"/>
      <c r="G38" s="719">
        <v>2</v>
      </c>
      <c r="H38" s="719">
        <v>2</v>
      </c>
      <c r="I38" s="719">
        <v>2</v>
      </c>
      <c r="J38" s="719">
        <v>2</v>
      </c>
      <c r="K38" s="719">
        <v>3</v>
      </c>
      <c r="L38" s="719">
        <v>3</v>
      </c>
      <c r="M38" s="718"/>
      <c r="N38" s="719" t="s">
        <v>192</v>
      </c>
      <c r="O38" s="397"/>
      <c r="P38" s="719" t="s">
        <v>750</v>
      </c>
      <c r="Q38" s="397"/>
      <c r="R38" s="720" t="s">
        <v>282</v>
      </c>
      <c r="S38" s="721"/>
      <c r="T38" s="720" t="s">
        <v>857</v>
      </c>
      <c r="U38" s="397"/>
      <c r="V38" s="732" t="s">
        <v>761</v>
      </c>
      <c r="W38" s="397"/>
      <c r="X38" s="590" t="s">
        <v>612</v>
      </c>
      <c r="Y38" s="425"/>
      <c r="Z38" s="582">
        <f>IF(OR(X38="A"),"",IF(OR(X38="N"),0,1))</f>
        <v>1</v>
      </c>
      <c r="AB38" s="806" t="s">
        <v>741</v>
      </c>
      <c r="AE38" s="937"/>
      <c r="AF38" s="937"/>
      <c r="AG38" s="937"/>
    </row>
    <row r="39" spans="1:33" s="413" customFormat="1" ht="58.5" customHeight="1">
      <c r="A39" s="715" t="s">
        <v>508</v>
      </c>
      <c r="B39" s="716" t="s">
        <v>66</v>
      </c>
      <c r="C39" s="717" t="s">
        <v>905</v>
      </c>
      <c r="D39" s="718"/>
      <c r="E39" s="717"/>
      <c r="F39" s="718"/>
      <c r="G39" s="719">
        <v>1</v>
      </c>
      <c r="H39" s="719">
        <v>1</v>
      </c>
      <c r="I39" s="719">
        <v>1</v>
      </c>
      <c r="J39" s="719">
        <v>1</v>
      </c>
      <c r="K39" s="719">
        <v>1</v>
      </c>
      <c r="L39" s="719">
        <v>1</v>
      </c>
      <c r="M39" s="718"/>
      <c r="N39" s="719" t="s">
        <v>192</v>
      </c>
      <c r="O39" s="397"/>
      <c r="P39" s="719" t="s">
        <v>750</v>
      </c>
      <c r="Q39" s="397"/>
      <c r="R39" s="720" t="s">
        <v>906</v>
      </c>
      <c r="S39" s="721"/>
      <c r="T39" s="720" t="s">
        <v>356</v>
      </c>
      <c r="U39" s="397"/>
      <c r="V39" s="732" t="s">
        <v>761</v>
      </c>
      <c r="W39" s="397"/>
      <c r="X39" s="590" t="s">
        <v>612</v>
      </c>
      <c r="Y39" s="425"/>
      <c r="Z39" s="582">
        <f>IF(OR(X39="A"),"",IF(OR(X39="N"),0,1))</f>
        <v>1</v>
      </c>
      <c r="AB39" s="834" t="s">
        <v>741</v>
      </c>
      <c r="AE39" s="937"/>
      <c r="AF39" s="937"/>
      <c r="AG39" s="937"/>
    </row>
    <row r="40" spans="1:33" s="1" customFormat="1" ht="69.75" customHeight="1">
      <c r="A40" s="108" t="s">
        <v>64</v>
      </c>
      <c r="B40" s="332" t="s">
        <v>204</v>
      </c>
      <c r="C40" s="288" t="s">
        <v>283</v>
      </c>
      <c r="D40" s="183"/>
      <c r="E40" s="992"/>
      <c r="F40" s="273"/>
      <c r="G40" s="404" t="s">
        <v>10</v>
      </c>
      <c r="H40" s="404" t="s">
        <v>10</v>
      </c>
      <c r="I40" s="404" t="s">
        <v>10</v>
      </c>
      <c r="J40" s="404" t="s">
        <v>10</v>
      </c>
      <c r="K40" s="404" t="s">
        <v>10</v>
      </c>
      <c r="L40" s="404" t="s">
        <v>10</v>
      </c>
      <c r="M40" s="411"/>
      <c r="N40" s="404" t="s">
        <v>192</v>
      </c>
      <c r="P40" s="404" t="s">
        <v>819</v>
      </c>
      <c r="R40" s="362" t="s">
        <v>336</v>
      </c>
      <c r="T40" s="577" t="s">
        <v>657</v>
      </c>
      <c r="V40" s="732" t="s">
        <v>761</v>
      </c>
      <c r="W40" s="346"/>
      <c r="X40" s="611"/>
      <c r="Y40" s="315"/>
      <c r="Z40" s="582">
        <f>IF(OR(new="N",X41="A",X42="A",X43="A"),"",IF(AND(new="Y",OR(X41="N",X42="N",X43="N")),0,1))</f>
        <v>1</v>
      </c>
      <c r="AB40" s="803" t="s">
        <v>639</v>
      </c>
      <c r="AC40" s="315"/>
      <c r="AE40" s="937"/>
      <c r="AF40" s="937"/>
      <c r="AG40" s="937"/>
    </row>
    <row r="41" spans="1:33" s="315" customFormat="1">
      <c r="A41" s="359"/>
      <c r="B41" s="375"/>
      <c r="C41" s="288" t="s">
        <v>414</v>
      </c>
      <c r="D41" s="273"/>
      <c r="E41" s="962"/>
      <c r="F41" s="273"/>
      <c r="G41" s="370"/>
      <c r="H41" s="370"/>
      <c r="I41" s="370"/>
      <c r="J41" s="370"/>
      <c r="K41" s="370"/>
      <c r="L41" s="370"/>
      <c r="M41" s="411"/>
      <c r="N41" s="370"/>
      <c r="P41" s="914"/>
      <c r="R41" s="288" t="s">
        <v>414</v>
      </c>
      <c r="T41" s="363"/>
      <c r="V41" s="370"/>
      <c r="W41" s="346"/>
      <c r="X41" s="590" t="s">
        <v>612</v>
      </c>
      <c r="Z41" s="591"/>
      <c r="AB41" s="800"/>
      <c r="AE41" s="937"/>
      <c r="AF41" s="937"/>
      <c r="AG41" s="937"/>
    </row>
    <row r="42" spans="1:33" s="315" customFormat="1" ht="22.8">
      <c r="A42" s="549"/>
      <c r="B42" s="375"/>
      <c r="C42" s="288" t="s">
        <v>415</v>
      </c>
      <c r="D42" s="273"/>
      <c r="E42" s="962"/>
      <c r="F42" s="273"/>
      <c r="G42" s="370"/>
      <c r="H42" s="370"/>
      <c r="I42" s="370"/>
      <c r="J42" s="370"/>
      <c r="K42" s="370"/>
      <c r="L42" s="370"/>
      <c r="M42" s="411"/>
      <c r="N42" s="370"/>
      <c r="P42" s="914"/>
      <c r="R42" s="288" t="s">
        <v>415</v>
      </c>
      <c r="T42" s="363"/>
      <c r="V42" s="370"/>
      <c r="W42" s="346"/>
      <c r="X42" s="590" t="s">
        <v>612</v>
      </c>
      <c r="Y42" s="346"/>
      <c r="Z42" s="607"/>
      <c r="AB42" s="800"/>
      <c r="AE42" s="937"/>
      <c r="AF42" s="937"/>
      <c r="AG42" s="937"/>
    </row>
    <row r="43" spans="1:33" s="315" customFormat="1" ht="60" customHeight="1">
      <c r="A43" s="359"/>
      <c r="B43" s="375"/>
      <c r="C43" s="578" t="s">
        <v>658</v>
      </c>
      <c r="D43" s="273"/>
      <c r="E43" s="993"/>
      <c r="F43" s="273"/>
      <c r="G43" s="369"/>
      <c r="H43" s="369"/>
      <c r="I43" s="369"/>
      <c r="J43" s="369"/>
      <c r="K43" s="369"/>
      <c r="L43" s="369"/>
      <c r="M43" s="411"/>
      <c r="N43" s="369"/>
      <c r="P43" s="913"/>
      <c r="R43" s="666" t="s">
        <v>656</v>
      </c>
      <c r="T43" s="362"/>
      <c r="V43" s="369"/>
      <c r="W43" s="346"/>
      <c r="X43" s="590" t="s">
        <v>612</v>
      </c>
      <c r="Y43" s="346"/>
      <c r="Z43" s="604"/>
      <c r="AB43" s="798"/>
      <c r="AE43" s="937"/>
      <c r="AF43" s="937"/>
      <c r="AG43" s="937"/>
    </row>
    <row r="44" spans="1:33" s="1" customFormat="1" ht="83.25" customHeight="1">
      <c r="A44" s="364" t="s">
        <v>645</v>
      </c>
      <c r="B44" s="670" t="s">
        <v>217</v>
      </c>
      <c r="C44" s="284" t="s">
        <v>907</v>
      </c>
      <c r="D44" s="182"/>
      <c r="E44" s="284"/>
      <c r="F44" s="182"/>
      <c r="G44" s="233" t="s">
        <v>10</v>
      </c>
      <c r="H44" s="233" t="s">
        <v>10</v>
      </c>
      <c r="I44" s="233" t="s">
        <v>10</v>
      </c>
      <c r="J44" s="233" t="s">
        <v>10</v>
      </c>
      <c r="K44" s="233" t="s">
        <v>10</v>
      </c>
      <c r="L44" s="233" t="s">
        <v>10</v>
      </c>
      <c r="M44" s="190"/>
      <c r="N44" s="667" t="s">
        <v>192</v>
      </c>
      <c r="O44" s="382"/>
      <c r="P44" s="912" t="s">
        <v>10</v>
      </c>
      <c r="R44" s="406" t="s">
        <v>477</v>
      </c>
      <c r="T44" s="824" t="s">
        <v>857</v>
      </c>
      <c r="V44" s="368" t="s">
        <v>245</v>
      </c>
      <c r="W44" s="346"/>
      <c r="X44" s="583" t="s">
        <v>612</v>
      </c>
      <c r="Y44" s="346"/>
      <c r="Z44" s="608">
        <f>IF(OR(X44="A",X45="A",X46="A",X47="A",X48="A",X49="A",X50="A",X51="A",X52="A",X54="A"),"",IF(AND((OR(Size="S",Size="M",Size="L",Size="XL",Size="XXL")),(OR(X44="N",X45="A",X46="N",X47="N",X48="N",X49="N",X50="N",X51="N",X52="N",X54="N"))),0,IF(AND(Size="XS",OR(X44="N",X47="N",X48="N",X49="N",X51="N",X52="N")),0,1)))</f>
        <v>1</v>
      </c>
      <c r="AB44" s="801" t="s">
        <v>639</v>
      </c>
      <c r="AC44" s="315"/>
      <c r="AE44" s="937"/>
      <c r="AF44" s="937"/>
      <c r="AG44" s="937"/>
    </row>
    <row r="45" spans="1:33" s="1" customFormat="1" ht="108.75" customHeight="1">
      <c r="A45" s="365"/>
      <c r="B45" s="652"/>
      <c r="C45" s="816" t="s">
        <v>667</v>
      </c>
      <c r="D45" s="149"/>
      <c r="E45" s="278"/>
      <c r="F45" s="149"/>
      <c r="G45" s="96"/>
      <c r="H45" s="871">
        <v>3</v>
      </c>
      <c r="I45" s="871">
        <v>3</v>
      </c>
      <c r="J45" s="871">
        <v>3</v>
      </c>
      <c r="K45" s="871">
        <v>3</v>
      </c>
      <c r="L45" s="871">
        <v>3</v>
      </c>
      <c r="M45" s="190"/>
      <c r="N45" s="612"/>
      <c r="O45" s="381"/>
      <c r="P45" s="914"/>
      <c r="R45" s="278" t="s">
        <v>466</v>
      </c>
      <c r="T45" s="817" t="s">
        <v>668</v>
      </c>
      <c r="V45" s="370"/>
      <c r="W45" s="346"/>
      <c r="X45" s="583" t="s">
        <v>612</v>
      </c>
      <c r="Y45" s="346"/>
      <c r="Z45" s="604"/>
      <c r="AB45" s="801" t="s">
        <v>639</v>
      </c>
      <c r="AC45" s="315"/>
      <c r="AE45" s="937"/>
      <c r="AF45" s="937"/>
      <c r="AG45" s="937"/>
    </row>
    <row r="46" spans="1:33" s="1" customFormat="1" ht="36" customHeight="1">
      <c r="A46" s="365"/>
      <c r="B46" s="652"/>
      <c r="C46" s="278" t="s">
        <v>601</v>
      </c>
      <c r="D46" s="149"/>
      <c r="E46" s="278"/>
      <c r="F46" s="149"/>
      <c r="G46" s="96"/>
      <c r="H46" s="871">
        <v>1</v>
      </c>
      <c r="I46" s="871">
        <v>1</v>
      </c>
      <c r="J46" s="871">
        <v>1</v>
      </c>
      <c r="K46" s="871">
        <v>1</v>
      </c>
      <c r="L46" s="871">
        <v>1</v>
      </c>
      <c r="M46" s="190"/>
      <c r="N46" s="612"/>
      <c r="O46" s="381"/>
      <c r="P46" s="914"/>
      <c r="R46" s="278" t="s">
        <v>467</v>
      </c>
      <c r="T46" s="406"/>
      <c r="V46" s="370"/>
      <c r="W46" s="346"/>
      <c r="X46" s="583" t="s">
        <v>612</v>
      </c>
      <c r="Y46" s="346"/>
      <c r="Z46" s="604"/>
      <c r="AB46" s="801" t="s">
        <v>639</v>
      </c>
      <c r="AC46" s="315"/>
      <c r="AE46" s="937"/>
      <c r="AF46" s="937"/>
      <c r="AG46" s="937"/>
    </row>
    <row r="47" spans="1:33" s="1" customFormat="1" ht="37.5" customHeight="1">
      <c r="A47" s="365"/>
      <c r="B47" s="652"/>
      <c r="C47" s="278" t="s">
        <v>602</v>
      </c>
      <c r="D47" s="181"/>
      <c r="E47" s="278"/>
      <c r="F47" s="181"/>
      <c r="G47" s="871">
        <v>1</v>
      </c>
      <c r="H47" s="871">
        <v>1</v>
      </c>
      <c r="I47" s="871">
        <v>1</v>
      </c>
      <c r="J47" s="871">
        <v>1</v>
      </c>
      <c r="K47" s="871">
        <v>1</v>
      </c>
      <c r="L47" s="871">
        <v>1</v>
      </c>
      <c r="M47" s="412"/>
      <c r="N47" s="612"/>
      <c r="O47" s="381"/>
      <c r="P47" s="914"/>
      <c r="R47" s="278" t="s">
        <v>468</v>
      </c>
      <c r="T47" s="406"/>
      <c r="V47" s="370"/>
      <c r="W47" s="346"/>
      <c r="X47" s="583" t="s">
        <v>612</v>
      </c>
      <c r="Y47" s="346"/>
      <c r="Z47" s="604"/>
      <c r="AB47" s="801" t="s">
        <v>639</v>
      </c>
      <c r="AC47" s="315"/>
      <c r="AE47" s="937"/>
      <c r="AF47" s="937"/>
      <c r="AG47" s="937"/>
    </row>
    <row r="48" spans="1:33" s="1" customFormat="1" ht="15.75" customHeight="1">
      <c r="A48" s="365"/>
      <c r="B48" s="652"/>
      <c r="C48" s="100" t="s">
        <v>416</v>
      </c>
      <c r="D48" s="149"/>
      <c r="E48" s="278"/>
      <c r="F48" s="149"/>
      <c r="G48" s="871">
        <v>1</v>
      </c>
      <c r="H48" s="871">
        <v>1</v>
      </c>
      <c r="I48" s="871">
        <v>1</v>
      </c>
      <c r="J48" s="871">
        <v>1</v>
      </c>
      <c r="K48" s="871">
        <v>1</v>
      </c>
      <c r="L48" s="871">
        <v>1</v>
      </c>
      <c r="M48" s="190"/>
      <c r="N48" s="612"/>
      <c r="O48" s="381"/>
      <c r="P48" s="914"/>
      <c r="R48" s="278" t="s">
        <v>416</v>
      </c>
      <c r="T48" s="406"/>
      <c r="V48" s="370"/>
      <c r="W48" s="346"/>
      <c r="X48" s="583" t="s">
        <v>612</v>
      </c>
      <c r="Y48" s="346"/>
      <c r="Z48" s="604"/>
      <c r="AB48" s="801" t="s">
        <v>639</v>
      </c>
      <c r="AC48" s="315"/>
      <c r="AE48" s="937"/>
      <c r="AF48" s="937"/>
      <c r="AG48" s="937"/>
    </row>
    <row r="49" spans="1:33" s="1" customFormat="1" ht="15.75" customHeight="1">
      <c r="A49" s="365"/>
      <c r="B49" s="652"/>
      <c r="C49" s="100" t="s">
        <v>417</v>
      </c>
      <c r="D49" s="149"/>
      <c r="E49" s="100"/>
      <c r="F49" s="149"/>
      <c r="G49" s="871">
        <v>1</v>
      </c>
      <c r="H49" s="871">
        <v>1</v>
      </c>
      <c r="I49" s="871">
        <v>1</v>
      </c>
      <c r="J49" s="871">
        <v>1</v>
      </c>
      <c r="K49" s="871">
        <v>1</v>
      </c>
      <c r="L49" s="871">
        <v>1</v>
      </c>
      <c r="M49" s="190"/>
      <c r="N49" s="612"/>
      <c r="O49" s="381"/>
      <c r="P49" s="914"/>
      <c r="R49" s="278" t="s">
        <v>417</v>
      </c>
      <c r="T49" s="406"/>
      <c r="V49" s="370"/>
      <c r="W49" s="346"/>
      <c r="X49" s="583" t="s">
        <v>612</v>
      </c>
      <c r="Y49" s="346"/>
      <c r="Z49" s="604"/>
      <c r="AB49" s="801" t="s">
        <v>639</v>
      </c>
      <c r="AC49" s="315"/>
      <c r="AE49" s="937"/>
      <c r="AF49" s="937"/>
      <c r="AG49" s="937"/>
    </row>
    <row r="50" spans="1:33" s="97" customFormat="1" ht="34.200000000000003">
      <c r="A50" s="365"/>
      <c r="B50" s="652"/>
      <c r="C50" s="283" t="s">
        <v>603</v>
      </c>
      <c r="D50" s="153"/>
      <c r="E50" s="102"/>
      <c r="F50" s="153"/>
      <c r="G50" s="874" t="s">
        <v>509</v>
      </c>
      <c r="H50" s="874">
        <v>1</v>
      </c>
      <c r="I50" s="874">
        <v>1</v>
      </c>
      <c r="J50" s="874">
        <v>1</v>
      </c>
      <c r="K50" s="874">
        <v>1</v>
      </c>
      <c r="L50" s="874">
        <v>1</v>
      </c>
      <c r="M50" s="286"/>
      <c r="N50" s="612"/>
      <c r="O50" s="381"/>
      <c r="P50" s="914"/>
      <c r="R50" s="283" t="s">
        <v>469</v>
      </c>
      <c r="T50" s="363"/>
      <c r="V50" s="370"/>
      <c r="W50" s="346"/>
      <c r="X50" s="583" t="s">
        <v>612</v>
      </c>
      <c r="Y50" s="346"/>
      <c r="Z50" s="604"/>
      <c r="AB50" s="801" t="s">
        <v>639</v>
      </c>
      <c r="AC50" s="315"/>
      <c r="AE50" s="937"/>
      <c r="AF50" s="937"/>
      <c r="AG50" s="937"/>
    </row>
    <row r="51" spans="1:33" s="276" customFormat="1" ht="26.25" customHeight="1">
      <c r="A51" s="365"/>
      <c r="B51" s="652"/>
      <c r="C51" s="100" t="s">
        <v>418</v>
      </c>
      <c r="D51" s="149"/>
      <c r="E51" s="100"/>
      <c r="F51" s="149"/>
      <c r="G51" s="99" t="s">
        <v>10</v>
      </c>
      <c r="H51" s="99" t="s">
        <v>10</v>
      </c>
      <c r="I51" s="99" t="s">
        <v>10</v>
      </c>
      <c r="J51" s="99" t="s">
        <v>10</v>
      </c>
      <c r="K51" s="99" t="s">
        <v>10</v>
      </c>
      <c r="L51" s="99" t="s">
        <v>10</v>
      </c>
      <c r="M51" s="179"/>
      <c r="N51" s="612"/>
      <c r="O51" s="381"/>
      <c r="P51" s="914"/>
      <c r="R51" s="278" t="s">
        <v>418</v>
      </c>
      <c r="T51" s="407"/>
      <c r="V51" s="370"/>
      <c r="W51" s="346"/>
      <c r="X51" s="583" t="s">
        <v>612</v>
      </c>
      <c r="Y51" s="346"/>
      <c r="Z51" s="604"/>
      <c r="AB51" s="801" t="s">
        <v>639</v>
      </c>
      <c r="AC51" s="315"/>
      <c r="AE51" s="937"/>
      <c r="AF51" s="937"/>
      <c r="AG51" s="937"/>
    </row>
    <row r="52" spans="1:33" s="315" customFormat="1" ht="26.25" customHeight="1">
      <c r="A52" s="365"/>
      <c r="B52" s="652"/>
      <c r="C52" s="288" t="s">
        <v>659</v>
      </c>
      <c r="D52" s="149"/>
      <c r="E52" s="278"/>
      <c r="F52" s="149"/>
      <c r="G52" s="321" t="s">
        <v>10</v>
      </c>
      <c r="H52" s="321" t="s">
        <v>10</v>
      </c>
      <c r="I52" s="321" t="s">
        <v>10</v>
      </c>
      <c r="J52" s="321" t="s">
        <v>10</v>
      </c>
      <c r="K52" s="321" t="s">
        <v>10</v>
      </c>
      <c r="L52" s="321" t="s">
        <v>10</v>
      </c>
      <c r="M52" s="179"/>
      <c r="N52" s="669"/>
      <c r="O52" s="381"/>
      <c r="P52" s="914"/>
      <c r="R52" s="288" t="s">
        <v>659</v>
      </c>
      <c r="T52" s="407"/>
      <c r="V52" s="669"/>
      <c r="W52" s="346"/>
      <c r="X52" s="583"/>
      <c r="Y52" s="346"/>
      <c r="Z52" s="604"/>
      <c r="AB52" s="807" t="s">
        <v>639</v>
      </c>
      <c r="AE52" s="937"/>
      <c r="AF52" s="937"/>
      <c r="AG52" s="937"/>
    </row>
    <row r="53" spans="1:33" s="1" customFormat="1" ht="42" customHeight="1">
      <c r="A53" s="365"/>
      <c r="B53" s="652"/>
      <c r="C53" s="817" t="s">
        <v>767</v>
      </c>
      <c r="D53" s="149"/>
      <c r="E53" s="278"/>
      <c r="F53" s="149"/>
      <c r="G53" s="321"/>
      <c r="H53" s="321"/>
      <c r="I53" s="321"/>
      <c r="J53" s="871">
        <v>1</v>
      </c>
      <c r="K53" s="871">
        <v>1</v>
      </c>
      <c r="L53" s="871">
        <v>1</v>
      </c>
      <c r="M53" s="179"/>
      <c r="N53" s="669"/>
      <c r="O53" s="381"/>
      <c r="P53" s="914"/>
      <c r="Q53" s="315"/>
      <c r="R53" s="278" t="s">
        <v>547</v>
      </c>
      <c r="S53" s="315"/>
      <c r="T53" s="407"/>
      <c r="U53" s="315"/>
      <c r="V53" s="669"/>
      <c r="W53" s="346"/>
      <c r="X53" s="583" t="s">
        <v>612</v>
      </c>
      <c r="Y53" s="346"/>
      <c r="Z53" s="609"/>
      <c r="AB53" s="807" t="s">
        <v>741</v>
      </c>
      <c r="AC53" s="315"/>
      <c r="AE53" s="937"/>
      <c r="AF53" s="937"/>
      <c r="AG53" s="937"/>
    </row>
    <row r="54" spans="1:33" s="1" customFormat="1" ht="35.25" customHeight="1">
      <c r="A54" s="365"/>
      <c r="B54" s="652"/>
      <c r="C54" s="278" t="s">
        <v>604</v>
      </c>
      <c r="D54" s="149"/>
      <c r="E54" s="278"/>
      <c r="F54" s="149"/>
      <c r="G54" s="321"/>
      <c r="H54" s="321" t="s">
        <v>10</v>
      </c>
      <c r="I54" s="321" t="s">
        <v>10</v>
      </c>
      <c r="J54" s="321" t="s">
        <v>10</v>
      </c>
      <c r="K54" s="321" t="s">
        <v>10</v>
      </c>
      <c r="L54" s="321" t="s">
        <v>10</v>
      </c>
      <c r="M54" s="179"/>
      <c r="N54" s="669"/>
      <c r="O54" s="381"/>
      <c r="P54" s="914"/>
      <c r="Q54" s="315"/>
      <c r="R54" s="278" t="s">
        <v>548</v>
      </c>
      <c r="S54" s="315"/>
      <c r="T54" s="407"/>
      <c r="U54" s="315"/>
      <c r="V54" s="669"/>
      <c r="W54" s="346"/>
      <c r="X54" s="583" t="s">
        <v>612</v>
      </c>
      <c r="Y54" s="346"/>
      <c r="Z54" s="609"/>
      <c r="AB54" s="807" t="s">
        <v>639</v>
      </c>
      <c r="AC54" s="315"/>
      <c r="AE54" s="937"/>
      <c r="AF54" s="937"/>
      <c r="AG54" s="937"/>
    </row>
    <row r="55" spans="1:33" ht="41.25" customHeight="1">
      <c r="A55" s="365"/>
      <c r="B55" s="652"/>
      <c r="C55" s="817" t="s">
        <v>983</v>
      </c>
      <c r="D55" s="149"/>
      <c r="E55" s="817" t="s">
        <v>984</v>
      </c>
      <c r="F55" s="149"/>
      <c r="G55" s="321">
        <v>1</v>
      </c>
      <c r="H55" s="321">
        <v>1</v>
      </c>
      <c r="I55" s="321">
        <v>1</v>
      </c>
      <c r="J55" s="321">
        <v>1</v>
      </c>
      <c r="K55" s="321">
        <v>1</v>
      </c>
      <c r="L55" s="321">
        <v>1</v>
      </c>
      <c r="M55" s="179"/>
      <c r="N55" s="669"/>
      <c r="O55" s="381"/>
      <c r="P55" s="914"/>
      <c r="Q55" s="315"/>
      <c r="R55" s="278" t="s">
        <v>549</v>
      </c>
      <c r="S55" s="315"/>
      <c r="T55" s="407"/>
      <c r="U55" s="315"/>
      <c r="V55" s="669"/>
      <c r="W55" s="403"/>
      <c r="X55" s="583" t="s">
        <v>612</v>
      </c>
      <c r="Y55" s="403"/>
      <c r="Z55" s="610"/>
      <c r="AB55" s="804" t="s">
        <v>741</v>
      </c>
      <c r="AE55" s="937"/>
      <c r="AF55" s="937"/>
      <c r="AG55" s="937"/>
    </row>
    <row r="56" spans="1:33" s="276" customFormat="1" ht="65.25" customHeight="1">
      <c r="A56" s="356" t="s">
        <v>216</v>
      </c>
      <c r="B56" s="356" t="s">
        <v>241</v>
      </c>
      <c r="C56" s="361" t="s">
        <v>554</v>
      </c>
      <c r="D56" s="273"/>
      <c r="E56" s="399"/>
      <c r="F56" s="273"/>
      <c r="G56" s="322" t="s">
        <v>10</v>
      </c>
      <c r="H56" s="322" t="s">
        <v>10</v>
      </c>
      <c r="I56" s="322" t="s">
        <v>10</v>
      </c>
      <c r="J56" s="322" t="s">
        <v>10</v>
      </c>
      <c r="K56" s="322" t="s">
        <v>10</v>
      </c>
      <c r="L56" s="322" t="s">
        <v>10</v>
      </c>
      <c r="M56" s="410"/>
      <c r="N56" s="404" t="s">
        <v>192</v>
      </c>
      <c r="O56"/>
      <c r="P56" s="404" t="s">
        <v>10</v>
      </c>
      <c r="R56" s="405" t="s">
        <v>284</v>
      </c>
      <c r="T56" s="405"/>
      <c r="V56" s="404" t="s">
        <v>245</v>
      </c>
      <c r="W56" s="346"/>
      <c r="X56" s="611"/>
      <c r="Y56" s="427"/>
      <c r="Z56" s="582">
        <f>IF(OR(X57="A",X58="A",X59="A",X60="A"),"",IF(OR(X57="N",X58="N",X59="N",X60="N"),0,1))</f>
        <v>1</v>
      </c>
      <c r="AB56" s="803" t="s">
        <v>639</v>
      </c>
      <c r="AC56" s="315"/>
      <c r="AE56" s="937"/>
      <c r="AF56" s="937"/>
      <c r="AG56" s="937"/>
    </row>
    <row r="57" spans="1:33" s="315" customFormat="1" ht="81.75" customHeight="1">
      <c r="A57" s="359"/>
      <c r="B57" s="359"/>
      <c r="C57" s="660" t="s">
        <v>419</v>
      </c>
      <c r="D57" s="143"/>
      <c r="E57" s="415"/>
      <c r="F57" s="143"/>
      <c r="G57" s="370"/>
      <c r="H57" s="370"/>
      <c r="I57" s="370"/>
      <c r="J57" s="370"/>
      <c r="K57" s="370"/>
      <c r="L57" s="370"/>
      <c r="M57" s="188"/>
      <c r="N57" s="370"/>
      <c r="O57" s="408"/>
      <c r="P57" s="914"/>
      <c r="Q57" s="416"/>
      <c r="R57" s="358" t="s">
        <v>420</v>
      </c>
      <c r="S57" s="416"/>
      <c r="T57" s="358" t="s">
        <v>421</v>
      </c>
      <c r="U57" s="416"/>
      <c r="V57" s="370"/>
      <c r="W57" s="417"/>
      <c r="X57" s="590" t="s">
        <v>612</v>
      </c>
      <c r="Y57" s="427"/>
      <c r="Z57" s="599"/>
      <c r="AB57" s="800"/>
      <c r="AE57" s="937"/>
      <c r="AF57" s="937"/>
      <c r="AG57" s="937"/>
    </row>
    <row r="58" spans="1:33" s="315" customFormat="1" ht="29.25" customHeight="1">
      <c r="A58" s="359"/>
      <c r="B58" s="359"/>
      <c r="C58" s="660" t="s">
        <v>422</v>
      </c>
      <c r="D58" s="143"/>
      <c r="E58" s="415"/>
      <c r="F58" s="143"/>
      <c r="G58" s="370"/>
      <c r="H58" s="370"/>
      <c r="I58" s="370"/>
      <c r="J58" s="370"/>
      <c r="K58" s="370"/>
      <c r="L58" s="370"/>
      <c r="M58" s="188"/>
      <c r="N58" s="370"/>
      <c r="O58" s="408"/>
      <c r="P58" s="914"/>
      <c r="Q58" s="416"/>
      <c r="R58" s="358" t="s">
        <v>423</v>
      </c>
      <c r="S58" s="416"/>
      <c r="T58" s="358" t="s">
        <v>424</v>
      </c>
      <c r="U58" s="416"/>
      <c r="V58" s="370"/>
      <c r="W58" s="417"/>
      <c r="X58" s="590" t="s">
        <v>612</v>
      </c>
      <c r="Y58" s="427"/>
      <c r="Z58" s="599"/>
      <c r="AB58" s="800"/>
      <c r="AE58" s="937"/>
      <c r="AF58" s="937"/>
      <c r="AG58" s="937"/>
    </row>
    <row r="59" spans="1:33" s="315" customFormat="1" ht="44.25" customHeight="1">
      <c r="A59" s="359"/>
      <c r="B59" s="359"/>
      <c r="C59" s="660" t="s">
        <v>425</v>
      </c>
      <c r="D59" s="143"/>
      <c r="E59" s="415"/>
      <c r="F59" s="143"/>
      <c r="G59" s="370"/>
      <c r="H59" s="370"/>
      <c r="I59" s="370"/>
      <c r="J59" s="370"/>
      <c r="K59" s="370"/>
      <c r="L59" s="370"/>
      <c r="M59" s="188"/>
      <c r="N59" s="370"/>
      <c r="O59" s="408"/>
      <c r="P59" s="914"/>
      <c r="Q59" s="416"/>
      <c r="R59" s="358" t="s">
        <v>426</v>
      </c>
      <c r="S59" s="416"/>
      <c r="T59" s="358" t="s">
        <v>476</v>
      </c>
      <c r="U59" s="416"/>
      <c r="V59" s="370"/>
      <c r="W59" s="417"/>
      <c r="X59" s="590" t="s">
        <v>612</v>
      </c>
      <c r="Y59" s="427"/>
      <c r="Z59" s="599"/>
      <c r="AB59" s="800"/>
      <c r="AE59" s="937"/>
      <c r="AF59" s="937"/>
      <c r="AG59" s="937"/>
    </row>
    <row r="60" spans="1:33" s="315" customFormat="1" ht="69.75" customHeight="1">
      <c r="A60" s="563"/>
      <c r="B60" s="563"/>
      <c r="C60" s="660" t="s">
        <v>427</v>
      </c>
      <c r="D60" s="143"/>
      <c r="E60" s="415"/>
      <c r="F60" s="143"/>
      <c r="G60" s="564"/>
      <c r="H60" s="564"/>
      <c r="I60" s="564"/>
      <c r="J60" s="564"/>
      <c r="K60" s="564"/>
      <c r="L60" s="564"/>
      <c r="M60" s="188"/>
      <c r="N60" s="564"/>
      <c r="O60" s="408"/>
      <c r="P60" s="914"/>
      <c r="Q60" s="416"/>
      <c r="R60" s="561" t="s">
        <v>428</v>
      </c>
      <c r="S60" s="416"/>
      <c r="T60" s="561" t="s">
        <v>429</v>
      </c>
      <c r="U60" s="416"/>
      <c r="V60" s="564"/>
      <c r="W60" s="417"/>
      <c r="X60" s="590" t="s">
        <v>612</v>
      </c>
      <c r="Y60" s="427"/>
      <c r="Z60" s="599"/>
      <c r="AB60" s="800"/>
      <c r="AE60" s="937"/>
      <c r="AF60" s="937"/>
      <c r="AG60" s="937"/>
    </row>
  </sheetData>
  <mergeCells count="14">
    <mergeCell ref="E40:E43"/>
    <mergeCell ref="R1:R2"/>
    <mergeCell ref="T1:T2"/>
    <mergeCell ref="X1:X2"/>
    <mergeCell ref="P1:P2"/>
    <mergeCell ref="N1:N2"/>
    <mergeCell ref="V1:V2"/>
    <mergeCell ref="AE1:AE2"/>
    <mergeCell ref="AG1:AG2"/>
    <mergeCell ref="A5:C5"/>
    <mergeCell ref="A4:C4"/>
    <mergeCell ref="AB1:AB2"/>
    <mergeCell ref="Z1:Z2"/>
    <mergeCell ref="G1:L1"/>
  </mergeCells>
  <dataValidations count="3">
    <dataValidation type="textLength" allowBlank="1" showInputMessage="1" showErrorMessage="1" sqref="G15:M15 G40:M44 G30:M37 E38:E39 G56:K60" xr:uid="{00000000-0002-0000-0600-000000000000}">
      <formula1>0</formula1>
      <formula2>4096</formula2>
    </dataValidation>
    <dataValidation showDropDown="1" showInputMessage="1" showErrorMessage="1" sqref="X56" xr:uid="{00000000-0002-0000-0600-000001000000}"/>
    <dataValidation type="list" showDropDown="1" showInputMessage="1" showErrorMessage="1" sqref="X57:X60 X16:X55 X6 X14 X10:X11" xr:uid="{00000000-0002-0000-0600-000002000000}">
      <formula1>"N,Y,A"</formula1>
    </dataValidation>
  </dataValidations>
  <printOptions headings="1"/>
  <pageMargins left="0.23622047244094491" right="0.23622047244094491" top="0.74803149606299213" bottom="0.74803149606299213" header="0.31496062992125984" footer="0.31496062992125984"/>
  <pageSetup paperSize="9" scale="46" fitToHeight="0" orientation="landscape" r:id="rId1"/>
  <headerFooter>
    <oddFooter>&amp;L&amp;"BMW Group,Fett"&amp;8BMW Sales Standards 2013+, August 9th, 2012&amp;C&amp;"BMW Group,Standard"&amp;8&amp;A&amp;R&amp;"BMW Group,Standard"&amp;8&amp;P / &amp;N</oddFooter>
  </headerFooter>
  <ignoredErrors>
    <ignoredError sqref="B6 B14:B15 B30 B39:B40 B44 B5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6">
    <pageSetUpPr fitToPage="1"/>
  </sheetPr>
  <dimension ref="A1:AF61"/>
  <sheetViews>
    <sheetView showGridLines="0" topLeftCell="D1" zoomScale="80" zoomScaleNormal="80" workbookViewId="0">
      <pane ySplit="2" topLeftCell="A3" activePane="bottomLeft" state="frozen"/>
      <selection activeCell="Z14" sqref="Z14"/>
      <selection pane="bottomLeft" activeCell="N8" sqref="N8"/>
    </sheetView>
  </sheetViews>
  <sheetFormatPr defaultColWidth="11.44140625" defaultRowHeight="14.4"/>
  <cols>
    <col min="1" max="1" width="21.6640625" style="203" customWidth="1"/>
    <col min="2" max="2" width="9.44140625" style="203" customWidth="1"/>
    <col min="3" max="3" width="51.44140625" style="203" customWidth="1"/>
    <col min="4" max="4" width="1.6640625" style="243" customWidth="1"/>
    <col min="5" max="5" width="31.4414062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1.44140625" style="203"/>
    <col min="17" max="17" width="1.5546875" style="203" customWidth="1"/>
    <col min="18" max="18" width="39.44140625"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0.44140625" style="24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51" t="s">
        <v>744</v>
      </c>
      <c r="H1" s="951"/>
      <c r="I1" s="951"/>
      <c r="J1" s="951"/>
      <c r="K1" s="951"/>
      <c r="L1" s="951"/>
      <c r="M1" s="128"/>
      <c r="N1" s="950" t="s">
        <v>190</v>
      </c>
      <c r="P1" s="950" t="s">
        <v>194</v>
      </c>
      <c r="R1" s="950" t="s">
        <v>219</v>
      </c>
      <c r="T1" s="950" t="s">
        <v>242</v>
      </c>
      <c r="V1" s="950" t="s">
        <v>243</v>
      </c>
      <c r="X1" s="950" t="s">
        <v>220</v>
      </c>
      <c r="Z1" s="950" t="s">
        <v>244</v>
      </c>
      <c r="AA1" s="271"/>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A2" s="271"/>
      <c r="AB2" s="952"/>
      <c r="AC2" s="123"/>
      <c r="AD2" s="947"/>
      <c r="AF2" s="948"/>
    </row>
    <row r="4" spans="1:32" ht="15">
      <c r="A4" s="991" t="s">
        <v>68</v>
      </c>
      <c r="B4" s="991"/>
      <c r="C4" s="991"/>
      <c r="AD4" s="3"/>
      <c r="AE4" s="3"/>
      <c r="AF4" s="3"/>
    </row>
    <row r="5" spans="1:32" s="97" customFormat="1" ht="13.8">
      <c r="A5" s="64"/>
      <c r="B5" s="65"/>
      <c r="C5" s="63"/>
      <c r="D5" s="113"/>
      <c r="E5" s="270"/>
      <c r="F5" s="270"/>
      <c r="G5" s="63"/>
      <c r="H5" s="63"/>
      <c r="I5" s="63"/>
      <c r="J5" s="63"/>
      <c r="K5" s="63"/>
      <c r="L5" s="63"/>
      <c r="M5" s="113"/>
      <c r="P5" s="261"/>
      <c r="V5" s="315"/>
      <c r="W5" s="315"/>
      <c r="Y5" s="315"/>
      <c r="Z5" s="315"/>
      <c r="AA5" s="197"/>
      <c r="AB5" s="315"/>
      <c r="AC5" s="315"/>
      <c r="AD5" s="3"/>
      <c r="AE5" s="3"/>
      <c r="AF5" s="3"/>
    </row>
    <row r="6" spans="1:32" s="97" customFormat="1" ht="55.5" customHeight="1">
      <c r="A6" s="108" t="s">
        <v>510</v>
      </c>
      <c r="B6" s="240" t="s">
        <v>69</v>
      </c>
      <c r="C6" s="236" t="s">
        <v>511</v>
      </c>
      <c r="D6" s="183"/>
      <c r="E6" s="254"/>
      <c r="F6" s="273"/>
      <c r="G6" s="239" t="s">
        <v>10</v>
      </c>
      <c r="H6" s="239" t="s">
        <v>10</v>
      </c>
      <c r="I6" s="239" t="s">
        <v>10</v>
      </c>
      <c r="J6" s="239" t="s">
        <v>10</v>
      </c>
      <c r="K6" s="239" t="s">
        <v>10</v>
      </c>
      <c r="L6" s="239" t="s">
        <v>10</v>
      </c>
      <c r="M6" s="188"/>
      <c r="N6" s="830" t="s">
        <v>694</v>
      </c>
      <c r="P6" s="914" t="s">
        <v>819</v>
      </c>
      <c r="R6" s="305" t="s">
        <v>512</v>
      </c>
      <c r="S6" s="379"/>
      <c r="T6" s="305" t="s">
        <v>430</v>
      </c>
      <c r="U6" s="315"/>
      <c r="V6" s="314"/>
      <c r="W6" s="315"/>
      <c r="X6" s="590" t="s">
        <v>612</v>
      </c>
      <c r="Y6" s="425"/>
      <c r="Z6" s="600">
        <f>IF(OR(X6="A",X7="A"),"",IF(OR(X6="N",X7="N"),0,1))</f>
        <v>1</v>
      </c>
      <c r="AA6" s="757"/>
      <c r="AB6" s="800" t="s">
        <v>646</v>
      </c>
      <c r="AC6" s="315"/>
      <c r="AD6" s="936"/>
      <c r="AE6" s="936"/>
      <c r="AF6" s="936"/>
    </row>
    <row r="7" spans="1:32" s="97" customFormat="1" ht="33.75" customHeight="1">
      <c r="A7" s="109"/>
      <c r="B7" s="242"/>
      <c r="C7" s="284" t="s">
        <v>817</v>
      </c>
      <c r="D7" s="184"/>
      <c r="E7" s="284"/>
      <c r="F7" s="185"/>
      <c r="G7" s="395"/>
      <c r="H7" s="389"/>
      <c r="I7" s="389"/>
      <c r="J7" s="389"/>
      <c r="K7" s="389"/>
      <c r="L7" s="389"/>
      <c r="M7" s="396"/>
      <c r="N7" s="85" t="s">
        <v>192</v>
      </c>
      <c r="O7" s="287"/>
      <c r="P7" s="389"/>
      <c r="R7" s="300" t="s">
        <v>260</v>
      </c>
      <c r="S7" s="388"/>
      <c r="T7" s="300" t="s">
        <v>431</v>
      </c>
      <c r="U7" s="315"/>
      <c r="V7" s="307" t="s">
        <v>245</v>
      </c>
      <c r="W7" s="397"/>
      <c r="X7" s="590" t="s">
        <v>612</v>
      </c>
      <c r="Y7" s="425"/>
      <c r="Z7" s="601"/>
      <c r="AA7" s="769"/>
      <c r="AB7" s="807" t="s">
        <v>639</v>
      </c>
      <c r="AC7" s="315"/>
      <c r="AD7" s="936"/>
      <c r="AE7" s="936"/>
      <c r="AF7" s="936"/>
    </row>
    <row r="8" spans="1:32" s="97" customFormat="1" ht="156.75" customHeight="1">
      <c r="A8" s="73"/>
      <c r="B8" s="240"/>
      <c r="C8" s="819" t="s">
        <v>723</v>
      </c>
      <c r="D8" s="183"/>
      <c r="E8" s="666" t="s">
        <v>734</v>
      </c>
      <c r="F8" s="273"/>
      <c r="G8" s="238"/>
      <c r="H8" s="238"/>
      <c r="I8" s="238"/>
      <c r="J8" s="238"/>
      <c r="K8" s="238"/>
      <c r="L8" s="238"/>
      <c r="M8" s="176"/>
      <c r="N8" s="264"/>
      <c r="P8" s="913"/>
      <c r="R8" s="302"/>
      <c r="S8" s="379"/>
      <c r="T8" s="302"/>
      <c r="U8" s="315"/>
      <c r="V8" s="307"/>
      <c r="W8" s="315"/>
      <c r="X8" s="307"/>
      <c r="Y8" s="315"/>
      <c r="Z8" s="307"/>
      <c r="AA8" s="262"/>
      <c r="AB8" s="798"/>
      <c r="AC8" s="315"/>
      <c r="AD8" s="936"/>
      <c r="AE8" s="936"/>
      <c r="AF8" s="936"/>
    </row>
    <row r="9" spans="1:32" s="97" customFormat="1" ht="54.75" customHeight="1">
      <c r="A9" s="110" t="s">
        <v>513</v>
      </c>
      <c r="B9" s="74" t="s">
        <v>70</v>
      </c>
      <c r="C9" s="898" t="s">
        <v>911</v>
      </c>
      <c r="D9" s="183"/>
      <c r="E9" s="266"/>
      <c r="F9" s="273"/>
      <c r="G9" s="78" t="s">
        <v>10</v>
      </c>
      <c r="H9" s="78" t="s">
        <v>10</v>
      </c>
      <c r="I9" s="78" t="s">
        <v>10</v>
      </c>
      <c r="J9" s="78" t="s">
        <v>10</v>
      </c>
      <c r="K9" s="78" t="s">
        <v>10</v>
      </c>
      <c r="L9" s="78" t="s">
        <v>10</v>
      </c>
      <c r="M9" s="192"/>
      <c r="N9" s="820" t="s">
        <v>694</v>
      </c>
      <c r="P9" s="820" t="s">
        <v>819</v>
      </c>
      <c r="R9" s="899" t="s">
        <v>818</v>
      </c>
      <c r="S9" s="379"/>
      <c r="T9" s="300"/>
      <c r="U9" s="315"/>
      <c r="V9" s="267"/>
      <c r="W9" s="315"/>
      <c r="X9" s="590" t="s">
        <v>613</v>
      </c>
      <c r="Y9" s="425"/>
      <c r="Z9" s="600">
        <f t="shared" ref="Z9:Z13" si="0">IF(OR(X9="A"),"",IF(OR(X9="N"),0,1))</f>
        <v>0</v>
      </c>
      <c r="AA9" s="770"/>
      <c r="AB9" s="807" t="s">
        <v>647</v>
      </c>
      <c r="AC9" s="315"/>
      <c r="AD9" s="936"/>
      <c r="AE9" s="936"/>
      <c r="AF9" s="936"/>
    </row>
    <row r="10" spans="1:32" s="97" customFormat="1" ht="47.25" customHeight="1">
      <c r="A10" s="110" t="s">
        <v>265</v>
      </c>
      <c r="B10" s="74" t="s">
        <v>213</v>
      </c>
      <c r="C10" s="819" t="s">
        <v>912</v>
      </c>
      <c r="D10" s="183"/>
      <c r="E10" s="266"/>
      <c r="F10" s="273"/>
      <c r="G10" s="78" t="s">
        <v>10</v>
      </c>
      <c r="H10" s="78" t="s">
        <v>10</v>
      </c>
      <c r="I10" s="78" t="s">
        <v>10</v>
      </c>
      <c r="J10" s="78" t="s">
        <v>10</v>
      </c>
      <c r="K10" s="78" t="s">
        <v>10</v>
      </c>
      <c r="L10" s="78" t="s">
        <v>10</v>
      </c>
      <c r="M10" s="192"/>
      <c r="N10" s="820" t="s">
        <v>694</v>
      </c>
      <c r="P10" s="820" t="s">
        <v>819</v>
      </c>
      <c r="R10" s="300" t="s">
        <v>269</v>
      </c>
      <c r="S10" s="379"/>
      <c r="T10" s="300"/>
      <c r="U10" s="315"/>
      <c r="V10" s="267"/>
      <c r="W10" s="315"/>
      <c r="X10" s="590" t="s">
        <v>612</v>
      </c>
      <c r="Y10" s="425"/>
      <c r="Z10" s="600">
        <f t="shared" si="0"/>
        <v>1</v>
      </c>
      <c r="AA10" s="770"/>
      <c r="AB10" s="807" t="s">
        <v>647</v>
      </c>
      <c r="AC10" s="315"/>
      <c r="AD10" s="936"/>
      <c r="AE10" s="936"/>
      <c r="AF10" s="936"/>
    </row>
    <row r="11" spans="1:32" s="97" customFormat="1" ht="68.25" customHeight="1">
      <c r="A11" s="110" t="s">
        <v>266</v>
      </c>
      <c r="B11" s="74" t="s">
        <v>261</v>
      </c>
      <c r="C11" s="819" t="s">
        <v>913</v>
      </c>
      <c r="D11" s="183"/>
      <c r="E11" s="266"/>
      <c r="F11" s="273"/>
      <c r="G11" s="78" t="s">
        <v>10</v>
      </c>
      <c r="H11" s="78" t="s">
        <v>10</v>
      </c>
      <c r="I11" s="78" t="s">
        <v>10</v>
      </c>
      <c r="J11" s="78" t="s">
        <v>10</v>
      </c>
      <c r="K11" s="78" t="s">
        <v>10</v>
      </c>
      <c r="L11" s="78" t="s">
        <v>10</v>
      </c>
      <c r="M11" s="192"/>
      <c r="N11" s="820" t="s">
        <v>694</v>
      </c>
      <c r="P11" s="820" t="s">
        <v>819</v>
      </c>
      <c r="R11" s="828" t="s">
        <v>733</v>
      </c>
      <c r="S11" s="379"/>
      <c r="T11" s="300" t="s">
        <v>432</v>
      </c>
      <c r="U11" s="315"/>
      <c r="V11" s="267"/>
      <c r="W11" s="315"/>
      <c r="X11" s="590" t="s">
        <v>612</v>
      </c>
      <c r="Y11" s="425"/>
      <c r="Z11" s="600">
        <f t="shared" si="0"/>
        <v>1</v>
      </c>
      <c r="AA11" s="770"/>
      <c r="AB11" s="807" t="s">
        <v>647</v>
      </c>
      <c r="AC11" s="315"/>
      <c r="AD11" s="936"/>
      <c r="AE11" s="936"/>
      <c r="AF11" s="936"/>
    </row>
    <row r="12" spans="1:32" s="97" customFormat="1" ht="48" customHeight="1">
      <c r="A12" s="110" t="s">
        <v>267</v>
      </c>
      <c r="B12" s="74" t="s">
        <v>262</v>
      </c>
      <c r="C12" s="288" t="s">
        <v>605</v>
      </c>
      <c r="D12" s="183"/>
      <c r="E12" s="266"/>
      <c r="F12" s="273"/>
      <c r="G12" s="78" t="s">
        <v>10</v>
      </c>
      <c r="H12" s="78" t="s">
        <v>10</v>
      </c>
      <c r="I12" s="78" t="s">
        <v>10</v>
      </c>
      <c r="J12" s="78" t="s">
        <v>10</v>
      </c>
      <c r="K12" s="78" t="s">
        <v>10</v>
      </c>
      <c r="L12" s="78" t="s">
        <v>10</v>
      </c>
      <c r="M12" s="176"/>
      <c r="N12" s="831" t="s">
        <v>694</v>
      </c>
      <c r="P12" s="913" t="s">
        <v>819</v>
      </c>
      <c r="R12" s="302" t="s">
        <v>277</v>
      </c>
      <c r="S12" s="379"/>
      <c r="T12" s="302"/>
      <c r="U12" s="315"/>
      <c r="V12" s="307"/>
      <c r="W12" s="315"/>
      <c r="X12" s="590" t="s">
        <v>612</v>
      </c>
      <c r="Y12" s="425"/>
      <c r="Z12" s="600">
        <f t="shared" si="0"/>
        <v>1</v>
      </c>
      <c r="AA12" s="770"/>
      <c r="AB12" s="807" t="s">
        <v>647</v>
      </c>
      <c r="AC12" s="315"/>
      <c r="AD12" s="936"/>
      <c r="AE12" s="936"/>
      <c r="AF12" s="936"/>
    </row>
    <row r="13" spans="1:32" s="97" customFormat="1" ht="52.5" customHeight="1">
      <c r="A13" s="116" t="s">
        <v>268</v>
      </c>
      <c r="B13" s="814" t="s">
        <v>263</v>
      </c>
      <c r="C13" s="229" t="s">
        <v>514</v>
      </c>
      <c r="D13" s="191"/>
      <c r="E13" s="252"/>
      <c r="F13" s="191"/>
      <c r="G13" s="29" t="s">
        <v>10</v>
      </c>
      <c r="H13" s="29" t="s">
        <v>10</v>
      </c>
      <c r="I13" s="29" t="s">
        <v>10</v>
      </c>
      <c r="J13" s="29" t="s">
        <v>10</v>
      </c>
      <c r="K13" s="29" t="s">
        <v>10</v>
      </c>
      <c r="L13" s="29" t="s">
        <v>10</v>
      </c>
      <c r="M13" s="166"/>
      <c r="N13" s="836" t="s">
        <v>694</v>
      </c>
      <c r="P13" s="29" t="s">
        <v>819</v>
      </c>
      <c r="R13" s="398" t="s">
        <v>636</v>
      </c>
      <c r="S13" s="379"/>
      <c r="T13" s="394"/>
      <c r="U13" s="315"/>
      <c r="V13" s="29"/>
      <c r="W13" s="315"/>
      <c r="X13" s="590" t="s">
        <v>612</v>
      </c>
      <c r="Y13" s="425"/>
      <c r="Z13" s="600">
        <f t="shared" si="0"/>
        <v>1</v>
      </c>
      <c r="AA13" s="770"/>
      <c r="AB13" s="807" t="s">
        <v>647</v>
      </c>
      <c r="AC13" s="315"/>
      <c r="AD13" s="936"/>
      <c r="AE13" s="936"/>
      <c r="AF13" s="936"/>
    </row>
    <row r="14" spans="1:32" s="97" customFormat="1" ht="112.5" customHeight="1">
      <c r="A14" s="663" t="s">
        <v>71</v>
      </c>
      <c r="B14" s="664" t="s">
        <v>264</v>
      </c>
      <c r="C14" s="821" t="s">
        <v>704</v>
      </c>
      <c r="D14" s="273"/>
      <c r="E14" s="821" t="s">
        <v>722</v>
      </c>
      <c r="F14" s="273"/>
      <c r="G14" s="667" t="s">
        <v>10</v>
      </c>
      <c r="H14" s="667" t="s">
        <v>10</v>
      </c>
      <c r="I14" s="667" t="s">
        <v>10</v>
      </c>
      <c r="J14" s="667" t="s">
        <v>10</v>
      </c>
      <c r="K14" s="667" t="s">
        <v>10</v>
      </c>
      <c r="L14" s="667" t="s">
        <v>10</v>
      </c>
      <c r="M14" s="186"/>
      <c r="N14" s="829" t="s">
        <v>694</v>
      </c>
      <c r="P14" s="912" t="s">
        <v>10</v>
      </c>
      <c r="R14" s="300" t="s">
        <v>637</v>
      </c>
      <c r="S14" s="379"/>
      <c r="T14" s="300"/>
      <c r="U14" s="315"/>
      <c r="V14" s="306"/>
      <c r="W14" s="315"/>
      <c r="X14" s="590" t="s">
        <v>612</v>
      </c>
      <c r="Y14" s="425"/>
      <c r="Z14" s="600">
        <f>IF(OR(X14="A"),"",IF(AND(X14="N"),0,1))</f>
        <v>1</v>
      </c>
      <c r="AA14" s="770"/>
      <c r="AB14" s="801" t="s">
        <v>639</v>
      </c>
      <c r="AC14" s="315"/>
      <c r="AD14" s="936"/>
      <c r="AE14" s="936"/>
      <c r="AF14" s="936"/>
    </row>
    <row r="15" spans="1:32" ht="13.8">
      <c r="AD15" s="203"/>
      <c r="AE15" s="203"/>
      <c r="AF15" s="203"/>
    </row>
    <row r="16" spans="1:32" ht="13.8">
      <c r="AD16" s="203"/>
      <c r="AE16" s="203"/>
      <c r="AF16" s="203"/>
    </row>
    <row r="17" spans="30:32" ht="13.8">
      <c r="AD17" s="203"/>
      <c r="AE17" s="203"/>
      <c r="AF17" s="203"/>
    </row>
    <row r="18" spans="30:32" ht="13.8">
      <c r="AD18" s="203"/>
      <c r="AE18" s="203"/>
      <c r="AF18" s="203"/>
    </row>
    <row r="19" spans="30:32" ht="13.8">
      <c r="AD19" s="203"/>
      <c r="AE19" s="203"/>
      <c r="AF19" s="203"/>
    </row>
    <row r="20" spans="30:32" ht="13.8">
      <c r="AD20" s="203"/>
      <c r="AE20" s="203"/>
      <c r="AF20" s="203"/>
    </row>
    <row r="21" spans="30:32" ht="13.8">
      <c r="AD21" s="203"/>
      <c r="AE21" s="203"/>
      <c r="AF21" s="203"/>
    </row>
    <row r="22" spans="30:32" ht="13.8">
      <c r="AD22" s="203"/>
      <c r="AE22" s="203"/>
      <c r="AF22" s="203"/>
    </row>
    <row r="23" spans="30:32" ht="13.8">
      <c r="AD23" s="203"/>
      <c r="AE23" s="203"/>
      <c r="AF23" s="203"/>
    </row>
    <row r="24" spans="30:32" ht="13.8">
      <c r="AD24" s="203"/>
      <c r="AE24" s="203"/>
      <c r="AF24" s="203"/>
    </row>
    <row r="25" spans="30:32" ht="13.8">
      <c r="AD25" s="203"/>
      <c r="AE25" s="203"/>
      <c r="AF25" s="203"/>
    </row>
    <row r="26" spans="30:32" ht="13.8">
      <c r="AD26" s="203"/>
      <c r="AE26" s="203"/>
      <c r="AF26" s="203"/>
    </row>
    <row r="27" spans="30:32" ht="13.8">
      <c r="AD27" s="203"/>
      <c r="AE27" s="203"/>
      <c r="AF27" s="203"/>
    </row>
    <row r="28" spans="30:32" ht="13.8">
      <c r="AD28" s="203"/>
      <c r="AE28" s="203"/>
      <c r="AF28" s="203"/>
    </row>
    <row r="29" spans="30:32" ht="13.8">
      <c r="AD29" s="203"/>
      <c r="AE29" s="203"/>
      <c r="AF29" s="203"/>
    </row>
    <row r="30" spans="30:32" ht="13.8">
      <c r="AD30" s="203"/>
      <c r="AE30" s="203"/>
      <c r="AF30" s="203"/>
    </row>
    <row r="31" spans="30:32" ht="13.8">
      <c r="AD31" s="203"/>
      <c r="AE31" s="203"/>
      <c r="AF31" s="203"/>
    </row>
    <row r="32" spans="30:32" ht="13.8">
      <c r="AD32" s="203"/>
      <c r="AE32" s="203"/>
      <c r="AF32" s="203"/>
    </row>
    <row r="33" spans="30:32" ht="13.8">
      <c r="AD33" s="203"/>
      <c r="AE33" s="203"/>
      <c r="AF33" s="203"/>
    </row>
    <row r="34" spans="30:32" ht="13.8">
      <c r="AD34" s="203"/>
      <c r="AE34" s="203"/>
      <c r="AF34" s="203"/>
    </row>
    <row r="35" spans="30:32" ht="13.8">
      <c r="AD35" s="203"/>
      <c r="AE35" s="203"/>
      <c r="AF35" s="203"/>
    </row>
    <row r="36" spans="30:32" ht="13.8">
      <c r="AD36" s="203"/>
      <c r="AE36" s="203"/>
      <c r="AF36" s="203"/>
    </row>
    <row r="37" spans="30:32" ht="13.8">
      <c r="AD37" s="203"/>
      <c r="AE37" s="203"/>
      <c r="AF37" s="203"/>
    </row>
    <row r="38" spans="30:32" ht="13.8">
      <c r="AD38" s="203"/>
      <c r="AE38" s="203"/>
      <c r="AF38" s="203"/>
    </row>
    <row r="39" spans="30:32" ht="13.8">
      <c r="AD39" s="203"/>
      <c r="AE39" s="203"/>
      <c r="AF39" s="203"/>
    </row>
    <row r="40" spans="30:32" ht="13.8">
      <c r="AD40" s="203"/>
      <c r="AE40" s="203"/>
      <c r="AF40" s="203"/>
    </row>
    <row r="41" spans="30:32" ht="13.8">
      <c r="AD41" s="203"/>
      <c r="AE41" s="203"/>
      <c r="AF41" s="203"/>
    </row>
    <row r="42" spans="30:32" ht="13.8">
      <c r="AD42" s="203"/>
      <c r="AE42" s="203"/>
      <c r="AF42" s="203"/>
    </row>
    <row r="43" spans="30:32" ht="13.8">
      <c r="AD43" s="203"/>
      <c r="AE43" s="203"/>
      <c r="AF43" s="203"/>
    </row>
    <row r="44" spans="30:32" ht="13.8">
      <c r="AD44" s="203"/>
      <c r="AE44" s="203"/>
      <c r="AF44" s="203"/>
    </row>
    <row r="45" spans="30:32" ht="13.8">
      <c r="AD45" s="203"/>
      <c r="AE45" s="203"/>
      <c r="AF45" s="203"/>
    </row>
    <row r="46" spans="30:32" ht="13.8">
      <c r="AD46" s="203"/>
      <c r="AE46" s="203"/>
      <c r="AF46" s="203"/>
    </row>
    <row r="47" spans="30:32" ht="13.8">
      <c r="AD47" s="203"/>
      <c r="AE47" s="203"/>
      <c r="AF47" s="203"/>
    </row>
    <row r="48" spans="30:32" ht="13.8">
      <c r="AD48" s="203"/>
      <c r="AE48" s="203"/>
      <c r="AF48" s="203"/>
    </row>
    <row r="49" spans="30:32" ht="13.8">
      <c r="AD49" s="203"/>
      <c r="AE49" s="203"/>
      <c r="AF49" s="203"/>
    </row>
    <row r="50" spans="30:32" ht="13.8">
      <c r="AD50" s="203"/>
      <c r="AE50" s="203"/>
      <c r="AF50" s="203"/>
    </row>
    <row r="51" spans="30:32" ht="13.8">
      <c r="AD51" s="203"/>
      <c r="AE51" s="203"/>
      <c r="AF51" s="203"/>
    </row>
    <row r="52" spans="30:32" ht="13.8">
      <c r="AD52" s="203"/>
      <c r="AE52" s="203"/>
      <c r="AF52" s="203"/>
    </row>
    <row r="53" spans="30:32" ht="13.8">
      <c r="AD53" s="203"/>
      <c r="AE53" s="203"/>
      <c r="AF53" s="203"/>
    </row>
    <row r="54" spans="30:32" ht="13.8">
      <c r="AD54" s="203"/>
      <c r="AE54" s="203"/>
      <c r="AF54" s="203"/>
    </row>
    <row r="55" spans="30:32" ht="13.8">
      <c r="AD55" s="203"/>
      <c r="AE55" s="203"/>
      <c r="AF55" s="203"/>
    </row>
    <row r="56" spans="30:32" ht="13.8">
      <c r="AD56" s="203"/>
      <c r="AE56" s="203"/>
      <c r="AF56" s="203"/>
    </row>
    <row r="57" spans="30:32" ht="13.8">
      <c r="AD57" s="203"/>
      <c r="AE57" s="203"/>
      <c r="AF57" s="203"/>
    </row>
    <row r="58" spans="30:32" ht="13.8">
      <c r="AD58" s="203"/>
      <c r="AE58" s="203"/>
      <c r="AF58" s="203"/>
    </row>
    <row r="59" spans="30:32" ht="13.8">
      <c r="AD59" s="203"/>
      <c r="AE59" s="203"/>
      <c r="AF59" s="203"/>
    </row>
    <row r="60" spans="30:32" ht="13.8">
      <c r="AD60" s="203"/>
      <c r="AE60" s="203"/>
      <c r="AF60" s="203"/>
    </row>
    <row r="61" spans="30:32" ht="13.8">
      <c r="AD61" s="203"/>
      <c r="AE61" s="203"/>
      <c r="AF61" s="203"/>
    </row>
  </sheetData>
  <mergeCells count="12">
    <mergeCell ref="AD1:AD2"/>
    <mergeCell ref="AF1:AF2"/>
    <mergeCell ref="A4:C4"/>
    <mergeCell ref="G1:L1"/>
    <mergeCell ref="AB1:AB2"/>
    <mergeCell ref="P1:P2"/>
    <mergeCell ref="N1:N2"/>
    <mergeCell ref="R1:R2"/>
    <mergeCell ref="T1:T2"/>
    <mergeCell ref="V1:V2"/>
    <mergeCell ref="Z1:Z2"/>
    <mergeCell ref="X1:X2"/>
  </mergeCells>
  <dataValidations count="2">
    <dataValidation type="textLength" allowBlank="1" showInputMessage="1" showErrorMessage="1" sqref="G14:M14 G6:M12" xr:uid="{00000000-0002-0000-0700-000000000000}">
      <formula1>0</formula1>
      <formula2>4096</formula2>
    </dataValidation>
    <dataValidation type="list" showDropDown="1" showInputMessage="1" showErrorMessage="1" sqref="X6:X7 X9:X14" xr:uid="{00000000-0002-0000-0700-000001000000}">
      <formula1>"N,Y,A"</formula1>
    </dataValidation>
  </dataValidations>
  <printOptions headings="1"/>
  <pageMargins left="0.23622047244094491" right="0.23622047244094491" top="0.74803149606299213" bottom="0.74803149606299213" header="0.31496062992125984" footer="0.31496062992125984"/>
  <pageSetup paperSize="9" scale="49" fitToHeight="0" orientation="landscape" r:id="rId1"/>
  <headerFooter>
    <oddFooter>&amp;L&amp;"BMW Group,Fett"&amp;8BMW Sales Standards 2013+, August 9th, 2012&amp;C&amp;"BMW Group,Standard"&amp;8&amp;A&amp;R&amp;"BMW Group,Standard"&amp;8&amp;P / &amp;N</oddFooter>
  </headerFooter>
  <ignoredErrors>
    <ignoredError sqref="B6 B9:B14"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7">
    <pageSetUpPr fitToPage="1"/>
  </sheetPr>
  <dimension ref="A1:AF61"/>
  <sheetViews>
    <sheetView showGridLines="0" zoomScaleNormal="100" workbookViewId="0">
      <pane ySplit="2" topLeftCell="A6" activePane="bottomLeft" state="frozen"/>
      <selection activeCell="Z14" sqref="Z14"/>
      <selection pane="bottomLeft" activeCell="B13" sqref="B13"/>
    </sheetView>
  </sheetViews>
  <sheetFormatPr defaultColWidth="11.44140625" defaultRowHeight="14.4"/>
  <cols>
    <col min="1" max="1" width="21.6640625" customWidth="1"/>
    <col min="2" max="2" width="8.88671875" customWidth="1"/>
    <col min="3" max="3" width="57.33203125" customWidth="1"/>
    <col min="4" max="4" width="1.6640625" style="92" customWidth="1"/>
    <col min="5" max="5" width="37" style="269" customWidth="1"/>
    <col min="6" max="6" width="1.109375" style="269" customWidth="1"/>
    <col min="7" max="7" width="6" customWidth="1"/>
    <col min="8" max="12" width="6.88671875" customWidth="1"/>
    <col min="13" max="13" width="1.6640625" style="92" customWidth="1"/>
    <col min="14" max="14" width="11.44140625" customWidth="1"/>
    <col min="15" max="15" width="0.88671875" customWidth="1"/>
    <col min="17" max="17" width="1.5546875" customWidth="1"/>
    <col min="18" max="18" width="37.10937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0.88671875" style="269"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194</v>
      </c>
      <c r="R1" s="950" t="s">
        <v>219</v>
      </c>
      <c r="T1" s="950" t="s">
        <v>242</v>
      </c>
      <c r="V1" s="950" t="s">
        <v>243</v>
      </c>
      <c r="X1" s="950" t="s">
        <v>220</v>
      </c>
      <c r="Z1" s="950" t="s">
        <v>244</v>
      </c>
      <c r="AA1" s="271"/>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A2" s="271"/>
      <c r="AB2" s="952"/>
      <c r="AC2" s="123"/>
      <c r="AD2" s="947"/>
      <c r="AF2" s="948"/>
    </row>
    <row r="4" spans="1:32" ht="15">
      <c r="A4" s="991" t="s">
        <v>72</v>
      </c>
      <c r="B4" s="991"/>
      <c r="AD4" s="3"/>
      <c r="AE4" s="3"/>
      <c r="AF4" s="3"/>
    </row>
    <row r="5" spans="1:32" s="1" customFormat="1" ht="13.8">
      <c r="A5" s="64"/>
      <c r="B5" s="65"/>
      <c r="C5" s="63"/>
      <c r="D5" s="113"/>
      <c r="E5" s="270"/>
      <c r="F5" s="270"/>
      <c r="G5" s="63"/>
      <c r="H5" s="63"/>
      <c r="I5" s="63"/>
      <c r="J5" s="63"/>
      <c r="K5" s="63"/>
      <c r="L5" s="63"/>
      <c r="M5" s="113"/>
      <c r="P5" s="261"/>
      <c r="V5" s="315"/>
      <c r="W5" s="315"/>
      <c r="Y5" s="315"/>
      <c r="Z5" s="315"/>
      <c r="AA5" s="197"/>
      <c r="AB5" s="315"/>
      <c r="AC5" s="315"/>
      <c r="AD5" s="3"/>
      <c r="AE5" s="3"/>
      <c r="AF5" s="3"/>
    </row>
    <row r="6" spans="1:32" s="1" customFormat="1" ht="138.75" customHeight="1">
      <c r="A6" s="79" t="s">
        <v>73</v>
      </c>
      <c r="B6" s="80" t="s">
        <v>74</v>
      </c>
      <c r="C6" s="821" t="s">
        <v>785</v>
      </c>
      <c r="D6" s="183"/>
      <c r="E6" s="821"/>
      <c r="F6" s="273"/>
      <c r="G6" s="70" t="s">
        <v>10</v>
      </c>
      <c r="H6" s="70" t="s">
        <v>10</v>
      </c>
      <c r="I6" s="70" t="s">
        <v>10</v>
      </c>
      <c r="J6" s="70" t="s">
        <v>10</v>
      </c>
      <c r="K6" s="70" t="s">
        <v>10</v>
      </c>
      <c r="L6" s="70" t="s">
        <v>10</v>
      </c>
      <c r="M6" s="188"/>
      <c r="N6" s="830" t="s">
        <v>694</v>
      </c>
      <c r="P6" s="914" t="s">
        <v>819</v>
      </c>
      <c r="R6" s="909" t="s">
        <v>914</v>
      </c>
      <c r="S6" s="379"/>
      <c r="T6" s="305" t="s">
        <v>435</v>
      </c>
      <c r="U6" s="315"/>
      <c r="V6" s="314"/>
      <c r="W6" s="315"/>
      <c r="X6" s="590" t="s">
        <v>612</v>
      </c>
      <c r="Y6" s="425"/>
      <c r="Z6" s="600">
        <f>IF(OR(X6="A",X7="A"),"",IF(OR(X6="N",X7="N"),0,1))</f>
        <v>1</v>
      </c>
      <c r="AA6" s="757"/>
      <c r="AB6" s="800" t="s">
        <v>639</v>
      </c>
      <c r="AC6" s="465"/>
      <c r="AD6" s="936"/>
      <c r="AE6" s="936"/>
      <c r="AF6" s="936"/>
    </row>
    <row r="7" spans="1:32" s="315" customFormat="1" ht="30.75" customHeight="1">
      <c r="A7" s="380"/>
      <c r="B7" s="312"/>
      <c r="C7" s="81"/>
      <c r="D7" s="273"/>
      <c r="E7" s="81"/>
      <c r="F7" s="273"/>
      <c r="G7" s="314"/>
      <c r="H7" s="314"/>
      <c r="I7" s="314"/>
      <c r="J7" s="314"/>
      <c r="K7" s="314"/>
      <c r="L7" s="314"/>
      <c r="M7" s="188"/>
      <c r="N7" s="314"/>
      <c r="P7" s="914"/>
      <c r="R7" s="300" t="s">
        <v>257</v>
      </c>
      <c r="S7" s="379"/>
      <c r="T7" s="300"/>
      <c r="V7" s="314"/>
      <c r="X7" s="590" t="s">
        <v>612</v>
      </c>
      <c r="Y7" s="425"/>
      <c r="Z7" s="601"/>
      <c r="AA7" s="769"/>
      <c r="AB7" s="800"/>
      <c r="AC7" s="465"/>
      <c r="AD7" s="936"/>
      <c r="AE7" s="936"/>
      <c r="AF7" s="936"/>
    </row>
    <row r="8" spans="1:32" s="1" customFormat="1" ht="104.25" customHeight="1">
      <c r="A8" s="573" t="s">
        <v>833</v>
      </c>
      <c r="B8" s="47" t="s">
        <v>75</v>
      </c>
      <c r="C8" s="821" t="s">
        <v>977</v>
      </c>
      <c r="D8" s="183"/>
      <c r="E8" s="821"/>
      <c r="F8" s="273"/>
      <c r="G8" s="66" t="s">
        <v>10</v>
      </c>
      <c r="H8" s="66" t="s">
        <v>10</v>
      </c>
      <c r="I8" s="66" t="s">
        <v>10</v>
      </c>
      <c r="J8" s="66" t="s">
        <v>10</v>
      </c>
      <c r="K8" s="66" t="s">
        <v>10</v>
      </c>
      <c r="L8" s="66" t="s">
        <v>10</v>
      </c>
      <c r="M8" s="186"/>
      <c r="N8" s="829" t="s">
        <v>694</v>
      </c>
      <c r="P8" s="912" t="s">
        <v>819</v>
      </c>
      <c r="R8" s="903" t="s">
        <v>834</v>
      </c>
      <c r="S8" s="379"/>
      <c r="T8" s="890" t="s">
        <v>786</v>
      </c>
      <c r="U8" s="315"/>
      <c r="V8" s="306"/>
      <c r="W8" s="315"/>
      <c r="X8" s="590" t="s">
        <v>612</v>
      </c>
      <c r="Y8" s="425"/>
      <c r="Z8" s="600">
        <f>IF(OR(X8="A",X9="A",X10="A"),"",IF(OR(X8="N",X9="N",X10="N"),0,1))</f>
        <v>1</v>
      </c>
      <c r="AA8" s="770"/>
      <c r="AB8" s="801" t="s">
        <v>648</v>
      </c>
      <c r="AC8" s="465"/>
      <c r="AD8" s="936"/>
      <c r="AE8" s="936"/>
      <c r="AF8" s="936"/>
    </row>
    <row r="9" spans="1:32" s="1" customFormat="1" ht="42.75" customHeight="1">
      <c r="A9" s="58"/>
      <c r="B9" s="71"/>
      <c r="C9" s="81"/>
      <c r="D9" s="183"/>
      <c r="E9" s="81"/>
      <c r="F9" s="273"/>
      <c r="G9" s="70"/>
      <c r="H9" s="70"/>
      <c r="I9" s="70"/>
      <c r="J9" s="70"/>
      <c r="K9" s="70"/>
      <c r="L9" s="70"/>
      <c r="M9" s="188"/>
      <c r="N9" s="256"/>
      <c r="P9" s="914"/>
      <c r="R9" s="890" t="s">
        <v>787</v>
      </c>
      <c r="S9" s="379"/>
      <c r="T9" s="300"/>
      <c r="U9" s="315"/>
      <c r="V9" s="314"/>
      <c r="W9" s="315"/>
      <c r="X9" s="590" t="s">
        <v>612</v>
      </c>
      <c r="Y9" s="425"/>
      <c r="Z9" s="601"/>
      <c r="AA9" s="769"/>
      <c r="AB9" s="800"/>
      <c r="AC9" s="465"/>
      <c r="AD9" s="936"/>
      <c r="AE9" s="936"/>
      <c r="AF9" s="936"/>
    </row>
    <row r="10" spans="1:32" s="1" customFormat="1" ht="47.25" customHeight="1">
      <c r="A10" s="77"/>
      <c r="B10" s="72"/>
      <c r="C10" s="578"/>
      <c r="D10" s="183"/>
      <c r="E10" s="309"/>
      <c r="F10" s="273"/>
      <c r="G10" s="54"/>
      <c r="H10" s="54"/>
      <c r="I10" s="54"/>
      <c r="J10" s="54"/>
      <c r="K10" s="54"/>
      <c r="L10" s="54"/>
      <c r="M10" s="176"/>
      <c r="N10" s="264"/>
      <c r="P10" s="913"/>
      <c r="R10" s="300" t="s">
        <v>258</v>
      </c>
      <c r="S10" s="379"/>
      <c r="T10" s="300" t="s">
        <v>259</v>
      </c>
      <c r="U10" s="315"/>
      <c r="V10" s="307"/>
      <c r="W10" s="315"/>
      <c r="X10" s="590" t="s">
        <v>612</v>
      </c>
      <c r="Y10" s="315"/>
      <c r="Z10" s="602"/>
      <c r="AA10" s="262"/>
      <c r="AB10" s="798"/>
      <c r="AC10" s="465"/>
      <c r="AD10" s="936"/>
      <c r="AE10" s="936"/>
      <c r="AF10" s="936"/>
    </row>
    <row r="11" spans="1:32" s="1" customFormat="1" ht="60.75" customHeight="1">
      <c r="A11" s="108" t="s">
        <v>76</v>
      </c>
      <c r="B11" s="670" t="s">
        <v>77</v>
      </c>
      <c r="C11" s="821" t="s">
        <v>915</v>
      </c>
      <c r="D11" s="273"/>
      <c r="E11" s="665"/>
      <c r="F11" s="273"/>
      <c r="G11" s="667" t="s">
        <v>10</v>
      </c>
      <c r="H11" s="667" t="s">
        <v>10</v>
      </c>
      <c r="I11" s="667" t="s">
        <v>10</v>
      </c>
      <c r="J11" s="667" t="s">
        <v>10</v>
      </c>
      <c r="K11" s="818" t="s">
        <v>10</v>
      </c>
      <c r="L11" s="667" t="s">
        <v>10</v>
      </c>
      <c r="M11" s="186"/>
      <c r="N11" s="667" t="s">
        <v>192</v>
      </c>
      <c r="O11" s="315"/>
      <c r="P11" s="912" t="s">
        <v>750</v>
      </c>
      <c r="Q11" s="315"/>
      <c r="R11" s="910" t="s">
        <v>916</v>
      </c>
      <c r="S11" s="379"/>
      <c r="T11" s="660" t="s">
        <v>433</v>
      </c>
      <c r="U11" s="315"/>
      <c r="V11" s="667"/>
      <c r="W11" s="315"/>
      <c r="X11" s="590" t="s">
        <v>612</v>
      </c>
      <c r="Y11" s="425"/>
      <c r="Z11" s="600">
        <f>IF(OR(X11="A"),"",IF(OR(X11="N"),0,1))</f>
        <v>1</v>
      </c>
      <c r="AA11" s="757"/>
      <c r="AB11" s="798" t="s">
        <v>741</v>
      </c>
      <c r="AC11" s="465"/>
      <c r="AD11" s="936"/>
      <c r="AE11" s="936"/>
      <c r="AF11" s="936"/>
    </row>
    <row r="12" spans="1:32" ht="70.5" customHeight="1">
      <c r="A12" s="108" t="s">
        <v>538</v>
      </c>
      <c r="B12" s="670" t="s">
        <v>158</v>
      </c>
      <c r="C12" s="821" t="s">
        <v>917</v>
      </c>
      <c r="D12" s="273"/>
      <c r="E12" s="665"/>
      <c r="F12" s="273"/>
      <c r="G12" s="667" t="s">
        <v>10</v>
      </c>
      <c r="H12" s="667" t="s">
        <v>10</v>
      </c>
      <c r="I12" s="667" t="s">
        <v>10</v>
      </c>
      <c r="J12" s="667" t="s">
        <v>10</v>
      </c>
      <c r="K12" s="667" t="s">
        <v>10</v>
      </c>
      <c r="L12" s="667" t="s">
        <v>10</v>
      </c>
      <c r="M12" s="186"/>
      <c r="N12" s="667" t="s">
        <v>192</v>
      </c>
      <c r="O12" s="315"/>
      <c r="P12" s="912" t="s">
        <v>750</v>
      </c>
      <c r="Q12" s="315"/>
      <c r="R12" s="910" t="s">
        <v>918</v>
      </c>
      <c r="S12" s="379"/>
      <c r="T12" s="660" t="s">
        <v>433</v>
      </c>
      <c r="U12" s="315"/>
      <c r="V12" s="667" t="s">
        <v>250</v>
      </c>
      <c r="W12" s="315"/>
      <c r="X12" s="590" t="s">
        <v>612</v>
      </c>
      <c r="Y12" s="425"/>
      <c r="Z12" s="600">
        <f>IF(OR(X12="A"),"",IF(OR(X12="N"),0,1))</f>
        <v>1</v>
      </c>
      <c r="AA12" s="757"/>
      <c r="AB12" s="798" t="s">
        <v>741</v>
      </c>
      <c r="AC12" s="678"/>
      <c r="AD12" s="936"/>
      <c r="AE12" s="936"/>
      <c r="AF12" s="936"/>
    </row>
    <row r="13" spans="1:32" s="315" customFormat="1" ht="63" customHeight="1">
      <c r="A13" s="108" t="s">
        <v>665</v>
      </c>
      <c r="B13" s="547" t="s">
        <v>346</v>
      </c>
      <c r="C13" s="821" t="s">
        <v>1016</v>
      </c>
      <c r="D13" s="273"/>
      <c r="E13" s="543"/>
      <c r="F13" s="273"/>
      <c r="G13" s="545" t="s">
        <v>10</v>
      </c>
      <c r="H13" s="545" t="s">
        <v>10</v>
      </c>
      <c r="I13" s="545" t="s">
        <v>10</v>
      </c>
      <c r="J13" s="545" t="s">
        <v>10</v>
      </c>
      <c r="K13" s="545" t="s">
        <v>10</v>
      </c>
      <c r="L13" s="545" t="s">
        <v>10</v>
      </c>
      <c r="M13" s="186"/>
      <c r="N13" s="545" t="s">
        <v>993</v>
      </c>
      <c r="P13" s="912" t="s">
        <v>10</v>
      </c>
      <c r="R13" s="542" t="s">
        <v>247</v>
      </c>
      <c r="S13" s="379"/>
      <c r="T13" s="542" t="s">
        <v>434</v>
      </c>
      <c r="V13" s="545" t="s">
        <v>245</v>
      </c>
      <c r="X13" s="590" t="s">
        <v>612</v>
      </c>
      <c r="Y13" s="425"/>
      <c r="Z13" s="600">
        <f>IF(OR(X13="A",X14="A"),"",IF(OR(X13="N",X14="N"),0,1))</f>
        <v>1</v>
      </c>
      <c r="AA13" s="770"/>
      <c r="AB13" s="801" t="s">
        <v>639</v>
      </c>
      <c r="AC13" s="465"/>
      <c r="AD13" s="936"/>
      <c r="AE13" s="936"/>
      <c r="AF13" s="936"/>
    </row>
    <row r="14" spans="1:32" s="315" customFormat="1" ht="64.5" customHeight="1">
      <c r="A14" s="109"/>
      <c r="B14" s="548"/>
      <c r="C14" s="544"/>
      <c r="D14" s="273"/>
      <c r="E14" s="544"/>
      <c r="F14" s="273"/>
      <c r="G14" s="546"/>
      <c r="H14" s="546"/>
      <c r="I14" s="546"/>
      <c r="J14" s="546"/>
      <c r="K14" s="546"/>
      <c r="L14" s="546"/>
      <c r="M14" s="262"/>
      <c r="N14" s="546"/>
      <c r="O14" s="381"/>
      <c r="P14" s="913"/>
      <c r="R14" s="828" t="s">
        <v>705</v>
      </c>
      <c r="S14" s="379"/>
      <c r="T14" s="828" t="s">
        <v>724</v>
      </c>
      <c r="V14" s="546"/>
      <c r="X14" s="590" t="s">
        <v>612</v>
      </c>
      <c r="Y14" s="425"/>
      <c r="Z14" s="601"/>
      <c r="AA14" s="769"/>
      <c r="AB14" s="798"/>
      <c r="AC14" s="465"/>
      <c r="AD14" s="936"/>
      <c r="AE14" s="936"/>
      <c r="AF14" s="936"/>
    </row>
    <row r="15" spans="1:32">
      <c r="AD15" s="203"/>
      <c r="AE15" s="203"/>
      <c r="AF15" s="203"/>
    </row>
    <row r="16" spans="1:32">
      <c r="AD16" s="203"/>
      <c r="AE16" s="203"/>
      <c r="AF16" s="203"/>
    </row>
    <row r="17" spans="30:32">
      <c r="AD17" s="203"/>
      <c r="AE17" s="203"/>
      <c r="AF17" s="203"/>
    </row>
    <row r="18" spans="30:32">
      <c r="AD18" s="203"/>
      <c r="AE18" s="203"/>
      <c r="AF18" s="203"/>
    </row>
    <row r="19" spans="30:32">
      <c r="AD19" s="203"/>
      <c r="AE19" s="203"/>
      <c r="AF19" s="203"/>
    </row>
    <row r="20" spans="30:32">
      <c r="AD20" s="203"/>
      <c r="AE20" s="203"/>
      <c r="AF20" s="203"/>
    </row>
    <row r="21" spans="30:32">
      <c r="AD21" s="203"/>
      <c r="AE21" s="203"/>
      <c r="AF21" s="203"/>
    </row>
    <row r="22" spans="30:32">
      <c r="AD22" s="203"/>
      <c r="AE22" s="203"/>
      <c r="AF22" s="203"/>
    </row>
    <row r="23" spans="30:32">
      <c r="AD23" s="203"/>
      <c r="AE23" s="203"/>
      <c r="AF23" s="203"/>
    </row>
    <row r="24" spans="30:32">
      <c r="AD24" s="203"/>
      <c r="AE24" s="203"/>
      <c r="AF24" s="203"/>
    </row>
    <row r="25" spans="30:32">
      <c r="AD25" s="203"/>
      <c r="AE25" s="203"/>
      <c r="AF25" s="203"/>
    </row>
    <row r="26" spans="30:32">
      <c r="AD26" s="203"/>
      <c r="AE26" s="203"/>
      <c r="AF26" s="203"/>
    </row>
    <row r="27" spans="30:32">
      <c r="AD27" s="203"/>
      <c r="AE27" s="203"/>
      <c r="AF27" s="203"/>
    </row>
    <row r="28" spans="30:32">
      <c r="AD28" s="203"/>
      <c r="AE28" s="203"/>
      <c r="AF28" s="203"/>
    </row>
    <row r="29" spans="30:32">
      <c r="AD29" s="203"/>
      <c r="AE29" s="203"/>
      <c r="AF29" s="203"/>
    </row>
    <row r="30" spans="30:32">
      <c r="AD30" s="203"/>
      <c r="AE30" s="203"/>
      <c r="AF30" s="203"/>
    </row>
    <row r="31" spans="30:32">
      <c r="AD31" s="203"/>
      <c r="AE31" s="203"/>
      <c r="AF31" s="203"/>
    </row>
    <row r="32" spans="30:32">
      <c r="AD32" s="203"/>
      <c r="AE32" s="203"/>
      <c r="AF32" s="203"/>
    </row>
    <row r="33" spans="30:32">
      <c r="AD33" s="203"/>
      <c r="AE33" s="203"/>
      <c r="AF33" s="203"/>
    </row>
    <row r="34" spans="30:32">
      <c r="AD34" s="203"/>
      <c r="AE34" s="203"/>
      <c r="AF34" s="203"/>
    </row>
    <row r="35" spans="30:32">
      <c r="AD35" s="203"/>
      <c r="AE35" s="203"/>
      <c r="AF35" s="203"/>
    </row>
    <row r="36" spans="30:32">
      <c r="AD36" s="203"/>
      <c r="AE36" s="203"/>
      <c r="AF36" s="203"/>
    </row>
    <row r="37" spans="30:32">
      <c r="AD37" s="203"/>
      <c r="AE37" s="203"/>
      <c r="AF37" s="203"/>
    </row>
    <row r="38" spans="30:32">
      <c r="AD38" s="203"/>
      <c r="AE38" s="203"/>
      <c r="AF38" s="203"/>
    </row>
    <row r="39" spans="30:32">
      <c r="AD39" s="203"/>
      <c r="AE39" s="203"/>
      <c r="AF39" s="203"/>
    </row>
    <row r="40" spans="30:32">
      <c r="AD40" s="203"/>
      <c r="AE40" s="203"/>
      <c r="AF40" s="203"/>
    </row>
    <row r="41" spans="30:32">
      <c r="AD41" s="203"/>
      <c r="AE41" s="203"/>
      <c r="AF41" s="203"/>
    </row>
    <row r="42" spans="30:32">
      <c r="AD42" s="203"/>
      <c r="AE42" s="203"/>
      <c r="AF42" s="203"/>
    </row>
    <row r="43" spans="30:32">
      <c r="AD43" s="203"/>
      <c r="AE43" s="203"/>
      <c r="AF43" s="203"/>
    </row>
    <row r="44" spans="30:32">
      <c r="AD44" s="203"/>
      <c r="AE44" s="203"/>
      <c r="AF44" s="203"/>
    </row>
    <row r="45" spans="30:32">
      <c r="AD45" s="203"/>
      <c r="AE45" s="203"/>
      <c r="AF45" s="203"/>
    </row>
    <row r="46" spans="30:32">
      <c r="AD46" s="203"/>
      <c r="AE46" s="203"/>
      <c r="AF46" s="203"/>
    </row>
    <row r="47" spans="30:32">
      <c r="AD47" s="203"/>
      <c r="AE47" s="203"/>
      <c r="AF47" s="203"/>
    </row>
    <row r="48" spans="30:32">
      <c r="AD48" s="203"/>
      <c r="AE48" s="203"/>
      <c r="AF48" s="203"/>
    </row>
    <row r="49" spans="30:32">
      <c r="AD49" s="203"/>
      <c r="AE49" s="203"/>
      <c r="AF49" s="203"/>
    </row>
    <row r="50" spans="30:32">
      <c r="AD50" s="203"/>
      <c r="AE50" s="203"/>
      <c r="AF50" s="203"/>
    </row>
    <row r="51" spans="30:32">
      <c r="AD51" s="203"/>
      <c r="AE51" s="203"/>
      <c r="AF51" s="203"/>
    </row>
    <row r="52" spans="30:32">
      <c r="AD52" s="203"/>
      <c r="AE52" s="203"/>
      <c r="AF52" s="203"/>
    </row>
    <row r="53" spans="30:32">
      <c r="AD53" s="203"/>
      <c r="AE53" s="203"/>
      <c r="AF53" s="203"/>
    </row>
    <row r="54" spans="30:32">
      <c r="AD54" s="203"/>
      <c r="AE54" s="203"/>
      <c r="AF54" s="203"/>
    </row>
    <row r="55" spans="30:32">
      <c r="AD55" s="203"/>
      <c r="AE55" s="203"/>
      <c r="AF55" s="203"/>
    </row>
    <row r="56" spans="30:32">
      <c r="AD56" s="203"/>
      <c r="AE56" s="203"/>
      <c r="AF56" s="203"/>
    </row>
    <row r="57" spans="30:32">
      <c r="AD57" s="203"/>
      <c r="AE57" s="203"/>
      <c r="AF57" s="203"/>
    </row>
    <row r="58" spans="30:32">
      <c r="AD58" s="203"/>
      <c r="AE58" s="203"/>
      <c r="AF58" s="203"/>
    </row>
    <row r="59" spans="30:32">
      <c r="AD59" s="203"/>
      <c r="AE59" s="203"/>
      <c r="AF59" s="203"/>
    </row>
    <row r="60" spans="30:32">
      <c r="AD60" s="203"/>
      <c r="AE60" s="203"/>
      <c r="AF60" s="203"/>
    </row>
    <row r="61" spans="30:32">
      <c r="AD61" s="203"/>
      <c r="AE61" s="203"/>
      <c r="AF61" s="203"/>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14" xr:uid="{00000000-0002-0000-0800-000000000000}">
      <formula1>0</formula1>
      <formula2>4096</formula2>
    </dataValidation>
    <dataValidation type="list" showDropDown="1" showInputMessage="1" showErrorMessage="1" sqref="X6:X14" xr:uid="{00000000-0002-0000-0800-000001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6 B8 B11:B13"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12</vt:i4>
      </vt:variant>
    </vt:vector>
  </HeadingPairs>
  <TitlesOfParts>
    <vt:vector size="28" baseType="lpstr">
      <vt:lpstr>Cover sheet</vt:lpstr>
      <vt:lpstr>Overview</vt:lpstr>
      <vt:lpstr>Results</vt:lpstr>
      <vt:lpstr>Section 1_Brand Architecture</vt:lpstr>
      <vt:lpstr>Section 2_OCS</vt:lpstr>
      <vt:lpstr>Section 3_Sales Area</vt:lpstr>
      <vt:lpstr>Section 4_Customer Area</vt:lpstr>
      <vt:lpstr>Section 5_IT</vt:lpstr>
      <vt:lpstr>Section 6_Management</vt:lpstr>
      <vt:lpstr>Section 7_Personnel  Training</vt:lpstr>
      <vt:lpstr>Section 8_Customer Processes</vt:lpstr>
      <vt:lpstr>Section 9_Marketing</vt:lpstr>
      <vt:lpstr>Section 10_Business Corp Sales</vt:lpstr>
      <vt:lpstr>BMW Outlet Size Scaling</vt:lpstr>
      <vt:lpstr>Brand Architecture Elements</vt:lpstr>
      <vt:lpstr>Sheet1</vt:lpstr>
      <vt:lpstr>new</vt:lpstr>
      <vt:lpstr>'Section 1_Brand Architecture'!Print_Titles</vt:lpstr>
      <vt:lpstr>'Section 10_Business Corp Sales'!Print_Titles</vt:lpstr>
      <vt:lpstr>'Section 2_OCS'!Print_Titles</vt:lpstr>
      <vt:lpstr>'Section 3_Sales Area'!Print_Titles</vt:lpstr>
      <vt:lpstr>'Section 4_Customer Area'!Print_Titles</vt:lpstr>
      <vt:lpstr>'Section 5_IT'!Print_Titles</vt:lpstr>
      <vt:lpstr>'Section 6_Management'!Print_Titles</vt:lpstr>
      <vt:lpstr>'Section 7_Personnel  Training'!Print_Titles</vt:lpstr>
      <vt:lpstr>'Section 8_Customer Processes'!Print_Titles</vt:lpstr>
      <vt:lpstr>'Section 9_Marketing'!Print_Titles</vt:lpstr>
      <vt:lpstr>Size</vt:lpstr>
    </vt:vector>
  </TitlesOfParts>
  <Company>BMW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 Dan-Khanh</dc:creator>
  <cp:lastModifiedBy>Camilo</cp:lastModifiedBy>
  <cp:lastPrinted>2015-07-23T13:27:34Z</cp:lastPrinted>
  <dcterms:created xsi:type="dcterms:W3CDTF">2011-11-28T12:34:33Z</dcterms:created>
  <dcterms:modified xsi:type="dcterms:W3CDTF">2017-09-28T13:58:00Z</dcterms:modified>
</cp:coreProperties>
</file>