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m0149/Downloads/"/>
    </mc:Choice>
  </mc:AlternateContent>
  <xr:revisionPtr revIDLastSave="77" documentId="8_{F35DCBBA-6A74-4640-AC9B-8323446B8554}" xr6:coauthVersionLast="47" xr6:coauthVersionMax="47" xr10:uidLastSave="{0B0DD936-0C61-4CA3-8371-0FD6F12394BC}"/>
  <bookViews>
    <workbookView xWindow="420" yWindow="760" windowWidth="34560" windowHeight="19880" tabRatio="820" firstSheet="1" xr2:uid="{72F31863-14A6-4BB1-BE5C-F03A02813C88}"/>
  </bookViews>
  <sheets>
    <sheet name="NTFS" sheetId="54" r:id="rId1"/>
    <sheet name="FAT16" sheetId="5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54" l="1"/>
  <c r="L26" i="54"/>
  <c r="J26" i="54"/>
  <c r="I26" i="54"/>
  <c r="F30" i="53"/>
  <c r="E30" i="53"/>
  <c r="I19" i="53"/>
  <c r="G19" i="53"/>
  <c r="C30" i="53"/>
  <c r="F29" i="53"/>
  <c r="E29" i="53"/>
  <c r="G18" i="53"/>
  <c r="B16" i="54"/>
  <c r="B15" i="54" l="1"/>
  <c r="B14" i="54"/>
  <c r="C17" i="54" s="1"/>
  <c r="C18" i="54" s="1"/>
  <c r="C19" i="54" s="1"/>
  <c r="C20" i="54" s="1"/>
  <c r="C21" i="54" s="1"/>
  <c r="C22" i="54" s="1"/>
  <c r="C15" i="54" l="1"/>
</calcChain>
</file>

<file path=xl/sharedStrings.xml><?xml version="1.0" encoding="utf-8"?>
<sst xmlns="http://schemas.openxmlformats.org/spreadsheetml/2006/main" count="145" uniqueCount="112">
  <si>
    <t>General NTFS Values</t>
  </si>
  <si>
    <t>Description</t>
  </si>
  <si>
    <t>Value</t>
  </si>
  <si>
    <t>Structure</t>
  </si>
  <si>
    <t>Start Location</t>
  </si>
  <si>
    <t>Size</t>
  </si>
  <si>
    <t>Bytes/Sec</t>
  </si>
  <si>
    <t>MBR</t>
  </si>
  <si>
    <t>0xB</t>
  </si>
  <si>
    <t>Sec/Cluster</t>
  </si>
  <si>
    <t>0xC</t>
  </si>
  <si>
    <t>Reserved Sectors</t>
  </si>
  <si>
    <t>0xD</t>
  </si>
  <si>
    <t>Sectors Before Partition</t>
  </si>
  <si>
    <t>0x1C</t>
  </si>
  <si>
    <t>$MFT Cluster Start</t>
  </si>
  <si>
    <t>0x30</t>
  </si>
  <si>
    <t>$MFTMirr Cluster Start</t>
  </si>
  <si>
    <t>0x38</t>
  </si>
  <si>
    <t># System $MFT Records</t>
  </si>
  <si>
    <t>MFT</t>
  </si>
  <si>
    <t>$MFT Record Size</t>
  </si>
  <si>
    <t>NTFS Data Stucture Locations</t>
  </si>
  <si>
    <t>Allocated (Sectors)</t>
  </si>
  <si>
    <t>Start</t>
  </si>
  <si>
    <t>Sectors to Partition</t>
  </si>
  <si>
    <t>$MFTMirr Start</t>
  </si>
  <si>
    <t>$MFT System Records</t>
  </si>
  <si>
    <t>File #1 $MFT Record</t>
  </si>
  <si>
    <t>104608(?)</t>
  </si>
  <si>
    <t>scrolled from 104558 since it was not a file through till I got to this. Don't know the calculation of getting this</t>
  </si>
  <si>
    <t>File #2 $MFT Record</t>
  </si>
  <si>
    <t>File #3 $MFT Record</t>
  </si>
  <si>
    <t>File #4 $MFT Record</t>
  </si>
  <si>
    <t>File #5 $MFT Record</t>
  </si>
  <si>
    <t>NTFS $MFT Record Information</t>
  </si>
  <si>
    <t>Filename</t>
  </si>
  <si>
    <t>Ext</t>
  </si>
  <si>
    <t>Attributes</t>
  </si>
  <si>
    <t>In Use (Header)</t>
  </si>
  <si>
    <t>Non-Resident (0x80)</t>
  </si>
  <si>
    <t>Allocated Size (x30)</t>
  </si>
  <si>
    <t>Real Size (x80)</t>
  </si>
  <si>
    <t>1st Cluster (x80 - 2)</t>
  </si>
  <si>
    <t>1st Sector</t>
  </si>
  <si>
    <t>1st Sector + Disk Offset</t>
  </si>
  <si>
    <t># Clusters (x80)</t>
  </si>
  <si>
    <t># Sectors</t>
  </si>
  <si>
    <t>First VCN (x80)</t>
  </si>
  <si>
    <t>Last VCN (x80)</t>
  </si>
  <si>
    <t>Cert</t>
  </si>
  <si>
    <t>zip</t>
  </si>
  <si>
    <t>$10, $30, $50, $80</t>
  </si>
  <si>
    <t>Yes</t>
  </si>
  <si>
    <t>location</t>
  </si>
  <si>
    <t>txt</t>
  </si>
  <si>
    <t>No</t>
  </si>
  <si>
    <t>Confirmation Command</t>
  </si>
  <si>
    <t xml:space="preserve">hexdump case201_investigation_disk.dd -s $(( 210944*512 )) -n $(( 288*512 )) </t>
  </si>
  <si>
    <t>Recovery Command</t>
  </si>
  <si>
    <t>dd if=case201_investigation_disk.dd of=Cert.zip bs=512 skip=210944 count=288</t>
  </si>
  <si>
    <t>dd if=case201_investigation_disk.dd of=location.txt bs=512 skip=$((53560656+8)) count=512 iflag=skip_bytes,count_bytes</t>
  </si>
  <si>
    <t>Start Location
(Offset)</t>
  </si>
  <si>
    <t>Size (bytes)</t>
  </si>
  <si>
    <t>Boot Sector</t>
  </si>
  <si>
    <t>0xE</t>
  </si>
  <si>
    <t>Sec/FAT</t>
  </si>
  <si>
    <t>0x16</t>
  </si>
  <si>
    <t>Root Directory Sectors</t>
  </si>
  <si>
    <t>Root Directory</t>
  </si>
  <si>
    <t>Data Area Buffer</t>
  </si>
  <si>
    <t>FAT</t>
  </si>
  <si>
    <t># of Sectors</t>
  </si>
  <si>
    <t>0x20</t>
  </si>
  <si>
    <t>Partition Mapping</t>
  </si>
  <si>
    <t>Disk Inforamtion</t>
  </si>
  <si>
    <t>Reserved Area</t>
  </si>
  <si>
    <t>1st FAT area</t>
  </si>
  <si>
    <t>2nd FAT area</t>
  </si>
  <si>
    <t>Root Discovery</t>
  </si>
  <si>
    <t>Data Area</t>
  </si>
  <si>
    <t>0-2048</t>
  </si>
  <si>
    <t>2048-2052</t>
  </si>
  <si>
    <t>2052-2152</t>
  </si>
  <si>
    <t>2152-2252</t>
  </si>
  <si>
    <t>2252-2284</t>
  </si>
  <si>
    <t>2284-104448</t>
  </si>
  <si>
    <t>Status</t>
  </si>
  <si>
    <t>Cluster Start (Hex)</t>
  </si>
  <si>
    <t>Cluster Start (Dec)</t>
  </si>
  <si>
    <t>File Size</t>
  </si>
  <si>
    <t>File Size (Sectors)</t>
  </si>
  <si>
    <t>Allocated Size (Sectors)</t>
  </si>
  <si>
    <t># Clusters</t>
  </si>
  <si>
    <t>Bastile</t>
  </si>
  <si>
    <t>png</t>
  </si>
  <si>
    <t>registrar</t>
  </si>
  <si>
    <t>29b</t>
  </si>
  <si>
    <t>Start (Sectors)</t>
  </si>
  <si>
    <t>File Length (Sectors)</t>
  </si>
  <si>
    <t>FAT #1 Length</t>
  </si>
  <si>
    <t>FAT #2 Length</t>
  </si>
  <si>
    <t>Root Directory Length</t>
  </si>
  <si>
    <t>Skip (Bytes)</t>
  </si>
  <si>
    <t>Count (Bytes)</t>
  </si>
  <si>
    <t>File #1</t>
  </si>
  <si>
    <t>hexdump -C -s $((2288*512)) -n ((2656*512)) case201_investigation_disk.dd</t>
  </si>
  <si>
    <t>File #2</t>
  </si>
  <si>
    <t>hexdump -C -s $((4944*512)) -n ((402*512)) case201_investigation_disk.dd</t>
  </si>
  <si>
    <t>File #3</t>
  </si>
  <si>
    <t>dd if=case201_investigation_disk.dd of=Bastile.png bs=512 skip=2288 count=2656</t>
  </si>
  <si>
    <t>dd if=case201_investigation_disk.dd of=Registrar.zip bs=512 skip=4944 count=402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</si>
</sst>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0"/>
      <name val="Arial"/>
      <family val="2"/>
    </font>
    <font>
      <b/>
      <sz val="16"/>
      <color rgb="FFFFFF00"/>
      <name val="Arial"/>
      <family val="2"/>
    </font>
    <font>
      <b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quotePrefix="1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D29C-8E0E-D143-891F-E9E2D0183263}">
  <sheetPr>
    <pageSetUpPr fitToPage="1"/>
  </sheetPr>
  <dimension ref="A1:O43"/>
  <sheetViews>
    <sheetView tabSelected="1" topLeftCell="A17" zoomScale="90" zoomScaleNormal="90" workbookViewId="0">
      <selection activeCell="A40" sqref="A40:F40"/>
    </sheetView>
  </sheetViews>
  <sheetFormatPr defaultColWidth="18" defaultRowHeight="20.100000000000001"/>
  <cols>
    <col min="1" max="1" width="36" style="24" bestFit="1" customWidth="1"/>
    <col min="2" max="2" width="27.42578125" style="24" bestFit="1" customWidth="1"/>
    <col min="3" max="3" width="52" style="24" bestFit="1" customWidth="1"/>
    <col min="4" max="4" width="23" style="24" bestFit="1" customWidth="1"/>
    <col min="5" max="5" width="29.85546875" style="24" bestFit="1" customWidth="1"/>
    <col min="6" max="6" width="28.85546875" style="24" bestFit="1" customWidth="1"/>
    <col min="7" max="7" width="22.140625" style="24" bestFit="1" customWidth="1"/>
    <col min="8" max="8" width="28.42578125" style="24" bestFit="1" customWidth="1"/>
    <col min="9" max="9" width="15.42578125" style="24" bestFit="1" customWidth="1"/>
    <col min="10" max="10" width="34.42578125" style="24" bestFit="1" customWidth="1"/>
    <col min="11" max="11" width="23" style="24" bestFit="1" customWidth="1"/>
    <col min="12" max="12" width="14.42578125" style="24" bestFit="1" customWidth="1"/>
    <col min="13" max="13" width="22.42578125" style="24" bestFit="1" customWidth="1"/>
    <col min="14" max="14" width="22.140625" style="24" bestFit="1" customWidth="1"/>
    <col min="15" max="16384" width="18" style="24"/>
  </cols>
  <sheetData>
    <row r="1" spans="1:6">
      <c r="A1" s="33" t="s">
        <v>0</v>
      </c>
      <c r="B1" s="33"/>
      <c r="C1" s="33"/>
      <c r="D1" s="33"/>
      <c r="E1" s="33"/>
      <c r="F1" s="23"/>
    </row>
    <row r="2" spans="1:6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</row>
    <row r="3" spans="1:6">
      <c r="A3" s="19" t="s">
        <v>6</v>
      </c>
      <c r="B3" s="19">
        <v>512</v>
      </c>
      <c r="C3" s="19" t="s">
        <v>7</v>
      </c>
      <c r="D3" s="19" t="s">
        <v>8</v>
      </c>
      <c r="E3" s="19">
        <v>2</v>
      </c>
    </row>
    <row r="4" spans="1:6">
      <c r="A4" s="19" t="s">
        <v>9</v>
      </c>
      <c r="B4" s="19">
        <v>8</v>
      </c>
      <c r="C4" s="19" t="s">
        <v>7</v>
      </c>
      <c r="D4" s="19" t="s">
        <v>10</v>
      </c>
      <c r="E4" s="19">
        <v>1</v>
      </c>
    </row>
    <row r="5" spans="1:6">
      <c r="A5" s="19" t="s">
        <v>11</v>
      </c>
      <c r="B5" s="19">
        <v>0</v>
      </c>
      <c r="C5" s="19" t="s">
        <v>7</v>
      </c>
      <c r="D5" s="19" t="s">
        <v>12</v>
      </c>
      <c r="E5" s="19">
        <v>2</v>
      </c>
    </row>
    <row r="6" spans="1:6">
      <c r="A6" s="26" t="s">
        <v>13</v>
      </c>
      <c r="B6" s="26">
        <v>104448</v>
      </c>
      <c r="C6" s="19" t="s">
        <v>7</v>
      </c>
      <c r="D6" s="19" t="s">
        <v>14</v>
      </c>
      <c r="E6" s="19">
        <v>4</v>
      </c>
    </row>
    <row r="7" spans="1:6">
      <c r="A7" s="19" t="s">
        <v>15</v>
      </c>
      <c r="B7" s="19">
        <v>4</v>
      </c>
      <c r="C7" s="19" t="s">
        <v>7</v>
      </c>
      <c r="D7" s="26" t="s">
        <v>16</v>
      </c>
      <c r="E7" s="26">
        <v>8</v>
      </c>
    </row>
    <row r="8" spans="1:6">
      <c r="A8" s="19" t="s">
        <v>17</v>
      </c>
      <c r="B8" s="19">
        <v>12799</v>
      </c>
      <c r="C8" s="19" t="s">
        <v>7</v>
      </c>
      <c r="D8" s="26" t="s">
        <v>18</v>
      </c>
      <c r="E8" s="26">
        <v>8</v>
      </c>
    </row>
    <row r="9" spans="1:6">
      <c r="A9" s="19" t="s">
        <v>19</v>
      </c>
      <c r="B9" s="19">
        <v>39</v>
      </c>
      <c r="C9" s="19" t="s">
        <v>20</v>
      </c>
      <c r="D9" s="27"/>
      <c r="E9" s="27"/>
    </row>
    <row r="10" spans="1:6">
      <c r="A10" s="19" t="s">
        <v>21</v>
      </c>
      <c r="B10" s="19">
        <v>1024</v>
      </c>
      <c r="C10" s="19" t="s">
        <v>20</v>
      </c>
      <c r="D10" s="27"/>
      <c r="E10" s="27"/>
    </row>
    <row r="12" spans="1:6">
      <c r="A12" s="33" t="s">
        <v>22</v>
      </c>
      <c r="B12" s="33"/>
      <c r="C12" s="33"/>
    </row>
    <row r="13" spans="1:6">
      <c r="A13" s="17"/>
      <c r="B13" s="17" t="s">
        <v>23</v>
      </c>
      <c r="C13" s="17" t="s">
        <v>24</v>
      </c>
    </row>
    <row r="14" spans="1:6">
      <c r="A14" s="19" t="s">
        <v>25</v>
      </c>
      <c r="B14" s="21">
        <f>B6</f>
        <v>104448</v>
      </c>
      <c r="C14" s="19">
        <v>0</v>
      </c>
    </row>
    <row r="15" spans="1:6">
      <c r="A15" s="19" t="s">
        <v>26</v>
      </c>
      <c r="B15" s="21">
        <f>B8*B4</f>
        <v>102392</v>
      </c>
      <c r="C15" s="21">
        <f>B14+B15</f>
        <v>206840</v>
      </c>
      <c r="D15" s="28"/>
    </row>
    <row r="16" spans="1:6">
      <c r="A16" s="19" t="s">
        <v>15</v>
      </c>
      <c r="B16" s="21">
        <f>B7*B4</f>
        <v>32</v>
      </c>
      <c r="C16" s="19"/>
      <c r="D16" s="28"/>
    </row>
    <row r="17" spans="1:15">
      <c r="A17" s="19" t="s">
        <v>27</v>
      </c>
      <c r="B17" s="21">
        <f>78</f>
        <v>78</v>
      </c>
      <c r="C17" s="21">
        <f>B16+B14</f>
        <v>104480</v>
      </c>
      <c r="D17" s="28"/>
    </row>
    <row r="18" spans="1:15">
      <c r="A18" s="19" t="s">
        <v>28</v>
      </c>
      <c r="B18" s="20"/>
      <c r="C18" s="21">
        <f>B17+C17</f>
        <v>104558</v>
      </c>
      <c r="D18" s="28" t="s">
        <v>29</v>
      </c>
      <c r="E18" s="24" t="s">
        <v>30</v>
      </c>
    </row>
    <row r="19" spans="1:15">
      <c r="A19" s="19" t="s">
        <v>31</v>
      </c>
      <c r="B19" s="20"/>
      <c r="C19" s="21">
        <f>B18+C18</f>
        <v>104558</v>
      </c>
      <c r="D19" s="28"/>
    </row>
    <row r="20" spans="1:15">
      <c r="A20" s="19" t="s">
        <v>32</v>
      </c>
      <c r="B20" s="20"/>
      <c r="C20" s="21">
        <f>B19+C19</f>
        <v>104558</v>
      </c>
      <c r="D20" s="28"/>
    </row>
    <row r="21" spans="1:15">
      <c r="A21" s="19" t="s">
        <v>33</v>
      </c>
      <c r="B21" s="20"/>
      <c r="C21" s="21">
        <f t="shared" ref="C21:C22" si="0">B20+C20</f>
        <v>104558</v>
      </c>
      <c r="D21" s="28"/>
    </row>
    <row r="22" spans="1:15">
      <c r="A22" s="19" t="s">
        <v>34</v>
      </c>
      <c r="B22" s="20"/>
      <c r="C22" s="21">
        <f t="shared" si="0"/>
        <v>104558</v>
      </c>
      <c r="D22" s="28"/>
    </row>
    <row r="24" spans="1:15">
      <c r="A24" s="33" t="s">
        <v>35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9"/>
    </row>
    <row r="25" spans="1:15">
      <c r="A25" s="17" t="s">
        <v>36</v>
      </c>
      <c r="B25" s="17" t="s">
        <v>37</v>
      </c>
      <c r="C25" s="17" t="s">
        <v>38</v>
      </c>
      <c r="D25" s="17" t="s">
        <v>39</v>
      </c>
      <c r="E25" s="17" t="s">
        <v>40</v>
      </c>
      <c r="F25" s="17" t="s">
        <v>41</v>
      </c>
      <c r="G25" s="17" t="s">
        <v>42</v>
      </c>
      <c r="H25" s="17" t="s">
        <v>43</v>
      </c>
      <c r="I25" s="17" t="s">
        <v>44</v>
      </c>
      <c r="J25" s="17" t="s">
        <v>45</v>
      </c>
      <c r="K25" s="17" t="s">
        <v>46</v>
      </c>
      <c r="L25" s="17" t="s">
        <v>47</v>
      </c>
      <c r="M25" s="17" t="s">
        <v>48</v>
      </c>
      <c r="N25" s="17" t="s">
        <v>49</v>
      </c>
    </row>
    <row r="26" spans="1:15" ht="21">
      <c r="A26" s="19" t="s">
        <v>50</v>
      </c>
      <c r="B26" s="19" t="s">
        <v>51</v>
      </c>
      <c r="C26" s="31" t="s">
        <v>52</v>
      </c>
      <c r="D26" s="30" t="s">
        <v>53</v>
      </c>
      <c r="E26" s="19" t="s">
        <v>53</v>
      </c>
      <c r="F26" s="20">
        <v>1024</v>
      </c>
      <c r="G26" s="21">
        <v>424</v>
      </c>
      <c r="H26" s="21">
        <v>13312</v>
      </c>
      <c r="I26" s="21">
        <f>13312*8</f>
        <v>106496</v>
      </c>
      <c r="J26" s="21">
        <f>104448+106496</f>
        <v>210944</v>
      </c>
      <c r="K26" s="19">
        <v>36</v>
      </c>
      <c r="L26" s="19">
        <f>36*8</f>
        <v>288</v>
      </c>
      <c r="M26" s="19">
        <v>0</v>
      </c>
      <c r="N26" s="19">
        <v>35</v>
      </c>
    </row>
    <row r="27" spans="1:15" ht="20.25">
      <c r="A27" s="19" t="s">
        <v>54</v>
      </c>
      <c r="B27" s="19" t="s">
        <v>55</v>
      </c>
      <c r="C27" s="30" t="s">
        <v>52</v>
      </c>
      <c r="D27" s="30" t="s">
        <v>56</v>
      </c>
      <c r="E27" s="19" t="s">
        <v>56</v>
      </c>
      <c r="F27" s="21"/>
      <c r="G27" s="20">
        <v>512</v>
      </c>
      <c r="H27" s="21"/>
      <c r="I27" s="21"/>
      <c r="J27" s="21"/>
      <c r="K27" s="21"/>
      <c r="L27" s="19"/>
      <c r="M27" s="19"/>
      <c r="N27" s="19"/>
    </row>
    <row r="28" spans="1:15">
      <c r="A28" s="19"/>
      <c r="B28" s="19"/>
      <c r="C28" s="30"/>
      <c r="D28" s="30"/>
      <c r="E28" s="19"/>
      <c r="F28" s="21"/>
      <c r="G28" s="20"/>
      <c r="H28" s="21"/>
      <c r="I28" s="21"/>
      <c r="J28" s="21"/>
      <c r="K28" s="21"/>
      <c r="L28" s="19"/>
      <c r="M28" s="19"/>
      <c r="N28" s="19"/>
    </row>
    <row r="29" spans="1:15">
      <c r="A29" s="19"/>
      <c r="B29" s="19"/>
      <c r="C29" s="30"/>
      <c r="D29" s="30"/>
      <c r="E29" s="19"/>
      <c r="F29" s="21"/>
      <c r="G29" s="20"/>
      <c r="H29" s="21"/>
      <c r="I29" s="21"/>
      <c r="J29" s="21"/>
      <c r="K29" s="21"/>
      <c r="L29" s="19"/>
      <c r="M29" s="19"/>
      <c r="N29" s="19"/>
    </row>
    <row r="30" spans="1:15">
      <c r="A30" s="19"/>
      <c r="B30" s="19"/>
      <c r="C30" s="30"/>
      <c r="D30" s="30"/>
      <c r="E30" s="19"/>
      <c r="F30" s="21"/>
      <c r="G30" s="20"/>
      <c r="H30" s="21"/>
      <c r="I30" s="21"/>
      <c r="J30" s="21"/>
      <c r="K30" s="21"/>
      <c r="L30" s="19"/>
      <c r="M30" s="19"/>
      <c r="N30" s="19"/>
    </row>
    <row r="32" spans="1:15">
      <c r="A32" s="33" t="s">
        <v>57</v>
      </c>
      <c r="B32" s="33"/>
      <c r="C32" s="33"/>
      <c r="D32" s="33"/>
      <c r="E32" s="33"/>
      <c r="F32" s="33"/>
    </row>
    <row r="33" spans="1:8">
      <c r="A33" s="32" t="s">
        <v>58</v>
      </c>
      <c r="B33" s="32"/>
      <c r="C33" s="32"/>
      <c r="D33" s="32"/>
      <c r="E33" s="32"/>
      <c r="F33" s="32"/>
      <c r="G33" s="23"/>
      <c r="H33" s="23"/>
    </row>
    <row r="34" spans="1:8">
      <c r="A34" s="32"/>
      <c r="B34" s="32"/>
      <c r="C34" s="32"/>
      <c r="D34" s="32"/>
      <c r="E34" s="32"/>
      <c r="F34" s="32"/>
      <c r="G34" s="23"/>
      <c r="H34" s="23"/>
    </row>
    <row r="35" spans="1:8">
      <c r="A35" s="32"/>
      <c r="B35" s="32"/>
      <c r="C35" s="32"/>
      <c r="D35" s="32"/>
      <c r="E35" s="32"/>
      <c r="F35" s="32"/>
      <c r="G35" s="23"/>
      <c r="H35" s="23"/>
    </row>
    <row r="36" spans="1:8">
      <c r="A36" s="32"/>
      <c r="B36" s="32"/>
      <c r="C36" s="32"/>
      <c r="D36" s="32"/>
      <c r="E36" s="32"/>
      <c r="F36" s="32"/>
      <c r="G36" s="23"/>
      <c r="H36" s="23"/>
    </row>
    <row r="38" spans="1:8">
      <c r="A38" s="33" t="s">
        <v>59</v>
      </c>
      <c r="B38" s="33"/>
      <c r="C38" s="33"/>
      <c r="D38" s="33"/>
      <c r="E38" s="33"/>
      <c r="F38" s="33"/>
    </row>
    <row r="39" spans="1:8">
      <c r="A39" s="32" t="s">
        <v>60</v>
      </c>
      <c r="B39" s="32"/>
      <c r="C39" s="32"/>
      <c r="D39" s="32"/>
      <c r="E39" s="32"/>
      <c r="F39" s="32"/>
    </row>
    <row r="40" spans="1:8">
      <c r="A40" s="32" t="s">
        <v>61</v>
      </c>
      <c r="B40" s="32"/>
      <c r="C40" s="32"/>
      <c r="D40" s="32"/>
      <c r="E40" s="32"/>
      <c r="F40" s="32"/>
    </row>
    <row r="41" spans="1:8">
      <c r="A41" s="32"/>
      <c r="B41" s="32"/>
      <c r="C41" s="32"/>
      <c r="D41" s="32"/>
      <c r="E41" s="32"/>
      <c r="F41" s="32"/>
    </row>
    <row r="42" spans="1:8">
      <c r="A42" s="32"/>
      <c r="B42" s="32"/>
      <c r="C42" s="32"/>
      <c r="D42" s="32"/>
      <c r="E42" s="32"/>
      <c r="F42" s="32"/>
    </row>
    <row r="43" spans="1:8">
      <c r="A43" s="32"/>
      <c r="B43" s="32"/>
      <c r="C43" s="32"/>
      <c r="D43" s="32"/>
      <c r="E43" s="32"/>
      <c r="F43" s="32"/>
    </row>
  </sheetData>
  <mergeCells count="14">
    <mergeCell ref="A42:F42"/>
    <mergeCell ref="A43:F43"/>
    <mergeCell ref="A35:F35"/>
    <mergeCell ref="A36:F36"/>
    <mergeCell ref="A38:F38"/>
    <mergeCell ref="A39:F39"/>
    <mergeCell ref="A40:F40"/>
    <mergeCell ref="A41:F41"/>
    <mergeCell ref="A34:F34"/>
    <mergeCell ref="A1:E1"/>
    <mergeCell ref="A12:C12"/>
    <mergeCell ref="A24:N24"/>
    <mergeCell ref="A32:F32"/>
    <mergeCell ref="A33:F33"/>
  </mergeCells>
  <pageMargins left="0.7" right="0.7" top="0.75" bottom="0.75" header="0.3" footer="0.3"/>
  <pageSetup scale="2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9A92-9DB9-4390-90DD-0BD60B48EC2F}">
  <dimension ref="A1:K36"/>
  <sheetViews>
    <sheetView zoomScale="90" zoomScaleNormal="90" workbookViewId="0">
      <selection activeCell="A19" sqref="A19"/>
    </sheetView>
  </sheetViews>
  <sheetFormatPr defaultColWidth="18" defaultRowHeight="20.100000000000001"/>
  <cols>
    <col min="1" max="1" width="34.42578125" style="1" bestFit="1" customWidth="1"/>
    <col min="2" max="2" width="27.42578125" style="1" bestFit="1" customWidth="1"/>
    <col min="3" max="3" width="21.28515625" style="1" bestFit="1" customWidth="1"/>
    <col min="4" max="4" width="30.140625" style="1" bestFit="1" customWidth="1"/>
    <col min="5" max="5" width="26.85546875" style="1" bestFit="1" customWidth="1"/>
    <col min="6" max="6" width="20" style="1" bestFit="1" customWidth="1"/>
    <col min="7" max="7" width="26.7109375" style="1" bestFit="1" customWidth="1"/>
    <col min="8" max="8" width="34.42578125" style="1" bestFit="1" customWidth="1"/>
    <col min="9" max="9" width="15.28515625" style="1" bestFit="1" customWidth="1"/>
    <col min="10" max="10" width="21" style="1" customWidth="1"/>
    <col min="11" max="11" width="19.140625" style="1" customWidth="1"/>
    <col min="12" max="16384" width="18" style="1"/>
  </cols>
  <sheetData>
    <row r="1" spans="1:6" ht="48.95" customHeight="1">
      <c r="A1" s="9" t="s">
        <v>1</v>
      </c>
      <c r="B1" s="10" t="s">
        <v>2</v>
      </c>
      <c r="C1" s="10" t="s">
        <v>3</v>
      </c>
      <c r="D1" s="11" t="s">
        <v>62</v>
      </c>
      <c r="E1" s="10" t="s">
        <v>63</v>
      </c>
    </row>
    <row r="2" spans="1:6">
      <c r="A2" s="13" t="s">
        <v>13</v>
      </c>
      <c r="B2" s="7">
        <v>2048</v>
      </c>
      <c r="C2" s="2" t="s">
        <v>64</v>
      </c>
      <c r="D2" s="2" t="s">
        <v>14</v>
      </c>
      <c r="E2" s="2">
        <v>4</v>
      </c>
    </row>
    <row r="3" spans="1:6">
      <c r="A3" s="14" t="s">
        <v>6</v>
      </c>
      <c r="B3" s="2">
        <v>512</v>
      </c>
      <c r="C3" s="2" t="s">
        <v>64</v>
      </c>
      <c r="D3" s="2" t="s">
        <v>8</v>
      </c>
      <c r="E3" s="2">
        <v>2</v>
      </c>
    </row>
    <row r="4" spans="1:6">
      <c r="A4" s="14" t="s">
        <v>9</v>
      </c>
      <c r="B4" s="2">
        <v>4</v>
      </c>
      <c r="C4" s="2" t="s">
        <v>64</v>
      </c>
      <c r="D4" s="2" t="s">
        <v>12</v>
      </c>
      <c r="E4" s="2">
        <v>1</v>
      </c>
    </row>
    <row r="5" spans="1:6">
      <c r="A5" s="14" t="s">
        <v>11</v>
      </c>
      <c r="B5" s="2">
        <v>4</v>
      </c>
      <c r="C5" s="2" t="s">
        <v>64</v>
      </c>
      <c r="D5" s="2" t="s">
        <v>65</v>
      </c>
      <c r="E5" s="2">
        <v>2</v>
      </c>
    </row>
    <row r="6" spans="1:6">
      <c r="A6" s="14" t="s">
        <v>66</v>
      </c>
      <c r="B6" s="2">
        <v>100</v>
      </c>
      <c r="C6" s="2" t="s">
        <v>64</v>
      </c>
      <c r="D6" s="2" t="s">
        <v>67</v>
      </c>
      <c r="E6" s="2">
        <v>2</v>
      </c>
    </row>
    <row r="7" spans="1:6">
      <c r="A7" s="14" t="s">
        <v>68</v>
      </c>
      <c r="B7" s="2">
        <v>32</v>
      </c>
      <c r="C7" s="2" t="s">
        <v>69</v>
      </c>
      <c r="D7" s="5"/>
      <c r="E7" s="5"/>
    </row>
    <row r="8" spans="1:6">
      <c r="A8" s="14" t="s">
        <v>70</v>
      </c>
      <c r="B8" s="2">
        <v>4</v>
      </c>
      <c r="C8" s="2" t="s">
        <v>71</v>
      </c>
      <c r="D8" s="5"/>
      <c r="E8" s="5"/>
    </row>
    <row r="9" spans="1:6">
      <c r="A9" s="14" t="s">
        <v>72</v>
      </c>
      <c r="B9" s="2">
        <v>102400</v>
      </c>
      <c r="C9" s="2" t="s">
        <v>64</v>
      </c>
      <c r="D9" s="2" t="s">
        <v>73</v>
      </c>
      <c r="E9" s="2">
        <v>4</v>
      </c>
    </row>
    <row r="11" spans="1:6">
      <c r="A11" s="34" t="s">
        <v>74</v>
      </c>
      <c r="B11" s="34"/>
      <c r="C11" s="34"/>
      <c r="D11" s="34"/>
      <c r="E11" s="34"/>
      <c r="F11" s="34"/>
    </row>
    <row r="12" spans="1:6" ht="9.9499999999999993" customHeight="1"/>
    <row r="13" spans="1:6">
      <c r="A13" s="12" t="s">
        <v>75</v>
      </c>
      <c r="B13" s="12" t="s">
        <v>76</v>
      </c>
      <c r="C13" s="12" t="s">
        <v>77</v>
      </c>
      <c r="D13" s="12" t="s">
        <v>78</v>
      </c>
      <c r="E13" s="12" t="s">
        <v>79</v>
      </c>
      <c r="F13" s="12" t="s">
        <v>80</v>
      </c>
    </row>
    <row r="14" spans="1:6">
      <c r="A14" s="2" t="s">
        <v>81</v>
      </c>
      <c r="B14" s="2" t="s">
        <v>82</v>
      </c>
      <c r="C14" s="2" t="s">
        <v>83</v>
      </c>
      <c r="D14" s="2" t="s">
        <v>84</v>
      </c>
      <c r="E14" s="2" t="s">
        <v>85</v>
      </c>
      <c r="F14" s="2" t="s">
        <v>86</v>
      </c>
    </row>
    <row r="15" spans="1:6">
      <c r="B15" s="35"/>
      <c r="C15" s="35"/>
      <c r="D15" s="35"/>
      <c r="E15" s="35"/>
      <c r="F15" s="35"/>
    </row>
    <row r="17" spans="1:11">
      <c r="A17" s="17" t="s">
        <v>36</v>
      </c>
      <c r="B17" s="17" t="s">
        <v>37</v>
      </c>
      <c r="C17" s="17" t="s">
        <v>87</v>
      </c>
      <c r="D17" s="17" t="s">
        <v>88</v>
      </c>
      <c r="E17" s="17" t="s">
        <v>89</v>
      </c>
      <c r="F17" s="17" t="s">
        <v>90</v>
      </c>
      <c r="G17" s="17" t="s">
        <v>91</v>
      </c>
      <c r="H17" s="17" t="s">
        <v>92</v>
      </c>
      <c r="I17" s="17" t="s">
        <v>93</v>
      </c>
    </row>
    <row r="18" spans="1:11">
      <c r="A18" s="18" t="s">
        <v>94</v>
      </c>
      <c r="B18" s="19" t="s">
        <v>95</v>
      </c>
      <c r="C18" s="19">
        <v>41</v>
      </c>
      <c r="D18" s="19">
        <v>3</v>
      </c>
      <c r="E18" s="20">
        <v>3</v>
      </c>
      <c r="F18" s="21">
        <v>1359662</v>
      </c>
      <c r="G18" s="21">
        <f>1359662/512</f>
        <v>2655.58984375</v>
      </c>
      <c r="H18" s="19">
        <v>2656</v>
      </c>
      <c r="I18" s="19">
        <v>664</v>
      </c>
    </row>
    <row r="19" spans="1:11">
      <c r="A19" s="18" t="s">
        <v>96</v>
      </c>
      <c r="B19" s="19"/>
      <c r="C19" s="19">
        <v>41</v>
      </c>
      <c r="D19" s="19" t="s">
        <v>97</v>
      </c>
      <c r="E19" s="20">
        <v>667</v>
      </c>
      <c r="F19" s="21">
        <v>205622</v>
      </c>
      <c r="G19" s="21">
        <f>205622/512</f>
        <v>401.60546875</v>
      </c>
      <c r="H19" s="19">
        <v>404</v>
      </c>
      <c r="I19" s="19">
        <f>404/4</f>
        <v>101</v>
      </c>
    </row>
    <row r="20" spans="1:11">
      <c r="A20" s="18"/>
      <c r="B20" s="19"/>
      <c r="C20" s="19"/>
      <c r="D20" s="19"/>
      <c r="E20" s="20"/>
      <c r="F20" s="21"/>
      <c r="G20" s="21"/>
      <c r="H20" s="19"/>
      <c r="I20" s="19"/>
    </row>
    <row r="22" spans="1:11">
      <c r="A22" s="8"/>
      <c r="B22" s="8" t="s">
        <v>23</v>
      </c>
      <c r="C22" s="8" t="s">
        <v>98</v>
      </c>
      <c r="D22" s="8" t="s">
        <v>99</v>
      </c>
    </row>
    <row r="23" spans="1:11">
      <c r="A23" s="15" t="s">
        <v>25</v>
      </c>
      <c r="B23" s="4">
        <v>2048</v>
      </c>
      <c r="C23" s="2">
        <v>0</v>
      </c>
      <c r="D23" s="5"/>
    </row>
    <row r="24" spans="1:11">
      <c r="A24" s="15" t="s">
        <v>11</v>
      </c>
      <c r="B24" s="4">
        <v>4</v>
      </c>
      <c r="C24" s="4">
        <v>2048</v>
      </c>
      <c r="D24" s="6"/>
    </row>
    <row r="25" spans="1:11">
      <c r="A25" s="15" t="s">
        <v>100</v>
      </c>
      <c r="B25" s="4">
        <v>100</v>
      </c>
      <c r="C25" s="4">
        <v>2052</v>
      </c>
      <c r="D25" s="6"/>
    </row>
    <row r="26" spans="1:11">
      <c r="A26" s="15" t="s">
        <v>101</v>
      </c>
      <c r="B26" s="4">
        <v>100</v>
      </c>
      <c r="C26" s="4">
        <v>2152</v>
      </c>
      <c r="D26" s="6"/>
    </row>
    <row r="27" spans="1:11">
      <c r="A27" s="16" t="s">
        <v>102</v>
      </c>
      <c r="B27" s="3">
        <v>32</v>
      </c>
      <c r="C27" s="4">
        <v>2252</v>
      </c>
      <c r="D27" s="6"/>
    </row>
    <row r="28" spans="1:11">
      <c r="A28" s="15" t="s">
        <v>70</v>
      </c>
      <c r="B28" s="4">
        <v>4</v>
      </c>
      <c r="C28" s="4">
        <v>2284</v>
      </c>
      <c r="D28" s="6"/>
      <c r="E28" s="8" t="s">
        <v>103</v>
      </c>
      <c r="F28" s="8" t="s">
        <v>104</v>
      </c>
      <c r="G28" s="37" t="s">
        <v>57</v>
      </c>
      <c r="H28" s="37"/>
      <c r="I28" s="37"/>
      <c r="J28" s="37"/>
      <c r="K28" s="37"/>
    </row>
    <row r="29" spans="1:11">
      <c r="A29" s="15" t="s">
        <v>105</v>
      </c>
      <c r="B29" s="4">
        <v>2656</v>
      </c>
      <c r="C29" s="4">
        <v>2288</v>
      </c>
      <c r="D29" s="4">
        <v>2656</v>
      </c>
      <c r="E29" s="2">
        <f>2288*512</f>
        <v>1171456</v>
      </c>
      <c r="F29" s="2">
        <f>2656*512</f>
        <v>1359872</v>
      </c>
      <c r="G29" s="36" t="s">
        <v>106</v>
      </c>
      <c r="H29" s="36"/>
      <c r="I29" s="36"/>
      <c r="J29" s="36"/>
      <c r="K29" s="36"/>
    </row>
    <row r="30" spans="1:11">
      <c r="A30" s="15" t="s">
        <v>107</v>
      </c>
      <c r="B30" s="4">
        <v>404</v>
      </c>
      <c r="C30" s="4">
        <f>2288+2656</f>
        <v>4944</v>
      </c>
      <c r="D30" s="4">
        <v>402</v>
      </c>
      <c r="E30" s="2">
        <f>4944*512</f>
        <v>2531328</v>
      </c>
      <c r="F30" s="2">
        <f>404*512</f>
        <v>206848</v>
      </c>
      <c r="G30" s="36" t="s">
        <v>108</v>
      </c>
      <c r="H30" s="36"/>
      <c r="I30" s="36"/>
      <c r="J30" s="36"/>
      <c r="K30" s="36"/>
    </row>
    <row r="31" spans="1:11">
      <c r="A31" s="15" t="s">
        <v>109</v>
      </c>
      <c r="B31" s="4"/>
      <c r="C31" s="4"/>
      <c r="D31" s="4"/>
      <c r="E31" s="2"/>
      <c r="F31" s="2"/>
      <c r="G31" s="36"/>
      <c r="H31" s="36"/>
      <c r="I31" s="36"/>
      <c r="J31" s="36"/>
      <c r="K31" s="36"/>
    </row>
    <row r="32" spans="1:11">
      <c r="G32" s="22"/>
      <c r="H32" s="22"/>
      <c r="I32" s="22"/>
      <c r="J32" s="22"/>
      <c r="K32" s="22"/>
    </row>
    <row r="33" spans="7:11">
      <c r="G33" s="37" t="s">
        <v>59</v>
      </c>
      <c r="H33" s="37"/>
      <c r="I33" s="37"/>
      <c r="J33" s="37"/>
      <c r="K33" s="37"/>
    </row>
    <row r="34" spans="7:11">
      <c r="G34" s="36" t="s">
        <v>110</v>
      </c>
      <c r="H34" s="36"/>
      <c r="I34" s="36"/>
      <c r="J34" s="36"/>
      <c r="K34" s="36"/>
    </row>
    <row r="35" spans="7:11">
      <c r="G35" s="36" t="s">
        <v>111</v>
      </c>
      <c r="H35" s="36"/>
      <c r="I35" s="36"/>
      <c r="J35" s="36"/>
      <c r="K35" s="36"/>
    </row>
    <row r="36" spans="7:11">
      <c r="G36" s="36"/>
      <c r="H36" s="36"/>
      <c r="I36" s="36"/>
      <c r="J36" s="36"/>
      <c r="K36" s="36"/>
    </row>
  </sheetData>
  <mergeCells count="10">
    <mergeCell ref="A11:F11"/>
    <mergeCell ref="B15:F15"/>
    <mergeCell ref="G34:K34"/>
    <mergeCell ref="G35:K35"/>
    <mergeCell ref="G36:K36"/>
    <mergeCell ref="G28:K28"/>
    <mergeCell ref="G29:K29"/>
    <mergeCell ref="G30:K30"/>
    <mergeCell ref="G31:K31"/>
    <mergeCell ref="G33:K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beowulf</dc:creator>
  <cp:keywords/>
  <dc:description/>
  <cp:lastModifiedBy>Kate Moreland</cp:lastModifiedBy>
  <cp:revision/>
  <dcterms:created xsi:type="dcterms:W3CDTF">2019-01-02T21:25:56Z</dcterms:created>
  <dcterms:modified xsi:type="dcterms:W3CDTF">2025-09-30T02:11:24Z</dcterms:modified>
  <cp:category/>
  <cp:contentStatus/>
</cp:coreProperties>
</file>