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ubedistrictenergy.sharepoint.com/sites/PerformanceMetrics/Shared Documents/Process Documentation/Data &amp; Information Systems Specialist/Project/3. Semi-Annual Submittal Tracker/"/>
    </mc:Choice>
  </mc:AlternateContent>
  <xr:revisionPtr revIDLastSave="1031" documentId="8_{AE983DD4-4D6A-49EE-985C-5A3139055557}" xr6:coauthVersionLast="47" xr6:coauthVersionMax="47" xr10:uidLastSave="{C1ABF13B-0B35-45C1-86B2-33A5BE2CE4D5}"/>
  <bookViews>
    <workbookView xWindow="-110" yWindow="-110" windowWidth="25820" windowHeight="15620" activeTab="1" xr2:uid="{DE48DA64-D409-4918-B2CD-4D871BE6797F}"/>
  </bookViews>
  <sheets>
    <sheet name="Oak Grove" sheetId="5" r:id="rId1"/>
    <sheet name="Pine Ridge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6" l="1"/>
  <c r="B15" i="6" s="1"/>
  <c r="B21" i="6" s="1"/>
  <c r="B27" i="6" s="1"/>
  <c r="B33" i="6" s="1"/>
  <c r="B9" i="5"/>
  <c r="B15" i="5" s="1"/>
  <c r="B21" i="5" s="1"/>
  <c r="B27" i="5" s="1"/>
  <c r="B33" i="5" s="1"/>
  <c r="O42" i="5" l="1"/>
  <c r="P42" i="5" l="1"/>
  <c r="Q42" i="5"/>
  <c r="R42" i="5"/>
  <c r="R42" i="6" l="1"/>
  <c r="Q42" i="6"/>
  <c r="P42" i="6"/>
  <c r="O42" i="6"/>
  <c r="C58" i="6" l="1"/>
  <c r="J47" i="6" s="1"/>
  <c r="J41" i="6"/>
  <c r="I41" i="6"/>
  <c r="H41" i="6"/>
  <c r="H42" i="6" s="1"/>
  <c r="G41" i="6"/>
  <c r="F41" i="6"/>
  <c r="E41" i="6"/>
  <c r="D41" i="6"/>
  <c r="C58" i="5"/>
  <c r="J41" i="5"/>
  <c r="I41" i="5"/>
  <c r="H41" i="5"/>
  <c r="G41" i="5"/>
  <c r="F41" i="5"/>
  <c r="E41" i="5"/>
  <c r="D41" i="5"/>
  <c r="D42" i="5" s="1"/>
  <c r="D47" i="6" l="1"/>
  <c r="D54" i="6" s="1"/>
  <c r="E47" i="6"/>
  <c r="E51" i="6" s="1"/>
  <c r="F47" i="6"/>
  <c r="F51" i="6" s="1"/>
  <c r="G47" i="6"/>
  <c r="G54" i="6" s="1"/>
  <c r="J54" i="6"/>
  <c r="H47" i="6"/>
  <c r="H52" i="6" s="1"/>
  <c r="J53" i="6"/>
  <c r="I47" i="6"/>
  <c r="I51" i="6" s="1"/>
  <c r="E42" i="6"/>
  <c r="E45" i="6"/>
  <c r="E46" i="6" s="1"/>
  <c r="F45" i="6"/>
  <c r="F46" i="6" s="1"/>
  <c r="J52" i="6"/>
  <c r="D45" i="6"/>
  <c r="D46" i="6" s="1"/>
  <c r="D42" i="6"/>
  <c r="J51" i="6"/>
  <c r="F42" i="6"/>
  <c r="G45" i="6"/>
  <c r="G46" i="6" s="1"/>
  <c r="G42" i="6"/>
  <c r="H45" i="6"/>
  <c r="H46" i="6" s="1"/>
  <c r="H48" i="6" s="1"/>
  <c r="I45" i="6"/>
  <c r="I46" i="6" s="1"/>
  <c r="I42" i="6"/>
  <c r="J45" i="6"/>
  <c r="J46" i="6" s="1"/>
  <c r="J48" i="6" s="1"/>
  <c r="J42" i="6"/>
  <c r="D45" i="5"/>
  <c r="D46" i="5" s="1"/>
  <c r="D47" i="5"/>
  <c r="D51" i="5" s="1"/>
  <c r="E42" i="5"/>
  <c r="E45" i="5"/>
  <c r="E46" i="5" s="1"/>
  <c r="E47" i="5"/>
  <c r="E53" i="5" s="1"/>
  <c r="F42" i="5"/>
  <c r="F45" i="5"/>
  <c r="F46" i="5" s="1"/>
  <c r="F47" i="5"/>
  <c r="F53" i="5" s="1"/>
  <c r="G42" i="5"/>
  <c r="H42" i="5"/>
  <c r="I45" i="5"/>
  <c r="I46" i="5" s="1"/>
  <c r="J42" i="5"/>
  <c r="J45" i="5"/>
  <c r="J46" i="5" s="1"/>
  <c r="J47" i="5"/>
  <c r="J54" i="5" s="1"/>
  <c r="G45" i="5"/>
  <c r="G46" i="5" s="1"/>
  <c r="H45" i="5"/>
  <c r="H46" i="5" s="1"/>
  <c r="G47" i="5"/>
  <c r="G54" i="5" s="1"/>
  <c r="H47" i="5"/>
  <c r="H53" i="5" s="1"/>
  <c r="I42" i="5"/>
  <c r="I47" i="5"/>
  <c r="I53" i="5" s="1"/>
  <c r="H53" i="6" l="1"/>
  <c r="E52" i="6"/>
  <c r="D51" i="6"/>
  <c r="I52" i="6"/>
  <c r="H54" i="6"/>
  <c r="E48" i="6"/>
  <c r="F54" i="6"/>
  <c r="H51" i="6"/>
  <c r="E54" i="6"/>
  <c r="H48" i="5"/>
  <c r="J48" i="5"/>
  <c r="G48" i="6"/>
  <c r="E53" i="6"/>
  <c r="G52" i="6"/>
  <c r="D52" i="6"/>
  <c r="D48" i="6"/>
  <c r="G51" i="6"/>
  <c r="I53" i="6"/>
  <c r="G53" i="6"/>
  <c r="I48" i="6"/>
  <c r="I54" i="6"/>
  <c r="G48" i="5"/>
  <c r="D54" i="5"/>
  <c r="F53" i="6"/>
  <c r="D53" i="6"/>
  <c r="F52" i="6"/>
  <c r="F48" i="6"/>
  <c r="D48" i="5"/>
  <c r="F48" i="5"/>
  <c r="D53" i="5"/>
  <c r="D52" i="5"/>
  <c r="E54" i="5"/>
  <c r="J53" i="5"/>
  <c r="I51" i="5"/>
  <c r="I52" i="5"/>
  <c r="I48" i="5"/>
  <c r="E48" i="5"/>
  <c r="H54" i="5"/>
  <c r="F52" i="5"/>
  <c r="F51" i="5"/>
  <c r="J52" i="5"/>
  <c r="J51" i="5"/>
  <c r="G53" i="5"/>
  <c r="F54" i="5"/>
  <c r="H51" i="5"/>
  <c r="H52" i="5"/>
  <c r="I54" i="5"/>
  <c r="G51" i="5"/>
  <c r="G52" i="5"/>
  <c r="E52" i="5"/>
  <c r="E51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tc={AC6A2291-E926-43A7-91E7-48DFC843C180}</author>
    <author>tc={36557A62-FF97-4443-9286-C6348A4E80B1}</author>
    <author>tc={3358E524-14AC-4D00-8C43-C4DAB7443567}</author>
    <author>tc={FAA6DD2A-9408-4532-A86E-AA7D203EA505}</author>
  </authors>
  <commentList>
    <comment ref="C45" authorId="0" shapeId="0" xr:uid="{AC6A2291-E926-43A7-91E7-48DFC843C180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number of hours required, given the tally of omissions / exceedances, to meet the target rates for both exceedances and omissions.</t>
      </text>
    </comment>
    <comment ref="C46" authorId="1" shapeId="0" xr:uid="{36557A62-FF97-4443-9286-C6348A4E80B1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number of additional compliant operating hours required, given the tally of omissions / exceedances, to meet the target rates for both exceedances and omissions.</t>
      </text>
    </comment>
    <comment ref="C47" authorId="2" shapeId="0" xr:uid="{3358E524-14AC-4D00-8C43-C4DAB7443567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number of hours left in the period from the date of the last data entry.</t>
      </text>
    </comment>
    <comment ref="C48" authorId="3" shapeId="0" xr:uid="{FAA6DD2A-9408-4532-A86E-AA7D203EA505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percentage of the remainder of the reporting period for which a parameter must register compliant data in order to meet target rates for both exceedances and omissions.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tc={F5CC3836-635C-42B8-B92C-98CE5EBCF25B}</author>
    <author>tc={C7E8CA2E-79D0-49A6-B23A-53E4ECE7E506}</author>
    <author>tc={760D437F-BDC8-4764-9C86-34283DF0B623}</author>
    <author>tc={59FBB8DE-64C1-45E9-B0FD-108000BE185C}</author>
  </authors>
  <commentList>
    <comment ref="C45" authorId="0" shapeId="0" xr:uid="{F5CC3836-635C-42B8-B92C-98CE5EBCF25B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number of hours required, given the tally of omissions / exceedances, to meet the target rates for both exceedances and omissions.</t>
      </text>
    </comment>
    <comment ref="C46" authorId="1" shapeId="0" xr:uid="{C7E8CA2E-79D0-49A6-B23A-53E4ECE7E506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number of additional compliant operating hours required, given the tally of omissions / exceedances, to meet the target rates for both exceedances and omissions.</t>
      </text>
    </comment>
    <comment ref="C47" authorId="2" shapeId="0" xr:uid="{760D437F-BDC8-4764-9C86-34283DF0B623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number of hours left in the period from the date of the last data entry.</t>
      </text>
    </comment>
    <comment ref="C48" authorId="3" shapeId="0" xr:uid="{59FBB8DE-64C1-45E9-B0FD-108000BE185C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percentage of the remainder of the reporting period for which a parameter must register compliant data in order to meet target rates for both exceedances and omissions.</t>
      </text>
    </comment>
  </commentList>
</comments>
</file>

<file path=xl/sharedStrings.xml><?xml version="1.0" encoding="utf-8"?>
<sst xmlns="http://schemas.openxmlformats.org/spreadsheetml/2006/main" count="204" uniqueCount="43">
  <si>
    <t>num data omissions (x):</t>
  </si>
  <si>
    <t>Tox / PTS</t>
  </si>
  <si>
    <t>Engine 1</t>
  </si>
  <si>
    <t>Engine 2</t>
  </si>
  <si>
    <t>Engine 3</t>
  </si>
  <si>
    <t>Engine 4</t>
  </si>
  <si>
    <t>Engine 5</t>
  </si>
  <si>
    <t>monthly data omission %:</t>
  </si>
  <si>
    <t>num exceedances (y):</t>
  </si>
  <si>
    <t>monthly exceedance %:</t>
  </si>
  <si>
    <t>Pre-Treatment System</t>
  </si>
  <si>
    <t>TOX</t>
  </si>
  <si>
    <t>GM01</t>
  </si>
  <si>
    <t>GM02</t>
  </si>
  <si>
    <t>GM03</t>
  </si>
  <si>
    <t>FT110 Flow, scfm</t>
  </si>
  <si>
    <t>FT120 Flow, scfm</t>
  </si>
  <si>
    <t>Flow, scfm</t>
  </si>
  <si>
    <t>Combustion Temp, F</t>
  </si>
  <si>
    <t>oxicat inlet temp, F</t>
  </si>
  <si>
    <t>Calc Hrs</t>
  </si>
  <si>
    <t>SAR data omission %:</t>
  </si>
  <si>
    <t>SAR exceedance %:</t>
  </si>
  <si>
    <t>SAR Actual</t>
  </si>
  <si>
    <t>SAR Target</t>
  </si>
  <si>
    <t>period end</t>
  </si>
  <si>
    <t>data thru</t>
  </si>
  <si>
    <t>period remaining</t>
  </si>
  <si>
    <t>Compliant op hrs deficit</t>
  </si>
  <si>
    <t>allowable exceedances</t>
  </si>
  <si>
    <t>allowable omissions</t>
  </si>
  <si>
    <t>Assumed utilization for rest of period</t>
  </si>
  <si>
    <t>projected omission rate, no further omissions</t>
  </si>
  <si>
    <t>projected exceedance rate, no further exceedances</t>
  </si>
  <si>
    <t>Utilization required for remainder of period with no further exceedances to achieve total compliance</t>
  </si>
  <si>
    <t>Total compliant op hrs required to meet target rates given omissions and exceedances to date</t>
  </si>
  <si>
    <t>num data omission flags (x):</t>
  </si>
  <si>
    <t>num flags removed</t>
  </si>
  <si>
    <t>num exceedance flags (y):</t>
  </si>
  <si>
    <t>Hrs remaining in period</t>
  </si>
  <si>
    <t>Tox Flare</t>
  </si>
  <si>
    <t>Rovisys</t>
  </si>
  <si>
    <t>MyPlant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</si>
</sst>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&quot; Hours&quot;"/>
    <numFmt numFmtId="166" formatCode="_(* #,##0_);_(* \(#,##0\);_(* &quot;-&quot;??_);_(@_)"/>
    <numFmt numFmtId="167" formatCode="0\ &quot;days&quot;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rgb="FFFFFFFF"/>
      <name val="Calibri"/>
      <family val="2"/>
      <scheme val="minor"/>
    </font>
    <font>
      <sz val="11"/>
      <name val="Calibri"/>
      <family val="2"/>
    </font>
    <font>
      <sz val="10"/>
      <name val="Calibri"/>
      <family val="2"/>
    </font>
    <font>
      <sz val="11"/>
      <color theme="1"/>
      <name val="Calibri"/>
      <family val="2"/>
    </font>
    <font>
      <sz val="10"/>
      <color rgb="FFFFFFFF"/>
      <name val="Calibri"/>
      <family val="2"/>
    </font>
    <font>
      <b/>
      <sz val="11"/>
      <color rgb="FFFFFFFF"/>
      <name val="Calibri"/>
      <family val="2"/>
    </font>
    <font>
      <sz val="11"/>
      <color theme="5" tint="-0.249977111117893"/>
      <name val="Calibri"/>
      <family val="2"/>
      <scheme val="minor"/>
    </font>
    <font>
      <sz val="11"/>
      <color rgb="FF3F3F76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C65911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" fillId="8" borderId="2" applyNumberFormat="0" applyAlignment="0" applyProtection="0"/>
    <xf numFmtId="0" fontId="13" fillId="0" borderId="0"/>
  </cellStyleXfs>
  <cellXfs count="41">
    <xf numFmtId="0" fontId="0" fillId="0" borderId="0" xfId="0"/>
    <xf numFmtId="0" fontId="0" fillId="0" borderId="0" xfId="0" applyAlignment="1">
      <alignment vertical="center"/>
    </xf>
    <xf numFmtId="0" fontId="3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164" fontId="2" fillId="2" borderId="0" xfId="1" applyNumberFormat="1" applyFont="1" applyFill="1" applyAlignment="1">
      <alignment vertical="center"/>
    </xf>
    <xf numFmtId="0" fontId="3" fillId="4" borderId="0" xfId="0" applyFont="1" applyFill="1" applyAlignment="1">
      <alignment horizontal="right" vertical="center" wrapText="1"/>
    </xf>
    <xf numFmtId="0" fontId="3" fillId="4" borderId="0" xfId="0" applyFont="1" applyFill="1" applyAlignment="1">
      <alignment vertical="center"/>
    </xf>
    <xf numFmtId="0" fontId="2" fillId="4" borderId="0" xfId="0" applyFont="1" applyFill="1" applyAlignment="1">
      <alignment horizontal="right" vertical="center"/>
    </xf>
    <xf numFmtId="164" fontId="2" fillId="4" borderId="0" xfId="1" applyNumberFormat="1" applyFont="1" applyFill="1" applyAlignment="1">
      <alignment vertical="center"/>
    </xf>
    <xf numFmtId="1" fontId="5" fillId="3" borderId="0" xfId="0" applyNumberFormat="1" applyFont="1" applyFill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1" fontId="9" fillId="6" borderId="0" xfId="0" applyNumberFormat="1" applyFont="1" applyFill="1" applyAlignment="1">
      <alignment horizontal="center" vertical="center"/>
    </xf>
    <xf numFmtId="165" fontId="8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6" fillId="5" borderId="0" xfId="0" applyFont="1" applyFill="1" applyAlignment="1">
      <alignment horizontal="right" vertical="center" wrapText="1"/>
    </xf>
    <xf numFmtId="0" fontId="6" fillId="5" borderId="0" xfId="0" applyFont="1" applyFill="1" applyAlignment="1">
      <alignment vertical="center"/>
    </xf>
    <xf numFmtId="0" fontId="10" fillId="5" borderId="0" xfId="0" applyFont="1" applyFill="1" applyAlignment="1">
      <alignment horizontal="right" vertical="center"/>
    </xf>
    <xf numFmtId="164" fontId="10" fillId="5" borderId="0" xfId="1" applyNumberFormat="1" applyFont="1" applyFill="1" applyBorder="1" applyAlignment="1">
      <alignment vertical="center"/>
    </xf>
    <xf numFmtId="0" fontId="6" fillId="7" borderId="0" xfId="0" applyFont="1" applyFill="1" applyAlignment="1">
      <alignment horizontal="right" vertical="center" wrapText="1"/>
    </xf>
    <xf numFmtId="0" fontId="6" fillId="7" borderId="0" xfId="0" applyFont="1" applyFill="1" applyAlignment="1">
      <alignment vertical="center"/>
    </xf>
    <xf numFmtId="0" fontId="10" fillId="7" borderId="0" xfId="0" applyFont="1" applyFill="1" applyAlignment="1">
      <alignment horizontal="right" vertical="center"/>
    </xf>
    <xf numFmtId="164" fontId="10" fillId="7" borderId="0" xfId="1" applyNumberFormat="1" applyFont="1" applyFill="1" applyBorder="1" applyAlignment="1">
      <alignment vertical="center"/>
    </xf>
    <xf numFmtId="166" fontId="0" fillId="0" borderId="0" xfId="2" applyNumberFormat="1" applyFont="1" applyAlignment="1">
      <alignment vertical="center"/>
    </xf>
    <xf numFmtId="166" fontId="0" fillId="0" borderId="0" xfId="0" applyNumberFormat="1" applyAlignment="1">
      <alignment vertical="center"/>
    </xf>
    <xf numFmtId="9" fontId="0" fillId="0" borderId="0" xfId="1" applyFont="1" applyAlignment="1">
      <alignment vertical="center"/>
    </xf>
    <xf numFmtId="1" fontId="0" fillId="0" borderId="0" xfId="0" applyNumberFormat="1" applyAlignment="1">
      <alignment vertical="center"/>
    </xf>
    <xf numFmtId="0" fontId="11" fillId="2" borderId="0" xfId="0" applyFont="1" applyFill="1" applyAlignment="1">
      <alignment vertical="center"/>
    </xf>
    <xf numFmtId="167" fontId="0" fillId="0" borderId="0" xfId="0" applyNumberFormat="1" applyAlignment="1">
      <alignment vertical="center"/>
    </xf>
    <xf numFmtId="0" fontId="11" fillId="2" borderId="0" xfId="0" applyFont="1" applyFill="1" applyAlignment="1">
      <alignment horizontal="right" vertical="center" wrapText="1"/>
    </xf>
    <xf numFmtId="0" fontId="11" fillId="4" borderId="0" xfId="0" applyFont="1" applyFill="1" applyAlignment="1">
      <alignment horizontal="right" vertical="center" wrapText="1"/>
    </xf>
    <xf numFmtId="14" fontId="12" fillId="8" borderId="2" xfId="3" applyNumberFormat="1" applyAlignment="1">
      <alignment vertical="center"/>
    </xf>
    <xf numFmtId="164" fontId="0" fillId="0" borderId="0" xfId="1" applyNumberFormat="1" applyFont="1" applyAlignment="1">
      <alignment vertical="center"/>
    </xf>
    <xf numFmtId="0" fontId="11" fillId="4" borderId="0" xfId="0" applyFont="1" applyFill="1" applyAlignment="1">
      <alignment vertical="center"/>
    </xf>
    <xf numFmtId="165" fontId="0" fillId="0" borderId="0" xfId="0" applyNumberFormat="1"/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5">
    <cellStyle name="Comma" xfId="2" builtinId="3"/>
    <cellStyle name="Input" xfId="3" builtinId="20"/>
    <cellStyle name="Normal" xfId="0" builtinId="0"/>
    <cellStyle name="Normal 2" xfId="4" xr:uid="{CE895519-FDF6-44A5-9591-99B4186DECA2}"/>
    <cellStyle name="Percent" xfId="1" builtinId="5"/>
  </cellStyles>
  <dxfs count="2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leb Clement" id="{6D34645A-5797-4588-83DF-0ABD37366692}" userId="S::caleb.clement@cubedistrictenergy.com::eed1f297-abc2-4771-a03b-3a7254e2de32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45" dT="2022-10-24T20:50:38.92" personId="{6D34645A-5797-4588-83DF-0ABD37366692}" id="{AC6A2291-E926-43A7-91E7-48DFC843C180}">
    <text>This is the number of hours required, given the tally of omissions / exceedances, to meet the target rates for both exceedances and omissions.</text>
  </threadedComment>
  <threadedComment ref="C46" dT="2022-10-24T20:52:17.10" personId="{6D34645A-5797-4588-83DF-0ABD37366692}" id="{36557A62-FF97-4443-9286-C6348A4E80B1}">
    <text>This is the number of additional compliant operating hours required, given the tally of omissions / exceedances, to meet the target rates for both exceedances and omissions.</text>
  </threadedComment>
  <threadedComment ref="C47" dT="2022-10-24T20:54:14.41" personId="{6D34645A-5797-4588-83DF-0ABD37366692}" id="{3358E524-14AC-4D00-8C43-C4DAB7443567}">
    <text>This is the number of hours left in the period from the date of the last data entry.</text>
  </threadedComment>
  <threadedComment ref="C48" dT="2022-10-24T20:56:10.63" personId="{6D34645A-5797-4588-83DF-0ABD37366692}" id="{FAA6DD2A-9408-4532-A86E-AA7D203EA505}">
    <text>This is the percentage of the remainder of the reporting period for which a parameter must register compliant data in order to meet target rates for both exceedances and omissions.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45" dT="2022-10-24T20:50:38.92" personId="{6D34645A-5797-4588-83DF-0ABD37366692}" id="{F5CC3836-635C-42B8-B92C-98CE5EBCF25B}">
    <text>This is the number of hours required, given the tally of omissions / exceedances, to meet the target rates for both exceedances and omissions.</text>
  </threadedComment>
  <threadedComment ref="C46" dT="2022-10-24T20:52:17.10" personId="{6D34645A-5797-4588-83DF-0ABD37366692}" id="{C7E8CA2E-79D0-49A6-B23A-53E4ECE7E506}">
    <text>This is the number of additional compliant operating hours required, given the tally of omissions / exceedances, to meet the target rates for both exceedances and omissions.</text>
  </threadedComment>
  <threadedComment ref="C47" dT="2022-10-24T20:54:14.41" personId="{6D34645A-5797-4588-83DF-0ABD37366692}" id="{760D437F-BDC8-4764-9C86-34283DF0B623}">
    <text>This is the number of hours left in the period from the date of the last data entry.</text>
  </threadedComment>
  <threadedComment ref="C48" dT="2022-10-24T20:56:10.63" personId="{6D34645A-5797-4588-83DF-0ABD37366692}" id="{59FBB8DE-64C1-45E9-B0FD-108000BE185C}">
    <text>This is the percentage of the remainder of the reporting period for which a parameter must register compliant data in order to meet target rates for both exceedances and omissions.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F8B81-14DF-4CCB-929C-A108F0F18076}">
  <sheetPr codeName="Sheet2"/>
  <dimension ref="B1:T58"/>
  <sheetViews>
    <sheetView zoomScale="80" zoomScaleNormal="80" workbookViewId="0">
      <pane xSplit="3" ySplit="2" topLeftCell="D3" activePane="bottomRight" state="frozen"/>
      <selection activeCell="B9" sqref="B9:B14"/>
      <selection pane="topRight" activeCell="B9" sqref="B9:B14"/>
      <selection pane="bottomLeft" activeCell="B9" sqref="B9:B14"/>
      <selection pane="bottomRight" activeCell="E22" sqref="E22"/>
    </sheetView>
  </sheetViews>
  <sheetFormatPr defaultColWidth="17.7265625" defaultRowHeight="14.5" outlineLevelRow="1" x14ac:dyDescent="0.35"/>
  <cols>
    <col min="1" max="1" width="7.453125" style="1" customWidth="1"/>
    <col min="2" max="2" width="17.7265625" style="1"/>
    <col min="3" max="3" width="52.1796875" style="1" bestFit="1" customWidth="1"/>
    <col min="4" max="5" width="10.1796875" style="1" customWidth="1"/>
    <col min="6" max="6" width="10" style="1" bestFit="1" customWidth="1"/>
    <col min="7" max="9" width="11.1796875" style="1" customWidth="1"/>
    <col min="10" max="10" width="12.453125" style="1" customWidth="1"/>
    <col min="11" max="12" width="0.54296875" style="1" customWidth="1"/>
    <col min="13" max="13" width="3.81640625" style="1" customWidth="1"/>
    <col min="14" max="14" width="9.54296875" style="1" bestFit="1" customWidth="1"/>
    <col min="15" max="20" width="11.7265625" style="1" bestFit="1" customWidth="1"/>
    <col min="21" max="16384" width="17.7265625" style="1"/>
  </cols>
  <sheetData>
    <row r="1" spans="2:20" s="17" customFormat="1" ht="39" x14ac:dyDescent="0.35">
      <c r="D1" s="18" t="s">
        <v>10</v>
      </c>
      <c r="E1" s="18" t="s">
        <v>10</v>
      </c>
      <c r="F1" s="18" t="s">
        <v>11</v>
      </c>
      <c r="G1" s="18" t="s">
        <v>11</v>
      </c>
      <c r="H1" s="18" t="s">
        <v>12</v>
      </c>
      <c r="I1" s="18" t="s">
        <v>13</v>
      </c>
      <c r="J1" s="18" t="s">
        <v>14</v>
      </c>
    </row>
    <row r="2" spans="2:20" s="17" customFormat="1" ht="29.25" customHeight="1" x14ac:dyDescent="0.35">
      <c r="D2" s="18" t="s">
        <v>15</v>
      </c>
      <c r="E2" s="18" t="s">
        <v>16</v>
      </c>
      <c r="F2" s="18" t="s">
        <v>17</v>
      </c>
      <c r="G2" s="18" t="s">
        <v>18</v>
      </c>
      <c r="H2" s="18" t="s">
        <v>19</v>
      </c>
      <c r="I2" s="18" t="s">
        <v>19</v>
      </c>
      <c r="J2" s="18" t="s">
        <v>19</v>
      </c>
    </row>
    <row r="3" spans="2:20" outlineLevel="1" x14ac:dyDescent="0.35">
      <c r="B3" s="39">
        <v>45474</v>
      </c>
      <c r="C3" s="2" t="s">
        <v>36</v>
      </c>
      <c r="D3" s="3">
        <v>18</v>
      </c>
      <c r="E3" s="3">
        <v>1</v>
      </c>
      <c r="F3" s="3">
        <v>12</v>
      </c>
      <c r="G3" s="3">
        <v>1</v>
      </c>
      <c r="H3" s="3">
        <v>0</v>
      </c>
      <c r="I3" s="3">
        <v>0</v>
      </c>
      <c r="J3" s="3">
        <v>0</v>
      </c>
      <c r="K3" s="1">
        <v>32</v>
      </c>
      <c r="O3" s="10" t="s">
        <v>40</v>
      </c>
      <c r="P3" s="10" t="s">
        <v>2</v>
      </c>
      <c r="Q3" s="10" t="s">
        <v>3</v>
      </c>
      <c r="R3" s="10" t="s">
        <v>4</v>
      </c>
      <c r="S3" s="10"/>
      <c r="T3" s="10"/>
    </row>
    <row r="4" spans="2:20" outlineLevel="1" x14ac:dyDescent="0.35">
      <c r="B4" s="39"/>
      <c r="C4" s="33" t="s">
        <v>37</v>
      </c>
      <c r="D4" s="31"/>
      <c r="E4" s="31"/>
      <c r="F4" s="31"/>
      <c r="G4" s="31"/>
      <c r="H4" s="31"/>
      <c r="I4" s="31"/>
      <c r="J4" s="31"/>
      <c r="N4" s="1" t="s">
        <v>41</v>
      </c>
      <c r="O4" s="11">
        <v>541.75</v>
      </c>
      <c r="P4" s="11">
        <v>707.75</v>
      </c>
      <c r="Q4" s="11">
        <v>609</v>
      </c>
      <c r="R4" s="11">
        <v>685.5</v>
      </c>
      <c r="S4" s="11"/>
      <c r="T4" s="11"/>
    </row>
    <row r="5" spans="2:20" outlineLevel="1" x14ac:dyDescent="0.35">
      <c r="B5" s="40"/>
      <c r="C5" s="4" t="s">
        <v>7</v>
      </c>
      <c r="D5" s="5">
        <v>8.3064143977849558E-3</v>
      </c>
      <c r="E5" s="5">
        <v>4.6146746654360867E-4</v>
      </c>
      <c r="F5" s="5">
        <v>5.5376095985233045E-3</v>
      </c>
      <c r="G5" s="5">
        <v>4.6146746654360867E-4</v>
      </c>
      <c r="H5" s="5">
        <v>0</v>
      </c>
      <c r="I5" s="5">
        <v>0</v>
      </c>
      <c r="J5" s="5">
        <v>0</v>
      </c>
      <c r="N5" s="1" t="s">
        <v>42</v>
      </c>
      <c r="O5" s="11"/>
      <c r="P5" s="11">
        <v>707</v>
      </c>
      <c r="Q5" s="11">
        <v>609</v>
      </c>
      <c r="R5" s="11">
        <v>685.06579000000056</v>
      </c>
      <c r="S5" s="11"/>
      <c r="T5" s="11"/>
    </row>
    <row r="6" spans="2:20" outlineLevel="1" x14ac:dyDescent="0.35">
      <c r="B6" s="40"/>
      <c r="C6" s="6" t="s">
        <v>38</v>
      </c>
      <c r="D6" s="7">
        <v>0</v>
      </c>
      <c r="E6" s="7">
        <v>0</v>
      </c>
      <c r="F6" s="7">
        <v>0</v>
      </c>
      <c r="G6" s="7">
        <v>7</v>
      </c>
      <c r="H6" s="7">
        <v>0</v>
      </c>
      <c r="I6" s="7">
        <v>0</v>
      </c>
      <c r="J6" s="7">
        <v>0</v>
      </c>
      <c r="L6" s="1">
        <v>7</v>
      </c>
      <c r="N6" s="12" t="s">
        <v>20</v>
      </c>
      <c r="O6" s="11">
        <v>541.75</v>
      </c>
      <c r="P6" s="11">
        <v>707</v>
      </c>
      <c r="Q6" s="11">
        <v>609</v>
      </c>
      <c r="R6" s="11">
        <v>685.06579000000056</v>
      </c>
      <c r="S6" s="11"/>
      <c r="T6" s="11"/>
    </row>
    <row r="7" spans="2:20" outlineLevel="1" x14ac:dyDescent="0.35">
      <c r="B7" s="40"/>
      <c r="C7" s="34" t="s">
        <v>37</v>
      </c>
      <c r="D7" s="37"/>
      <c r="E7" s="37"/>
      <c r="F7" s="37"/>
      <c r="G7" s="37"/>
      <c r="H7" s="37"/>
      <c r="I7" s="37"/>
      <c r="J7" s="37"/>
    </row>
    <row r="8" spans="2:20" outlineLevel="1" x14ac:dyDescent="0.35">
      <c r="B8" s="40"/>
      <c r="C8" s="8" t="s">
        <v>9</v>
      </c>
      <c r="D8" s="9">
        <v>0</v>
      </c>
      <c r="E8" s="9">
        <v>0</v>
      </c>
      <c r="F8" s="9">
        <v>0</v>
      </c>
      <c r="G8" s="9">
        <v>3.2302722658052608E-3</v>
      </c>
      <c r="H8" s="9">
        <v>0</v>
      </c>
      <c r="I8" s="9">
        <v>0</v>
      </c>
      <c r="J8" s="9">
        <v>0</v>
      </c>
      <c r="K8" s="12"/>
      <c r="L8" s="12"/>
      <c r="M8" s="12"/>
    </row>
    <row r="9" spans="2:20" outlineLevel="1" x14ac:dyDescent="0.35">
      <c r="B9" s="39">
        <f>EDATE(B3,1)</f>
        <v>45505</v>
      </c>
      <c r="C9" s="2" t="s">
        <v>36</v>
      </c>
      <c r="D9" s="3">
        <v>1</v>
      </c>
      <c r="E9" s="3">
        <v>0</v>
      </c>
      <c r="F9" s="3">
        <v>4</v>
      </c>
      <c r="G9" s="3">
        <v>1</v>
      </c>
      <c r="H9" s="3">
        <v>0</v>
      </c>
      <c r="I9" s="3">
        <v>1</v>
      </c>
      <c r="J9" s="3">
        <v>0</v>
      </c>
      <c r="K9" s="12">
        <v>7</v>
      </c>
      <c r="L9" s="12"/>
      <c r="M9" s="12"/>
      <c r="O9" s="10" t="s">
        <v>40</v>
      </c>
      <c r="P9" s="10" t="s">
        <v>2</v>
      </c>
      <c r="Q9" s="10" t="s">
        <v>3</v>
      </c>
      <c r="R9" s="10" t="s">
        <v>4</v>
      </c>
      <c r="S9" s="10"/>
      <c r="T9" s="10"/>
    </row>
    <row r="10" spans="2:20" outlineLevel="1" x14ac:dyDescent="0.35">
      <c r="B10" s="39"/>
      <c r="C10" s="33" t="s">
        <v>37</v>
      </c>
      <c r="D10" s="31"/>
      <c r="E10" s="31"/>
      <c r="F10" s="31"/>
      <c r="G10" s="31"/>
      <c r="H10" s="31"/>
      <c r="I10" s="31"/>
      <c r="J10" s="31"/>
      <c r="K10" s="12"/>
      <c r="L10" s="12"/>
      <c r="M10" s="12"/>
      <c r="N10" s="1" t="s">
        <v>41</v>
      </c>
      <c r="O10" s="11">
        <v>672.5</v>
      </c>
      <c r="P10" s="11">
        <v>716.25</v>
      </c>
      <c r="Q10" s="11">
        <v>121.75</v>
      </c>
      <c r="R10" s="11">
        <v>715.5</v>
      </c>
      <c r="S10" s="11"/>
      <c r="T10" s="11"/>
    </row>
    <row r="11" spans="2:20" outlineLevel="1" x14ac:dyDescent="0.35">
      <c r="B11" s="40"/>
      <c r="C11" s="4" t="s">
        <v>7</v>
      </c>
      <c r="D11" s="5">
        <v>3.7174721189591077E-4</v>
      </c>
      <c r="E11" s="5">
        <v>0</v>
      </c>
      <c r="F11" s="5">
        <v>1.4869888475836431E-3</v>
      </c>
      <c r="G11" s="5">
        <v>3.7174721189591077E-4</v>
      </c>
      <c r="H11" s="5">
        <v>0</v>
      </c>
      <c r="I11" s="5">
        <v>2.0624930064299702E-3</v>
      </c>
      <c r="J11" s="5">
        <v>0</v>
      </c>
      <c r="K11" s="12"/>
      <c r="L11" s="12"/>
      <c r="M11" s="12"/>
      <c r="N11" s="1" t="s">
        <v>42</v>
      </c>
      <c r="O11" s="11"/>
      <c r="P11" s="11">
        <v>715.77748222221999</v>
      </c>
      <c r="Q11" s="11">
        <v>121.21253222222185</v>
      </c>
      <c r="R11" s="11">
        <v>715.67539555555413</v>
      </c>
      <c r="S11" s="11"/>
      <c r="T11" s="11"/>
    </row>
    <row r="12" spans="2:20" outlineLevel="1" x14ac:dyDescent="0.35">
      <c r="B12" s="40"/>
      <c r="C12" s="6" t="s">
        <v>38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12"/>
      <c r="L12" s="12">
        <v>0</v>
      </c>
      <c r="M12" s="12"/>
      <c r="N12" s="12" t="s">
        <v>20</v>
      </c>
      <c r="O12" s="11">
        <v>672.5</v>
      </c>
      <c r="P12" s="11">
        <v>715.77748222221999</v>
      </c>
      <c r="Q12" s="11">
        <v>121.21253222222185</v>
      </c>
      <c r="R12" s="11">
        <v>715.67539555555413</v>
      </c>
      <c r="S12" s="11"/>
      <c r="T12" s="11"/>
    </row>
    <row r="13" spans="2:20" outlineLevel="1" x14ac:dyDescent="0.35">
      <c r="B13" s="40"/>
      <c r="C13" s="34"/>
      <c r="D13" s="37"/>
      <c r="E13" s="37"/>
      <c r="F13" s="37"/>
      <c r="G13" s="37"/>
      <c r="H13" s="37"/>
      <c r="I13" s="37"/>
      <c r="J13" s="37"/>
      <c r="K13" s="12"/>
      <c r="L13" s="12"/>
      <c r="M13" s="12"/>
    </row>
    <row r="14" spans="2:20" outlineLevel="1" x14ac:dyDescent="0.35">
      <c r="B14" s="40"/>
      <c r="C14" s="8" t="s">
        <v>9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12"/>
      <c r="L14" s="12"/>
      <c r="M14" s="12"/>
    </row>
    <row r="15" spans="2:20" outlineLevel="1" x14ac:dyDescent="0.35">
      <c r="B15" s="39">
        <f t="shared" ref="B15" si="0">EDATE(B9,1)</f>
        <v>45536</v>
      </c>
      <c r="C15" s="2" t="s">
        <v>36</v>
      </c>
      <c r="D15" s="3">
        <v>4</v>
      </c>
      <c r="E15" s="3">
        <v>0</v>
      </c>
      <c r="F15" s="3">
        <v>4</v>
      </c>
      <c r="G15" s="3">
        <v>0</v>
      </c>
      <c r="H15" s="3">
        <v>0</v>
      </c>
      <c r="I15" s="3">
        <v>0</v>
      </c>
      <c r="J15" s="3">
        <v>0</v>
      </c>
      <c r="K15" s="12">
        <v>8</v>
      </c>
      <c r="L15" s="12"/>
      <c r="M15" s="12"/>
      <c r="O15" s="10" t="s">
        <v>40</v>
      </c>
      <c r="P15" s="10" t="s">
        <v>2</v>
      </c>
      <c r="Q15" s="10" t="s">
        <v>3</v>
      </c>
      <c r="R15" s="10" t="s">
        <v>4</v>
      </c>
      <c r="S15" s="10"/>
      <c r="T15" s="10"/>
    </row>
    <row r="16" spans="2:20" outlineLevel="1" x14ac:dyDescent="0.35">
      <c r="B16" s="39"/>
      <c r="C16" s="33" t="s">
        <v>37</v>
      </c>
      <c r="D16" s="31"/>
      <c r="E16" s="31"/>
      <c r="F16" s="31"/>
      <c r="G16" s="31"/>
      <c r="H16" s="31"/>
      <c r="I16" s="31"/>
      <c r="J16" s="31"/>
      <c r="K16" s="12"/>
      <c r="L16" s="12"/>
      <c r="M16" s="12"/>
      <c r="N16" s="1" t="s">
        <v>41</v>
      </c>
      <c r="O16" s="11">
        <v>648</v>
      </c>
      <c r="P16" s="11">
        <v>685.25</v>
      </c>
      <c r="Q16" s="11">
        <v>681</v>
      </c>
      <c r="R16" s="11">
        <v>683.75</v>
      </c>
      <c r="S16" s="11"/>
      <c r="T16" s="11"/>
    </row>
    <row r="17" spans="2:20" outlineLevel="1" x14ac:dyDescent="0.35">
      <c r="B17" s="40"/>
      <c r="C17" s="4" t="s">
        <v>7</v>
      </c>
      <c r="D17" s="5">
        <v>1.5432098765432098E-3</v>
      </c>
      <c r="E17" s="5">
        <v>0</v>
      </c>
      <c r="F17" s="5">
        <v>1.5432098765432098E-3</v>
      </c>
      <c r="G17" s="5">
        <v>0</v>
      </c>
      <c r="H17" s="5">
        <v>0</v>
      </c>
      <c r="I17" s="5">
        <v>0</v>
      </c>
      <c r="J17" s="5">
        <v>0</v>
      </c>
      <c r="K17" s="12"/>
      <c r="L17" s="12"/>
      <c r="M17" s="12"/>
      <c r="N17" s="1" t="s">
        <v>42</v>
      </c>
      <c r="O17" s="11"/>
      <c r="P17" s="11">
        <v>685</v>
      </c>
      <c r="Q17" s="11">
        <v>680</v>
      </c>
      <c r="R17" s="11">
        <v>682</v>
      </c>
      <c r="S17" s="11"/>
      <c r="T17" s="11"/>
    </row>
    <row r="18" spans="2:20" outlineLevel="1" x14ac:dyDescent="0.35">
      <c r="B18" s="40"/>
      <c r="C18" s="6" t="s">
        <v>38</v>
      </c>
      <c r="D18" s="7">
        <v>0</v>
      </c>
      <c r="E18" s="7">
        <v>0</v>
      </c>
      <c r="F18" s="7">
        <v>0</v>
      </c>
      <c r="G18" s="7">
        <v>6</v>
      </c>
      <c r="H18" s="7">
        <v>0</v>
      </c>
      <c r="I18" s="7">
        <v>0</v>
      </c>
      <c r="J18" s="7">
        <v>0</v>
      </c>
      <c r="K18" s="12"/>
      <c r="L18" s="12">
        <v>6</v>
      </c>
      <c r="M18" s="12"/>
      <c r="N18" s="12" t="s">
        <v>20</v>
      </c>
      <c r="O18" s="11">
        <v>648</v>
      </c>
      <c r="P18" s="11">
        <v>685</v>
      </c>
      <c r="Q18" s="11">
        <v>680</v>
      </c>
      <c r="R18" s="11">
        <v>682</v>
      </c>
      <c r="S18" s="11"/>
      <c r="T18" s="11"/>
    </row>
    <row r="19" spans="2:20" outlineLevel="1" x14ac:dyDescent="0.35">
      <c r="B19" s="40"/>
      <c r="C19" s="34" t="s">
        <v>37</v>
      </c>
      <c r="D19" s="37"/>
      <c r="E19" s="37"/>
      <c r="F19" s="37"/>
      <c r="G19" s="37"/>
      <c r="H19" s="37"/>
      <c r="I19" s="37"/>
      <c r="J19" s="37"/>
      <c r="K19" s="12"/>
      <c r="L19" s="12"/>
      <c r="M19" s="12"/>
    </row>
    <row r="20" spans="2:20" outlineLevel="1" x14ac:dyDescent="0.35">
      <c r="B20" s="40"/>
      <c r="C20" s="8" t="s">
        <v>9</v>
      </c>
      <c r="D20" s="9">
        <v>0</v>
      </c>
      <c r="E20" s="9">
        <v>0</v>
      </c>
      <c r="F20" s="9">
        <v>0</v>
      </c>
      <c r="G20" s="9">
        <v>2.3148148148148147E-3</v>
      </c>
      <c r="H20" s="9">
        <v>0</v>
      </c>
      <c r="I20" s="9">
        <v>0</v>
      </c>
      <c r="J20" s="9">
        <v>0</v>
      </c>
      <c r="K20" s="12"/>
      <c r="L20" s="12"/>
      <c r="M20" s="12"/>
    </row>
    <row r="21" spans="2:20" outlineLevel="1" x14ac:dyDescent="0.35">
      <c r="B21" s="39">
        <f t="shared" ref="B21" si="1">EDATE(B15,1)</f>
        <v>45566</v>
      </c>
      <c r="C21" s="2" t="s">
        <v>36</v>
      </c>
      <c r="D21" s="3"/>
      <c r="E21" s="3"/>
      <c r="F21" s="3"/>
      <c r="G21" s="3"/>
      <c r="H21" s="3"/>
      <c r="I21" s="3"/>
      <c r="J21" s="3"/>
      <c r="K21" s="12"/>
      <c r="L21" s="12"/>
      <c r="M21" s="12"/>
      <c r="O21" s="10"/>
      <c r="P21" s="10"/>
      <c r="Q21" s="10"/>
      <c r="R21" s="10"/>
      <c r="S21" s="10"/>
      <c r="T21" s="10"/>
    </row>
    <row r="22" spans="2:20" outlineLevel="1" x14ac:dyDescent="0.35">
      <c r="B22" s="39"/>
      <c r="C22" s="33" t="s">
        <v>37</v>
      </c>
      <c r="D22" s="31"/>
      <c r="E22" s="31"/>
      <c r="F22" s="31"/>
      <c r="G22" s="31"/>
      <c r="H22" s="31"/>
      <c r="I22" s="31"/>
      <c r="J22" s="31"/>
      <c r="K22" s="12"/>
      <c r="L22" s="12"/>
      <c r="M22" s="12"/>
      <c r="O22" s="11"/>
      <c r="P22" s="11"/>
      <c r="Q22" s="11"/>
      <c r="R22" s="11"/>
      <c r="S22" s="11"/>
      <c r="T22" s="11"/>
    </row>
    <row r="23" spans="2:20" outlineLevel="1" x14ac:dyDescent="0.35">
      <c r="B23" s="40"/>
      <c r="C23" s="4" t="s">
        <v>7</v>
      </c>
      <c r="D23" s="5"/>
      <c r="E23" s="5"/>
      <c r="F23" s="5"/>
      <c r="G23" s="5"/>
      <c r="H23" s="5"/>
      <c r="I23" s="5"/>
      <c r="J23" s="5"/>
      <c r="K23" s="12"/>
      <c r="L23" s="12"/>
      <c r="M23" s="12"/>
      <c r="O23" s="11"/>
      <c r="P23" s="11"/>
      <c r="Q23" s="11"/>
      <c r="R23" s="11"/>
      <c r="S23" s="11"/>
      <c r="T23" s="11"/>
    </row>
    <row r="24" spans="2:20" outlineLevel="1" x14ac:dyDescent="0.35">
      <c r="B24" s="40"/>
      <c r="C24" s="6" t="s">
        <v>38</v>
      </c>
      <c r="D24" s="7"/>
      <c r="E24" s="7"/>
      <c r="F24" s="7"/>
      <c r="G24" s="7"/>
      <c r="H24" s="7"/>
      <c r="I24" s="7"/>
      <c r="J24" s="7"/>
      <c r="K24" s="12"/>
      <c r="L24" s="12"/>
      <c r="M24" s="12"/>
      <c r="N24" s="12"/>
      <c r="O24" s="11"/>
      <c r="P24" s="11"/>
      <c r="Q24" s="11"/>
      <c r="R24" s="11"/>
      <c r="S24" s="11"/>
      <c r="T24" s="11"/>
    </row>
    <row r="25" spans="2:20" outlineLevel="1" x14ac:dyDescent="0.35">
      <c r="B25" s="40"/>
      <c r="C25" s="34" t="s">
        <v>37</v>
      </c>
      <c r="D25" s="37"/>
      <c r="E25" s="37"/>
      <c r="F25" s="37"/>
      <c r="G25" s="37"/>
      <c r="H25" s="37"/>
      <c r="I25" s="37"/>
      <c r="J25" s="37"/>
      <c r="K25" s="12"/>
      <c r="L25" s="12"/>
      <c r="M25" s="12"/>
      <c r="N25" s="13"/>
    </row>
    <row r="26" spans="2:20" outlineLevel="1" x14ac:dyDescent="0.35">
      <c r="B26" s="40"/>
      <c r="C26" s="8" t="s">
        <v>9</v>
      </c>
      <c r="D26" s="9"/>
      <c r="E26" s="9"/>
      <c r="F26" s="9"/>
      <c r="G26" s="9"/>
      <c r="H26" s="9"/>
      <c r="I26" s="9"/>
      <c r="J26" s="9"/>
      <c r="K26" s="12"/>
      <c r="L26" s="12"/>
      <c r="M26" s="12"/>
    </row>
    <row r="27" spans="2:20" outlineLevel="1" x14ac:dyDescent="0.35">
      <c r="B27" s="39">
        <f t="shared" ref="B27" si="2">EDATE(B21,1)</f>
        <v>45597</v>
      </c>
      <c r="C27" s="2" t="s">
        <v>36</v>
      </c>
      <c r="D27" s="3"/>
      <c r="E27" s="3"/>
      <c r="F27" s="3"/>
      <c r="G27" s="3"/>
      <c r="H27" s="3"/>
      <c r="I27" s="3"/>
      <c r="J27" s="3"/>
      <c r="N27" s="13"/>
      <c r="O27" s="14"/>
      <c r="P27" s="14"/>
      <c r="Q27" s="14"/>
      <c r="R27" s="14"/>
      <c r="S27" s="14"/>
      <c r="T27" s="14"/>
    </row>
    <row r="28" spans="2:20" outlineLevel="1" x14ac:dyDescent="0.35">
      <c r="B28" s="39"/>
      <c r="C28" s="33" t="s">
        <v>37</v>
      </c>
      <c r="D28" s="31"/>
      <c r="E28" s="31"/>
      <c r="F28" s="31"/>
      <c r="G28" s="31"/>
      <c r="H28" s="31"/>
      <c r="I28" s="31"/>
      <c r="J28" s="31"/>
      <c r="N28" s="13"/>
      <c r="O28" s="15"/>
      <c r="P28" s="15"/>
      <c r="Q28" s="15"/>
      <c r="R28" s="15"/>
      <c r="S28" s="15"/>
      <c r="T28" s="15"/>
    </row>
    <row r="29" spans="2:20" outlineLevel="1" x14ac:dyDescent="0.35">
      <c r="B29" s="40"/>
      <c r="C29" s="4" t="s">
        <v>7</v>
      </c>
      <c r="D29" s="5"/>
      <c r="E29" s="5"/>
      <c r="F29" s="5"/>
      <c r="G29" s="5"/>
      <c r="H29" s="5"/>
      <c r="I29" s="5"/>
      <c r="J29" s="5"/>
      <c r="N29" s="13"/>
      <c r="O29" s="15"/>
      <c r="P29" s="15"/>
      <c r="Q29" s="15"/>
      <c r="R29" s="15"/>
      <c r="S29" s="15"/>
      <c r="T29" s="15"/>
    </row>
    <row r="30" spans="2:20" outlineLevel="1" x14ac:dyDescent="0.35">
      <c r="B30" s="40"/>
      <c r="C30" s="6" t="s">
        <v>38</v>
      </c>
      <c r="D30" s="7"/>
      <c r="E30" s="7"/>
      <c r="F30" s="7"/>
      <c r="G30" s="7"/>
      <c r="H30" s="7"/>
      <c r="I30" s="7"/>
      <c r="J30" s="7"/>
      <c r="N30" s="16"/>
      <c r="O30" s="15"/>
      <c r="P30" s="15"/>
      <c r="Q30" s="15"/>
      <c r="R30" s="15"/>
      <c r="S30" s="15"/>
      <c r="T30" s="15"/>
    </row>
    <row r="31" spans="2:20" outlineLevel="1" x14ac:dyDescent="0.35">
      <c r="B31" s="40"/>
      <c r="C31" s="34" t="s">
        <v>37</v>
      </c>
      <c r="D31" s="37"/>
      <c r="E31" s="37"/>
      <c r="F31" s="37"/>
      <c r="G31" s="37"/>
      <c r="H31" s="37"/>
      <c r="I31" s="37"/>
      <c r="J31" s="37"/>
    </row>
    <row r="32" spans="2:20" outlineLevel="1" x14ac:dyDescent="0.35">
      <c r="B32" s="40"/>
      <c r="C32" s="8" t="s">
        <v>9</v>
      </c>
      <c r="D32" s="9"/>
      <c r="E32" s="9"/>
      <c r="F32" s="9"/>
      <c r="G32" s="9"/>
      <c r="H32" s="9"/>
      <c r="I32" s="9"/>
      <c r="J32" s="9"/>
    </row>
    <row r="33" spans="2:20" outlineLevel="1" x14ac:dyDescent="0.35">
      <c r="B33" s="39">
        <f t="shared" ref="B33" si="3">EDATE(B27,1)</f>
        <v>45627</v>
      </c>
      <c r="C33" s="2" t="s">
        <v>36</v>
      </c>
      <c r="D33" s="3"/>
      <c r="E33" s="3"/>
      <c r="F33" s="3"/>
      <c r="G33" s="3"/>
      <c r="H33" s="3"/>
      <c r="I33" s="3"/>
      <c r="J33" s="3"/>
      <c r="O33" s="10"/>
      <c r="P33" s="10"/>
      <c r="Q33" s="10"/>
      <c r="R33" s="10"/>
      <c r="S33" s="10"/>
      <c r="T33" s="10"/>
    </row>
    <row r="34" spans="2:20" outlineLevel="1" x14ac:dyDescent="0.35">
      <c r="B34" s="39"/>
      <c r="C34" s="33" t="s">
        <v>37</v>
      </c>
      <c r="D34" s="31"/>
      <c r="E34" s="31"/>
      <c r="F34" s="31"/>
      <c r="G34" s="31"/>
      <c r="H34" s="31"/>
      <c r="I34" s="31"/>
      <c r="J34" s="31"/>
      <c r="O34" s="11"/>
      <c r="P34" s="11"/>
      <c r="Q34" s="11"/>
      <c r="R34" s="11"/>
      <c r="S34" s="11"/>
      <c r="T34" s="11"/>
    </row>
    <row r="35" spans="2:20" outlineLevel="1" x14ac:dyDescent="0.35">
      <c r="B35" s="40"/>
      <c r="C35" s="4" t="s">
        <v>7</v>
      </c>
      <c r="D35" s="5"/>
      <c r="E35" s="5"/>
      <c r="F35" s="5"/>
      <c r="G35" s="5"/>
      <c r="H35" s="5"/>
      <c r="I35" s="5"/>
      <c r="J35" s="5"/>
      <c r="O35" s="11"/>
      <c r="P35" s="11"/>
      <c r="Q35" s="11"/>
      <c r="R35" s="11"/>
      <c r="S35" s="11"/>
      <c r="T35" s="11"/>
    </row>
    <row r="36" spans="2:20" outlineLevel="1" x14ac:dyDescent="0.35">
      <c r="B36" s="40"/>
      <c r="C36" s="6" t="s">
        <v>38</v>
      </c>
      <c r="D36" s="7"/>
      <c r="E36" s="7"/>
      <c r="F36" s="7"/>
      <c r="G36" s="7"/>
      <c r="H36" s="7"/>
      <c r="I36" s="7"/>
      <c r="J36" s="7"/>
      <c r="N36" s="12"/>
      <c r="O36" s="11"/>
      <c r="P36" s="11"/>
      <c r="Q36" s="11"/>
      <c r="R36" s="11"/>
      <c r="S36" s="11"/>
      <c r="T36" s="11"/>
    </row>
    <row r="37" spans="2:20" outlineLevel="1" x14ac:dyDescent="0.35">
      <c r="B37" s="40"/>
      <c r="C37" s="34" t="s">
        <v>37</v>
      </c>
      <c r="D37" s="37"/>
      <c r="E37" s="37"/>
      <c r="F37" s="37"/>
      <c r="G37" s="37"/>
      <c r="H37" s="37"/>
      <c r="I37" s="37"/>
      <c r="J37" s="37"/>
      <c r="N37" s="13"/>
    </row>
    <row r="38" spans="2:20" outlineLevel="1" x14ac:dyDescent="0.35">
      <c r="B38" s="40"/>
      <c r="C38" s="8" t="s">
        <v>9</v>
      </c>
      <c r="D38" s="9"/>
      <c r="E38" s="9"/>
      <c r="F38" s="9"/>
      <c r="G38" s="9"/>
      <c r="H38" s="9"/>
      <c r="I38" s="9"/>
      <c r="J38" s="9"/>
      <c r="N38" s="13"/>
      <c r="O38"/>
      <c r="P38"/>
      <c r="Q38"/>
      <c r="R38"/>
      <c r="S38"/>
      <c r="T38"/>
    </row>
    <row r="39" spans="2:20" x14ac:dyDescent="0.35">
      <c r="B39" s="39" t="s">
        <v>23</v>
      </c>
      <c r="C39" s="19" t="s">
        <v>0</v>
      </c>
      <c r="D39" s="20"/>
      <c r="E39" s="20"/>
      <c r="F39" s="20"/>
      <c r="G39" s="20"/>
      <c r="H39" s="20"/>
      <c r="I39" s="20"/>
      <c r="J39" s="20"/>
      <c r="K39" s="16"/>
      <c r="L39" s="16"/>
      <c r="M39" s="16"/>
    </row>
    <row r="40" spans="2:20" x14ac:dyDescent="0.35">
      <c r="B40" s="40"/>
      <c r="C40" s="21" t="s">
        <v>21</v>
      </c>
      <c r="D40" s="22"/>
      <c r="E40" s="22"/>
      <c r="F40" s="22"/>
      <c r="G40" s="22"/>
      <c r="H40" s="22"/>
      <c r="I40" s="22"/>
      <c r="J40" s="22"/>
      <c r="K40" s="16"/>
      <c r="L40" s="16"/>
      <c r="M40" s="16"/>
    </row>
    <row r="41" spans="2:20" x14ac:dyDescent="0.35">
      <c r="B41" s="40"/>
      <c r="C41" s="23" t="s">
        <v>8</v>
      </c>
      <c r="D41" s="24">
        <f t="shared" ref="D41:J41" si="4">SUM(D6,D12,D18,D24,D30,D36)-SUM(D7,D13,D19,D25,D31,D37)</f>
        <v>0</v>
      </c>
      <c r="E41" s="24">
        <f t="shared" si="4"/>
        <v>0</v>
      </c>
      <c r="F41" s="24">
        <f t="shared" si="4"/>
        <v>0</v>
      </c>
      <c r="G41" s="24">
        <f t="shared" si="4"/>
        <v>13</v>
      </c>
      <c r="H41" s="24">
        <f t="shared" si="4"/>
        <v>0</v>
      </c>
      <c r="I41" s="24">
        <f t="shared" si="4"/>
        <v>0</v>
      </c>
      <c r="J41" s="24">
        <f t="shared" si="4"/>
        <v>0</v>
      </c>
      <c r="K41" s="16"/>
      <c r="L41" s="16"/>
      <c r="M41" s="16"/>
      <c r="N41" s="13"/>
      <c r="O41" s="14" t="s">
        <v>1</v>
      </c>
      <c r="P41" s="14" t="s">
        <v>2</v>
      </c>
      <c r="Q41" s="14" t="s">
        <v>3</v>
      </c>
      <c r="R41" s="14" t="s">
        <v>4</v>
      </c>
      <c r="S41" s="14" t="s">
        <v>5</v>
      </c>
      <c r="T41" s="14" t="s">
        <v>6</v>
      </c>
    </row>
    <row r="42" spans="2:20" x14ac:dyDescent="0.35">
      <c r="B42" s="40"/>
      <c r="C42" s="25" t="s">
        <v>22</v>
      </c>
      <c r="D42" s="26">
        <f>D41/($O42*4)</f>
        <v>0</v>
      </c>
      <c r="E42" s="26">
        <f>E41/($O42*4)</f>
        <v>0</v>
      </c>
      <c r="F42" s="26">
        <f>F41/($O42*4)</f>
        <v>0</v>
      </c>
      <c r="G42" s="26">
        <f>G41/($O42*4)</f>
        <v>1.7452006980802793E-3</v>
      </c>
      <c r="H42" s="26">
        <f>H41/($P42*4)</f>
        <v>0</v>
      </c>
      <c r="I42" s="26">
        <f>I41/($Q42*4)</f>
        <v>0</v>
      </c>
      <c r="J42" s="26">
        <f>J41/($R42*4)</f>
        <v>0</v>
      </c>
      <c r="K42" s="16"/>
      <c r="L42" s="16"/>
      <c r="M42" s="16"/>
      <c r="N42" s="16" t="s">
        <v>20</v>
      </c>
      <c r="O42" s="15">
        <f>O6+O12+O18+O24+O30+O36</f>
        <v>1862.25</v>
      </c>
      <c r="P42" s="15">
        <f>P6+P12+P18+P24+P30+P36+G10</f>
        <v>2107.77748222222</v>
      </c>
      <c r="Q42" s="15">
        <f>Q6+Q12+Q18+Q24+Q30+Q36+H10</f>
        <v>1410.2125322222219</v>
      </c>
      <c r="R42" s="15">
        <f>R6+R12+R18+R24+R30+R36+I10</f>
        <v>2082.7411855555547</v>
      </c>
      <c r="S42" s="15"/>
      <c r="T42" s="15"/>
    </row>
    <row r="43" spans="2:20" x14ac:dyDescent="0.35">
      <c r="B43" s="40" t="s">
        <v>24</v>
      </c>
      <c r="C43" s="21" t="s">
        <v>21</v>
      </c>
      <c r="D43" s="22">
        <v>0.02</v>
      </c>
      <c r="E43" s="22">
        <v>0.02</v>
      </c>
      <c r="F43" s="22">
        <v>0.02</v>
      </c>
      <c r="G43" s="22">
        <v>0.02</v>
      </c>
      <c r="H43" s="22">
        <v>0.02</v>
      </c>
      <c r="I43" s="22">
        <v>0.02</v>
      </c>
      <c r="J43" s="22">
        <v>0.02</v>
      </c>
      <c r="K43" s="16"/>
      <c r="L43" s="16"/>
      <c r="M43" s="16"/>
      <c r="N43"/>
      <c r="O43" s="15"/>
      <c r="P43"/>
      <c r="Q43"/>
      <c r="R43"/>
      <c r="S43"/>
      <c r="T43"/>
    </row>
    <row r="44" spans="2:20" x14ac:dyDescent="0.35">
      <c r="B44" s="40"/>
      <c r="C44" s="25" t="s">
        <v>22</v>
      </c>
      <c r="D44" s="26">
        <v>0.05</v>
      </c>
      <c r="E44" s="26">
        <v>0.05</v>
      </c>
      <c r="F44" s="26">
        <v>0.05</v>
      </c>
      <c r="G44" s="26">
        <v>0.05</v>
      </c>
      <c r="H44" s="26">
        <v>0.05</v>
      </c>
      <c r="I44" s="26">
        <v>0.05</v>
      </c>
      <c r="J44" s="26">
        <v>0.05</v>
      </c>
      <c r="K44" s="16"/>
      <c r="L44" s="16"/>
      <c r="M44" s="16"/>
      <c r="N44"/>
      <c r="O44" s="38"/>
      <c r="P44"/>
      <c r="Q44"/>
      <c r="R44"/>
      <c r="S44"/>
      <c r="T44"/>
    </row>
    <row r="45" spans="2:20" ht="29" x14ac:dyDescent="0.35">
      <c r="C45" s="17" t="s">
        <v>35</v>
      </c>
      <c r="D45" s="27">
        <f t="shared" ref="D45:J45" si="5">MAX(D39/4/D43,D41/4/D44)</f>
        <v>0</v>
      </c>
      <c r="E45" s="27">
        <f>MAX(E39/4/E43,E41/4/E44)</f>
        <v>0</v>
      </c>
      <c r="F45" s="27">
        <f t="shared" si="5"/>
        <v>0</v>
      </c>
      <c r="G45" s="27">
        <f t="shared" si="5"/>
        <v>65</v>
      </c>
      <c r="H45" s="27">
        <f t="shared" si="5"/>
        <v>0</v>
      </c>
      <c r="I45" s="27">
        <f t="shared" si="5"/>
        <v>0</v>
      </c>
      <c r="J45" s="27">
        <f t="shared" si="5"/>
        <v>0</v>
      </c>
    </row>
    <row r="46" spans="2:20" x14ac:dyDescent="0.35">
      <c r="C46" s="1" t="s">
        <v>28</v>
      </c>
      <c r="D46" s="28">
        <f>MAX(D45-$O$42,0)</f>
        <v>0</v>
      </c>
      <c r="E46" s="28">
        <f>MAX(E45-$O$42,0)</f>
        <v>0</v>
      </c>
      <c r="F46" s="28">
        <f>MAX(F45-$O$42,0)</f>
        <v>0</v>
      </c>
      <c r="G46" s="28">
        <f>MAX(G45-$O$42,0)</f>
        <v>0</v>
      </c>
      <c r="H46" s="28">
        <f>MAX(H45-$P$42,0)</f>
        <v>0</v>
      </c>
      <c r="I46" s="28">
        <f>MAX(I45-$Q$42,0)</f>
        <v>0</v>
      </c>
      <c r="J46" s="28">
        <f>MAX(J45-$R$42,0)</f>
        <v>0</v>
      </c>
    </row>
    <row r="47" spans="2:20" x14ac:dyDescent="0.35">
      <c r="C47" s="1" t="s">
        <v>39</v>
      </c>
      <c r="D47" s="1">
        <f t="shared" ref="D47:J47" si="6">$C$58*24</f>
        <v>2208</v>
      </c>
      <c r="E47" s="1">
        <f t="shared" si="6"/>
        <v>2208</v>
      </c>
      <c r="F47" s="1">
        <f t="shared" si="6"/>
        <v>2208</v>
      </c>
      <c r="G47" s="1">
        <f t="shared" si="6"/>
        <v>2208</v>
      </c>
      <c r="H47" s="1">
        <f t="shared" si="6"/>
        <v>2208</v>
      </c>
      <c r="I47" s="1">
        <f t="shared" si="6"/>
        <v>2208</v>
      </c>
      <c r="J47" s="1">
        <f t="shared" si="6"/>
        <v>2208</v>
      </c>
    </row>
    <row r="48" spans="2:20" ht="48" customHeight="1" x14ac:dyDescent="0.35">
      <c r="C48" s="17" t="s">
        <v>34</v>
      </c>
      <c r="D48" s="29">
        <f>D46/D47</f>
        <v>0</v>
      </c>
      <c r="E48" s="29">
        <f t="shared" ref="E48:J48" si="7">E46/E47</f>
        <v>0</v>
      </c>
      <c r="F48" s="29">
        <f t="shared" si="7"/>
        <v>0</v>
      </c>
      <c r="G48" s="29">
        <f t="shared" si="7"/>
        <v>0</v>
      </c>
      <c r="H48" s="29">
        <f t="shared" si="7"/>
        <v>0</v>
      </c>
      <c r="I48" s="29">
        <f t="shared" si="7"/>
        <v>0</v>
      </c>
      <c r="J48" s="29">
        <f t="shared" si="7"/>
        <v>0</v>
      </c>
    </row>
    <row r="50" spans="2:10" x14ac:dyDescent="0.35">
      <c r="C50" s="1" t="s">
        <v>31</v>
      </c>
      <c r="D50" s="29">
        <v>0.8</v>
      </c>
      <c r="E50" s="29">
        <v>0.8</v>
      </c>
      <c r="F50" s="29">
        <v>0.8</v>
      </c>
      <c r="G50" s="29">
        <v>0.8</v>
      </c>
      <c r="H50" s="29">
        <v>0.8</v>
      </c>
      <c r="I50" s="29">
        <v>0.8</v>
      </c>
      <c r="J50" s="29">
        <v>0.8</v>
      </c>
    </row>
    <row r="51" spans="2:10" x14ac:dyDescent="0.35">
      <c r="C51" s="1" t="s">
        <v>30</v>
      </c>
      <c r="D51" s="30">
        <f>(D50*D47+$O$42)*D43*4-D39</f>
        <v>290.29200000000003</v>
      </c>
      <c r="E51" s="30">
        <f>(E50*E47+$O$42)*E43*4-E39</f>
        <v>290.29200000000003</v>
      </c>
      <c r="F51" s="30">
        <f>(F50*F47+$O$42)*F43*4-F39</f>
        <v>290.29200000000003</v>
      </c>
      <c r="G51" s="30">
        <f>(G50*G47+$O$42)*G43*4-G39</f>
        <v>290.29200000000003</v>
      </c>
      <c r="H51" s="30">
        <f>(H50*H47+$P$42)*H43*4-H39</f>
        <v>309.93419857777764</v>
      </c>
      <c r="I51" s="30">
        <f>(I50*I47+$Q$42)*I43*4-I39</f>
        <v>254.12900257777775</v>
      </c>
      <c r="J51" s="30">
        <f>(J50*J47+$R$42)*J43*4-J39</f>
        <v>307.93129484444438</v>
      </c>
    </row>
    <row r="52" spans="2:10" x14ac:dyDescent="0.35">
      <c r="C52" s="1" t="s">
        <v>29</v>
      </c>
      <c r="D52" s="30">
        <f>(D50*D47+$O$42)*D44*4-D41</f>
        <v>725.73</v>
      </c>
      <c r="E52" s="30">
        <f>(E50*E47+$O$42)*E44*4-E41</f>
        <v>725.73</v>
      </c>
      <c r="F52" s="30">
        <f>(F50*F47+$O$42)*F44*4-F41</f>
        <v>725.73</v>
      </c>
      <c r="G52" s="30">
        <f>(G50*G47+$O$42)*G44*4-G41</f>
        <v>712.73</v>
      </c>
      <c r="H52" s="30">
        <f>(H50*H47+$P$42)*H44*4-H41</f>
        <v>774.83549644444406</v>
      </c>
      <c r="I52" s="30">
        <f>(I50*I47+$Q$42)*I44*4-I41</f>
        <v>635.32250644444446</v>
      </c>
      <c r="J52" s="30">
        <f>(J50*J47+$R$42)*J44*4-J41</f>
        <v>769.82823711111098</v>
      </c>
    </row>
    <row r="53" spans="2:10" x14ac:dyDescent="0.35">
      <c r="C53" s="1" t="s">
        <v>32</v>
      </c>
      <c r="D53" s="36">
        <f>D39/4/($O$42+D$47*D$50)</f>
        <v>0</v>
      </c>
      <c r="E53" s="36">
        <f>E39/4/($O$42+E$47*E$50)</f>
        <v>0</v>
      </c>
      <c r="F53" s="36">
        <f>F39/4/($O$42+F$47*F$50)</f>
        <v>0</v>
      </c>
      <c r="G53" s="36">
        <f>G39/4/($O$42+G$47*G$50)</f>
        <v>0</v>
      </c>
      <c r="H53" s="36">
        <f>H39/4/($P$42+H$47*H$50)</f>
        <v>0</v>
      </c>
      <c r="I53" s="36">
        <f>I39/4/($Q$42+I$47*I$50)</f>
        <v>0</v>
      </c>
      <c r="J53" s="36">
        <f>J39/4/($R$42+J$47*J$50)</f>
        <v>0</v>
      </c>
    </row>
    <row r="54" spans="2:10" x14ac:dyDescent="0.35">
      <c r="C54" s="1" t="s">
        <v>33</v>
      </c>
      <c r="D54" s="36">
        <f>D41/4/($O$42+D$47*D$50)</f>
        <v>0</v>
      </c>
      <c r="E54" s="36">
        <f>E41/4/($O$42+E$47*E$50)</f>
        <v>0</v>
      </c>
      <c r="F54" s="36">
        <f>F41/4/($O$42+F$47*F$50)</f>
        <v>0</v>
      </c>
      <c r="G54" s="36">
        <f>G41/4/($O$42+G$47*G$50)</f>
        <v>8.9564989734474256E-4</v>
      </c>
      <c r="H54" s="36">
        <f>H41/4/($P$42+H$47*H$50)</f>
        <v>0</v>
      </c>
      <c r="I54" s="36">
        <f>I41/4/($Q$42+I$47*I$50)</f>
        <v>0</v>
      </c>
      <c r="J54" s="36">
        <f>J41/4/($R$42+J$47*J$50)</f>
        <v>0</v>
      </c>
    </row>
    <row r="56" spans="2:10" x14ac:dyDescent="0.35">
      <c r="B56" s="1" t="s">
        <v>25</v>
      </c>
      <c r="C56" s="35">
        <v>45657</v>
      </c>
    </row>
    <row r="57" spans="2:10" x14ac:dyDescent="0.35">
      <c r="B57" s="1" t="s">
        <v>26</v>
      </c>
      <c r="C57" s="35">
        <v>45565</v>
      </c>
    </row>
    <row r="58" spans="2:10" x14ac:dyDescent="0.35">
      <c r="B58" s="1" t="s">
        <v>27</v>
      </c>
      <c r="C58" s="32">
        <f>C56-C57</f>
        <v>92</v>
      </c>
    </row>
  </sheetData>
  <mergeCells count="8">
    <mergeCell ref="B39:B42"/>
    <mergeCell ref="B43:B44"/>
    <mergeCell ref="B3:B8"/>
    <mergeCell ref="B9:B14"/>
    <mergeCell ref="B15:B20"/>
    <mergeCell ref="B21:B26"/>
    <mergeCell ref="B27:B32"/>
    <mergeCell ref="B33:B38"/>
  </mergeCells>
  <conditionalFormatting sqref="D5:J5">
    <cfRule type="cellIs" dxfId="27" priority="12" operator="greaterThan">
      <formula>0.02</formula>
    </cfRule>
  </conditionalFormatting>
  <conditionalFormatting sqref="D8:J8">
    <cfRule type="cellIs" dxfId="26" priority="11" operator="greaterThan">
      <formula>0.02</formula>
    </cfRule>
  </conditionalFormatting>
  <conditionalFormatting sqref="D11:J11">
    <cfRule type="cellIs" dxfId="25" priority="10" operator="greaterThan">
      <formula>0.02</formula>
    </cfRule>
  </conditionalFormatting>
  <conditionalFormatting sqref="D14:J14">
    <cfRule type="cellIs" dxfId="24" priority="9" operator="greaterThan">
      <formula>0.02</formula>
    </cfRule>
  </conditionalFormatting>
  <conditionalFormatting sqref="D17:J17">
    <cfRule type="cellIs" dxfId="23" priority="8" operator="greaterThan">
      <formula>0.02</formula>
    </cfRule>
  </conditionalFormatting>
  <conditionalFormatting sqref="D20:J20">
    <cfRule type="cellIs" dxfId="22" priority="7" operator="greaterThan">
      <formula>0.02</formula>
    </cfRule>
  </conditionalFormatting>
  <conditionalFormatting sqref="D23:J23">
    <cfRule type="cellIs" dxfId="21" priority="6" operator="greaterThan">
      <formula>0.02</formula>
    </cfRule>
  </conditionalFormatting>
  <conditionalFormatting sqref="D26:J26">
    <cfRule type="cellIs" dxfId="20" priority="5" operator="greaterThan">
      <formula>0.02</formula>
    </cfRule>
  </conditionalFormatting>
  <conditionalFormatting sqref="D29:J29">
    <cfRule type="cellIs" dxfId="19" priority="4" operator="greaterThan">
      <formula>0.02</formula>
    </cfRule>
  </conditionalFormatting>
  <conditionalFormatting sqref="D32:J32">
    <cfRule type="cellIs" dxfId="18" priority="3" operator="greaterThan">
      <formula>0.02</formula>
    </cfRule>
  </conditionalFormatting>
  <conditionalFormatting sqref="D35:J35">
    <cfRule type="cellIs" dxfId="17" priority="2" operator="greaterThan">
      <formula>0.02</formula>
    </cfRule>
  </conditionalFormatting>
  <conditionalFormatting sqref="D38:J38">
    <cfRule type="cellIs" dxfId="16" priority="1" operator="greaterThan">
      <formula>0.02</formula>
    </cfRule>
  </conditionalFormatting>
  <conditionalFormatting sqref="D40:J40 D43:J43 D53:J53">
    <cfRule type="cellIs" dxfId="15" priority="14" operator="greaterThan">
      <formula>0.02</formula>
    </cfRule>
  </conditionalFormatting>
  <conditionalFormatting sqref="D42:J42 D44:J44 D54:J54">
    <cfRule type="cellIs" dxfId="14" priority="13" operator="greaterThan">
      <formula>0.05</formula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5C0F5-53DB-444D-933B-FEFD9688099B}">
  <sheetPr codeName="Sheet3"/>
  <dimension ref="B1:T58"/>
  <sheetViews>
    <sheetView tabSelected="1" zoomScale="80" zoomScaleNormal="80" workbookViewId="0">
      <pane xSplit="3" ySplit="2" topLeftCell="D18" activePane="bottomRight" state="frozen"/>
      <selection activeCell="G19" sqref="G19"/>
      <selection pane="topRight" activeCell="G19" sqref="G19"/>
      <selection pane="bottomLeft" activeCell="G19" sqref="G19"/>
      <selection pane="bottomRight" activeCell="C57" sqref="C57"/>
    </sheetView>
  </sheetViews>
  <sheetFormatPr defaultColWidth="17.7265625" defaultRowHeight="14.5" outlineLevelRow="1" x14ac:dyDescent="0.35"/>
  <cols>
    <col min="1" max="1" width="7.453125" style="1" customWidth="1"/>
    <col min="2" max="2" width="17.7265625" style="1"/>
    <col min="3" max="3" width="52.1796875" style="1" bestFit="1" customWidth="1"/>
    <col min="4" max="5" width="10.1796875" style="1" customWidth="1"/>
    <col min="6" max="6" width="10" style="1" bestFit="1" customWidth="1"/>
    <col min="7" max="9" width="11.1796875" style="1" customWidth="1"/>
    <col min="10" max="10" width="12.26953125" style="1" customWidth="1"/>
    <col min="11" max="12" width="0.1796875" style="1" customWidth="1"/>
    <col min="13" max="13" width="3.81640625" style="1" customWidth="1"/>
    <col min="14" max="14" width="9.54296875" style="1" bestFit="1" customWidth="1"/>
    <col min="15" max="20" width="11.7265625" style="1" bestFit="1" customWidth="1"/>
    <col min="21" max="16384" width="17.7265625" style="1"/>
  </cols>
  <sheetData>
    <row r="1" spans="2:20" s="17" customFormat="1" ht="39" x14ac:dyDescent="0.35">
      <c r="D1" s="18" t="s">
        <v>10</v>
      </c>
      <c r="E1" s="18" t="s">
        <v>10</v>
      </c>
      <c r="F1" s="18" t="s">
        <v>11</v>
      </c>
      <c r="G1" s="18" t="s">
        <v>11</v>
      </c>
      <c r="H1" s="18" t="s">
        <v>12</v>
      </c>
      <c r="I1" s="18" t="s">
        <v>13</v>
      </c>
      <c r="J1" s="18" t="s">
        <v>14</v>
      </c>
    </row>
    <row r="2" spans="2:20" s="17" customFormat="1" ht="29.25" customHeight="1" x14ac:dyDescent="0.35">
      <c r="D2" s="18" t="s">
        <v>15</v>
      </c>
      <c r="E2" s="18" t="s">
        <v>16</v>
      </c>
      <c r="F2" s="18" t="s">
        <v>17</v>
      </c>
      <c r="G2" s="18" t="s">
        <v>18</v>
      </c>
      <c r="H2" s="18" t="s">
        <v>19</v>
      </c>
      <c r="I2" s="18" t="s">
        <v>19</v>
      </c>
      <c r="J2" s="18" t="s">
        <v>19</v>
      </c>
    </row>
    <row r="3" spans="2:20" outlineLevel="1" x14ac:dyDescent="0.35">
      <c r="B3" s="39">
        <v>45474</v>
      </c>
      <c r="C3" s="2" t="s">
        <v>36</v>
      </c>
      <c r="D3" s="3">
        <v>3</v>
      </c>
      <c r="E3" s="3">
        <v>3</v>
      </c>
      <c r="F3" s="3">
        <v>9</v>
      </c>
      <c r="G3" s="3">
        <v>0</v>
      </c>
      <c r="H3" s="3">
        <v>0</v>
      </c>
      <c r="I3" s="3">
        <v>0</v>
      </c>
      <c r="J3" s="3">
        <v>0</v>
      </c>
      <c r="K3" s="1">
        <v>15</v>
      </c>
      <c r="O3" s="10" t="s">
        <v>40</v>
      </c>
      <c r="P3" s="10" t="s">
        <v>2</v>
      </c>
      <c r="Q3" s="10" t="s">
        <v>3</v>
      </c>
      <c r="R3" s="10" t="s">
        <v>4</v>
      </c>
      <c r="S3" s="10"/>
      <c r="T3" s="10"/>
    </row>
    <row r="4" spans="2:20" outlineLevel="1" x14ac:dyDescent="0.35">
      <c r="B4" s="39"/>
      <c r="C4" s="33" t="s">
        <v>37</v>
      </c>
      <c r="D4" s="31"/>
      <c r="E4" s="31"/>
      <c r="F4" s="31"/>
      <c r="G4" s="31"/>
      <c r="H4" s="31"/>
      <c r="I4" s="31"/>
      <c r="J4" s="31"/>
      <c r="N4" s="1" t="s">
        <v>41</v>
      </c>
      <c r="O4" s="11">
        <v>666.75</v>
      </c>
      <c r="P4" s="11">
        <v>644.25</v>
      </c>
      <c r="Q4" s="11">
        <v>626</v>
      </c>
      <c r="R4" s="11">
        <v>564</v>
      </c>
      <c r="S4" s="11"/>
      <c r="T4" s="11"/>
    </row>
    <row r="5" spans="2:20" outlineLevel="1" x14ac:dyDescent="0.35">
      <c r="B5" s="40"/>
      <c r="C5" s="4" t="s">
        <v>7</v>
      </c>
      <c r="D5" s="5">
        <v>1.1248593925759281E-3</v>
      </c>
      <c r="E5" s="5">
        <v>1.1248593925759281E-3</v>
      </c>
      <c r="F5" s="5">
        <v>3.3745781777277839E-3</v>
      </c>
      <c r="G5" s="5">
        <v>0</v>
      </c>
      <c r="H5" s="5">
        <v>0</v>
      </c>
      <c r="I5" s="5">
        <v>0</v>
      </c>
      <c r="J5" s="5">
        <v>0</v>
      </c>
      <c r="N5" s="1" t="s">
        <v>42</v>
      </c>
      <c r="O5" s="11"/>
      <c r="P5" s="11">
        <v>645</v>
      </c>
      <c r="Q5" s="11">
        <v>626</v>
      </c>
      <c r="R5" s="11">
        <v>565.29057333332457</v>
      </c>
      <c r="S5" s="11"/>
      <c r="T5" s="11"/>
    </row>
    <row r="6" spans="2:20" outlineLevel="1" x14ac:dyDescent="0.35">
      <c r="B6" s="40"/>
      <c r="C6" s="6" t="s">
        <v>38</v>
      </c>
      <c r="D6" s="7">
        <v>0</v>
      </c>
      <c r="E6" s="7">
        <v>0</v>
      </c>
      <c r="F6" s="7">
        <v>0</v>
      </c>
      <c r="G6" s="7">
        <v>28</v>
      </c>
      <c r="H6" s="7">
        <v>0</v>
      </c>
      <c r="I6" s="7">
        <v>0</v>
      </c>
      <c r="J6" s="7">
        <v>0</v>
      </c>
      <c r="L6" s="1">
        <v>28</v>
      </c>
      <c r="N6" s="12" t="s">
        <v>20</v>
      </c>
      <c r="O6" s="11">
        <v>666.75</v>
      </c>
      <c r="P6" s="11">
        <v>645</v>
      </c>
      <c r="Q6" s="11">
        <v>626</v>
      </c>
      <c r="R6" s="11">
        <v>564</v>
      </c>
      <c r="S6" s="11"/>
      <c r="T6" s="11"/>
    </row>
    <row r="7" spans="2:20" outlineLevel="1" x14ac:dyDescent="0.35">
      <c r="B7" s="40"/>
      <c r="C7" s="34" t="s">
        <v>37</v>
      </c>
      <c r="D7" s="37"/>
      <c r="E7" s="37"/>
      <c r="F7" s="37"/>
      <c r="G7" s="37"/>
      <c r="H7" s="37"/>
      <c r="I7" s="37"/>
      <c r="J7" s="37"/>
    </row>
    <row r="8" spans="2:20" outlineLevel="1" x14ac:dyDescent="0.35">
      <c r="B8" s="40"/>
      <c r="C8" s="8" t="s">
        <v>9</v>
      </c>
      <c r="D8" s="9">
        <v>0</v>
      </c>
      <c r="E8" s="9">
        <v>0</v>
      </c>
      <c r="F8" s="9">
        <v>0</v>
      </c>
      <c r="G8" s="9">
        <v>1.0498687664041995E-2</v>
      </c>
      <c r="H8" s="9">
        <v>0</v>
      </c>
      <c r="I8" s="9">
        <v>0</v>
      </c>
      <c r="J8" s="9">
        <v>0</v>
      </c>
      <c r="K8" s="12"/>
      <c r="L8" s="12"/>
      <c r="M8" s="12"/>
    </row>
    <row r="9" spans="2:20" outlineLevel="1" x14ac:dyDescent="0.35">
      <c r="B9" s="39">
        <f>EDATE(B3,1)</f>
        <v>45505</v>
      </c>
      <c r="C9" s="2" t="s">
        <v>36</v>
      </c>
      <c r="D9" s="3">
        <v>1</v>
      </c>
      <c r="E9" s="3">
        <v>1</v>
      </c>
      <c r="F9" s="3">
        <v>4</v>
      </c>
      <c r="G9" s="3">
        <v>0</v>
      </c>
      <c r="H9" s="3">
        <v>0</v>
      </c>
      <c r="I9" s="3">
        <v>0</v>
      </c>
      <c r="J9" s="3">
        <v>0</v>
      </c>
      <c r="K9" s="12">
        <v>6</v>
      </c>
      <c r="L9" s="12"/>
      <c r="M9" s="12"/>
      <c r="O9" s="10" t="s">
        <v>40</v>
      </c>
      <c r="P9" s="10" t="s">
        <v>2</v>
      </c>
      <c r="Q9" s="10" t="s">
        <v>3</v>
      </c>
      <c r="R9" s="10" t="s">
        <v>4</v>
      </c>
      <c r="S9" s="10"/>
      <c r="T9" s="10"/>
    </row>
    <row r="10" spans="2:20" outlineLevel="1" x14ac:dyDescent="0.35">
      <c r="B10" s="39"/>
      <c r="C10" s="33" t="s">
        <v>37</v>
      </c>
      <c r="D10" s="31"/>
      <c r="E10" s="31"/>
      <c r="F10" s="31"/>
      <c r="G10" s="31"/>
      <c r="H10" s="31"/>
      <c r="I10" s="31"/>
      <c r="J10" s="31"/>
      <c r="K10" s="12"/>
      <c r="L10" s="12"/>
      <c r="M10" s="12"/>
      <c r="N10" s="1" t="s">
        <v>41</v>
      </c>
      <c r="O10" s="11">
        <v>660.5</v>
      </c>
      <c r="P10" s="11">
        <v>688.5</v>
      </c>
      <c r="Q10" s="11">
        <v>679.25</v>
      </c>
      <c r="R10" s="11">
        <v>248</v>
      </c>
      <c r="S10" s="11"/>
      <c r="T10" s="11"/>
    </row>
    <row r="11" spans="2:20" outlineLevel="1" x14ac:dyDescent="0.35">
      <c r="B11" s="40"/>
      <c r="C11" s="4" t="s">
        <v>7</v>
      </c>
      <c r="D11" s="5">
        <v>3.7850113550340651E-4</v>
      </c>
      <c r="E11" s="5">
        <v>3.7850113550340651E-4</v>
      </c>
      <c r="F11" s="5">
        <v>1.514004542013626E-3</v>
      </c>
      <c r="G11" s="5">
        <v>0</v>
      </c>
      <c r="H11" s="5">
        <v>0</v>
      </c>
      <c r="I11" s="5">
        <v>0</v>
      </c>
      <c r="J11" s="5">
        <v>0</v>
      </c>
      <c r="K11" s="12"/>
      <c r="L11" s="12"/>
      <c r="M11" s="12"/>
      <c r="N11" s="1" t="s">
        <v>42</v>
      </c>
      <c r="O11" s="11"/>
      <c r="P11" s="11">
        <v>688.34573444444686</v>
      </c>
      <c r="Q11" s="11">
        <v>678</v>
      </c>
      <c r="R11" s="11">
        <v>248</v>
      </c>
      <c r="S11" s="11"/>
      <c r="T11" s="11"/>
    </row>
    <row r="12" spans="2:20" outlineLevel="1" x14ac:dyDescent="0.35">
      <c r="B12" s="40"/>
      <c r="C12" s="6" t="s">
        <v>38</v>
      </c>
      <c r="D12" s="7">
        <v>0</v>
      </c>
      <c r="E12" s="7">
        <v>0</v>
      </c>
      <c r="F12" s="7">
        <v>0</v>
      </c>
      <c r="G12" s="7">
        <v>14</v>
      </c>
      <c r="H12" s="7">
        <v>0</v>
      </c>
      <c r="I12" s="7">
        <v>0</v>
      </c>
      <c r="J12" s="7">
        <v>0</v>
      </c>
      <c r="K12" s="12"/>
      <c r="L12" s="12">
        <v>14</v>
      </c>
      <c r="M12" s="12"/>
      <c r="N12" s="12" t="s">
        <v>20</v>
      </c>
      <c r="O12" s="11">
        <v>660.5</v>
      </c>
      <c r="P12" s="11">
        <v>688.34573444444686</v>
      </c>
      <c r="Q12" s="11">
        <v>678</v>
      </c>
      <c r="R12" s="11">
        <v>248</v>
      </c>
      <c r="S12" s="11"/>
      <c r="T12" s="11"/>
    </row>
    <row r="13" spans="2:20" outlineLevel="1" x14ac:dyDescent="0.35">
      <c r="B13" s="40"/>
      <c r="C13" s="34" t="s">
        <v>37</v>
      </c>
      <c r="D13" s="37"/>
      <c r="E13" s="37"/>
      <c r="F13" s="37"/>
      <c r="G13" s="37"/>
      <c r="H13" s="37"/>
      <c r="I13" s="37"/>
      <c r="J13" s="37"/>
      <c r="K13" s="12"/>
      <c r="L13" s="12"/>
      <c r="M13" s="12"/>
    </row>
    <row r="14" spans="2:20" outlineLevel="1" x14ac:dyDescent="0.35">
      <c r="B14" s="40"/>
      <c r="C14" s="8" t="s">
        <v>9</v>
      </c>
      <c r="D14" s="9">
        <v>0</v>
      </c>
      <c r="E14" s="9">
        <v>0</v>
      </c>
      <c r="F14" s="9">
        <v>0</v>
      </c>
      <c r="G14" s="9">
        <v>5.2990158970476911E-3</v>
      </c>
      <c r="H14" s="9">
        <v>0</v>
      </c>
      <c r="I14" s="9">
        <v>0</v>
      </c>
      <c r="J14" s="9">
        <v>0</v>
      </c>
      <c r="K14" s="12"/>
      <c r="L14" s="12"/>
      <c r="M14" s="12"/>
    </row>
    <row r="15" spans="2:20" outlineLevel="1" x14ac:dyDescent="0.35">
      <c r="B15" s="39">
        <f t="shared" ref="B15" si="0">EDATE(B9,1)</f>
        <v>45536</v>
      </c>
      <c r="C15" s="2" t="s">
        <v>36</v>
      </c>
      <c r="D15" s="3">
        <v>0</v>
      </c>
      <c r="E15" s="3">
        <v>0</v>
      </c>
      <c r="F15" s="3">
        <v>3</v>
      </c>
      <c r="G15" s="3">
        <v>0</v>
      </c>
      <c r="H15" s="3">
        <v>0</v>
      </c>
      <c r="I15" s="3">
        <v>0</v>
      </c>
      <c r="J15" s="3">
        <v>0</v>
      </c>
      <c r="K15" s="12">
        <v>3</v>
      </c>
      <c r="L15" s="12"/>
      <c r="M15" s="12"/>
      <c r="O15" s="10" t="s">
        <v>40</v>
      </c>
      <c r="P15" s="10" t="s">
        <v>2</v>
      </c>
      <c r="Q15" s="10" t="s">
        <v>3</v>
      </c>
      <c r="R15" s="10" t="s">
        <v>4</v>
      </c>
      <c r="S15" s="10"/>
      <c r="T15" s="10"/>
    </row>
    <row r="16" spans="2:20" outlineLevel="1" x14ac:dyDescent="0.35">
      <c r="B16" s="39"/>
      <c r="C16" s="33" t="s">
        <v>37</v>
      </c>
      <c r="D16" s="31"/>
      <c r="E16" s="31"/>
      <c r="F16" s="31"/>
      <c r="G16" s="31"/>
      <c r="H16" s="31"/>
      <c r="I16" s="31"/>
      <c r="J16" s="31"/>
      <c r="K16" s="12"/>
      <c r="L16" s="12"/>
      <c r="M16" s="12"/>
      <c r="N16" s="1" t="s">
        <v>41</v>
      </c>
      <c r="O16" s="11">
        <v>654</v>
      </c>
      <c r="P16" s="11">
        <v>660.5</v>
      </c>
      <c r="Q16" s="11">
        <v>658.5</v>
      </c>
      <c r="R16" s="11">
        <v>654.25</v>
      </c>
      <c r="S16" s="11"/>
      <c r="T16" s="11"/>
    </row>
    <row r="17" spans="2:20" outlineLevel="1" x14ac:dyDescent="0.35">
      <c r="B17" s="40"/>
      <c r="C17" s="4" t="s">
        <v>7</v>
      </c>
      <c r="D17" s="5">
        <v>0</v>
      </c>
      <c r="E17" s="5">
        <v>0</v>
      </c>
      <c r="F17" s="5">
        <v>1.1467889908256881E-3</v>
      </c>
      <c r="G17" s="5">
        <v>0</v>
      </c>
      <c r="H17" s="5">
        <v>0</v>
      </c>
      <c r="I17" s="5">
        <v>0</v>
      </c>
      <c r="J17" s="5">
        <v>0</v>
      </c>
      <c r="K17" s="12"/>
      <c r="L17" s="12"/>
      <c r="M17" s="12"/>
      <c r="N17" s="1" t="s">
        <v>42</v>
      </c>
      <c r="O17" s="11"/>
      <c r="P17" s="11">
        <v>659.70004444444203</v>
      </c>
      <c r="Q17" s="11">
        <v>658.26093222221971</v>
      </c>
      <c r="R17" s="11">
        <v>653</v>
      </c>
      <c r="S17" s="11"/>
      <c r="T17" s="11"/>
    </row>
    <row r="18" spans="2:20" outlineLevel="1" x14ac:dyDescent="0.35">
      <c r="B18" s="40"/>
      <c r="C18" s="6" t="s">
        <v>38</v>
      </c>
      <c r="D18" s="7">
        <v>0</v>
      </c>
      <c r="E18" s="7">
        <v>0</v>
      </c>
      <c r="F18" s="7">
        <v>0</v>
      </c>
      <c r="G18" s="7">
        <v>16</v>
      </c>
      <c r="H18" s="7">
        <v>0</v>
      </c>
      <c r="I18" s="7">
        <v>0</v>
      </c>
      <c r="J18" s="7">
        <v>0</v>
      </c>
      <c r="K18" s="12"/>
      <c r="L18" s="12">
        <v>16</v>
      </c>
      <c r="M18" s="12"/>
      <c r="N18" s="12" t="s">
        <v>20</v>
      </c>
      <c r="O18" s="11">
        <v>654</v>
      </c>
      <c r="P18" s="11">
        <v>659.70004444444203</v>
      </c>
      <c r="Q18" s="11">
        <v>658.26093222221971</v>
      </c>
      <c r="R18" s="11">
        <v>654.25</v>
      </c>
      <c r="S18" s="11"/>
      <c r="T18" s="11"/>
    </row>
    <row r="19" spans="2:20" outlineLevel="1" x14ac:dyDescent="0.35">
      <c r="B19" s="40"/>
      <c r="C19" s="34" t="s">
        <v>37</v>
      </c>
      <c r="D19" s="37"/>
      <c r="E19" s="37"/>
      <c r="F19" s="37"/>
      <c r="G19" s="37"/>
      <c r="H19" s="37"/>
      <c r="I19" s="37"/>
      <c r="J19" s="37"/>
      <c r="K19" s="12"/>
      <c r="L19" s="12"/>
      <c r="M19" s="12"/>
    </row>
    <row r="20" spans="2:20" outlineLevel="1" x14ac:dyDescent="0.35">
      <c r="B20" s="40"/>
      <c r="C20" s="8" t="s">
        <v>9</v>
      </c>
      <c r="D20" s="9">
        <v>0</v>
      </c>
      <c r="E20" s="9">
        <v>0</v>
      </c>
      <c r="F20" s="9">
        <v>0</v>
      </c>
      <c r="G20" s="9">
        <v>6.1162079510703364E-3</v>
      </c>
      <c r="H20" s="9">
        <v>0</v>
      </c>
      <c r="I20" s="9">
        <v>0</v>
      </c>
      <c r="J20" s="9">
        <v>0</v>
      </c>
      <c r="K20" s="12"/>
      <c r="L20" s="12"/>
      <c r="M20" s="12"/>
    </row>
    <row r="21" spans="2:20" outlineLevel="1" x14ac:dyDescent="0.35">
      <c r="B21" s="39">
        <f t="shared" ref="B21" si="1">EDATE(B15,1)</f>
        <v>45566</v>
      </c>
      <c r="C21" s="2" t="s">
        <v>36</v>
      </c>
      <c r="D21" s="3"/>
      <c r="E21" s="3"/>
      <c r="F21" s="3"/>
      <c r="G21" s="3"/>
      <c r="H21" s="3"/>
      <c r="I21" s="3"/>
      <c r="J21" s="3"/>
      <c r="K21" s="12">
        <v>9</v>
      </c>
      <c r="L21" s="12"/>
      <c r="M21" s="12"/>
      <c r="O21" s="10"/>
      <c r="P21" s="10"/>
      <c r="Q21" s="10"/>
      <c r="R21" s="10"/>
      <c r="S21" s="10"/>
      <c r="T21" s="10"/>
    </row>
    <row r="22" spans="2:20" outlineLevel="1" x14ac:dyDescent="0.35">
      <c r="B22" s="39"/>
      <c r="C22" s="33" t="s">
        <v>37</v>
      </c>
      <c r="D22" s="31"/>
      <c r="E22" s="31"/>
      <c r="F22" s="31"/>
      <c r="G22" s="31"/>
      <c r="H22" s="31"/>
      <c r="I22" s="31"/>
      <c r="J22" s="31"/>
      <c r="K22" s="12"/>
      <c r="L22" s="12"/>
      <c r="M22" s="12"/>
      <c r="N22" s="1" t="s">
        <v>41</v>
      </c>
      <c r="O22" s="11"/>
      <c r="P22" s="11"/>
      <c r="Q22" s="11"/>
      <c r="R22" s="11"/>
      <c r="S22" s="11"/>
      <c r="T22" s="11"/>
    </row>
    <row r="23" spans="2:20" outlineLevel="1" x14ac:dyDescent="0.35">
      <c r="B23" s="40"/>
      <c r="C23" s="4" t="s">
        <v>7</v>
      </c>
      <c r="D23" s="5"/>
      <c r="E23" s="5"/>
      <c r="F23" s="5"/>
      <c r="G23" s="5"/>
      <c r="H23" s="5"/>
      <c r="I23" s="5"/>
      <c r="J23" s="5"/>
      <c r="K23" s="12"/>
      <c r="L23" s="12"/>
      <c r="M23" s="12"/>
      <c r="N23" s="1" t="s">
        <v>42</v>
      </c>
      <c r="O23" s="11"/>
      <c r="P23" s="11"/>
      <c r="Q23" s="11"/>
      <c r="R23" s="11"/>
      <c r="S23" s="11"/>
      <c r="T23" s="11"/>
    </row>
    <row r="24" spans="2:20" outlineLevel="1" x14ac:dyDescent="0.35">
      <c r="B24" s="40"/>
      <c r="C24" s="6" t="s">
        <v>38</v>
      </c>
      <c r="D24" s="7"/>
      <c r="E24" s="7"/>
      <c r="F24" s="7"/>
      <c r="G24" s="7"/>
      <c r="H24" s="7"/>
      <c r="I24" s="7"/>
      <c r="J24" s="7"/>
      <c r="K24" s="12"/>
      <c r="L24" s="12">
        <v>14</v>
      </c>
      <c r="M24" s="12"/>
      <c r="N24" s="12" t="s">
        <v>20</v>
      </c>
      <c r="O24" s="11"/>
      <c r="P24" s="11"/>
      <c r="Q24" s="11"/>
      <c r="R24" s="11"/>
      <c r="S24" s="11"/>
      <c r="T24" s="11"/>
    </row>
    <row r="25" spans="2:20" outlineLevel="1" x14ac:dyDescent="0.35">
      <c r="B25" s="40"/>
      <c r="C25" s="34" t="s">
        <v>37</v>
      </c>
      <c r="D25" s="37"/>
      <c r="E25" s="37"/>
      <c r="F25" s="37"/>
      <c r="G25" s="37"/>
      <c r="H25" s="37"/>
      <c r="I25" s="37"/>
      <c r="J25" s="37"/>
      <c r="K25" s="12"/>
      <c r="L25" s="12"/>
      <c r="M25" s="12"/>
      <c r="N25" s="13"/>
    </row>
    <row r="26" spans="2:20" outlineLevel="1" x14ac:dyDescent="0.35">
      <c r="B26" s="40"/>
      <c r="C26" s="8" t="s">
        <v>9</v>
      </c>
      <c r="D26" s="9"/>
      <c r="E26" s="9"/>
      <c r="F26" s="9"/>
      <c r="G26" s="9"/>
      <c r="H26" s="9"/>
      <c r="I26" s="9"/>
      <c r="J26" s="9"/>
      <c r="K26" s="12"/>
      <c r="L26" s="12"/>
      <c r="M26" s="12"/>
    </row>
    <row r="27" spans="2:20" outlineLevel="1" x14ac:dyDescent="0.35">
      <c r="B27" s="39">
        <f t="shared" ref="B27" si="2">EDATE(B21,1)</f>
        <v>45597</v>
      </c>
      <c r="C27" s="2" t="s">
        <v>36</v>
      </c>
      <c r="D27" s="3"/>
      <c r="E27" s="3"/>
      <c r="F27" s="3"/>
      <c r="G27" s="3"/>
      <c r="H27" s="3"/>
      <c r="I27" s="3"/>
      <c r="J27" s="3"/>
      <c r="K27" s="1">
        <v>9</v>
      </c>
      <c r="N27" s="13"/>
      <c r="O27" s="14"/>
      <c r="P27" s="14"/>
      <c r="Q27" s="14"/>
      <c r="R27" s="14"/>
      <c r="S27" s="14"/>
      <c r="T27" s="14"/>
    </row>
    <row r="28" spans="2:20" outlineLevel="1" x14ac:dyDescent="0.35">
      <c r="B28" s="39"/>
      <c r="C28" s="33" t="s">
        <v>37</v>
      </c>
      <c r="D28" s="31"/>
      <c r="E28" s="31"/>
      <c r="F28" s="31"/>
      <c r="G28" s="31"/>
      <c r="H28" s="31"/>
      <c r="I28" s="31"/>
      <c r="J28" s="31"/>
      <c r="N28" s="13" t="s">
        <v>41</v>
      </c>
      <c r="O28" s="15"/>
      <c r="P28" s="15"/>
      <c r="Q28" s="15"/>
      <c r="R28" s="15"/>
      <c r="S28" s="15"/>
      <c r="T28" s="15"/>
    </row>
    <row r="29" spans="2:20" outlineLevel="1" x14ac:dyDescent="0.35">
      <c r="B29" s="40"/>
      <c r="C29" s="4" t="s">
        <v>7</v>
      </c>
      <c r="D29" s="5"/>
      <c r="E29" s="5"/>
      <c r="F29" s="5"/>
      <c r="G29" s="5"/>
      <c r="H29" s="5"/>
      <c r="I29" s="5"/>
      <c r="J29" s="5"/>
      <c r="N29" s="13" t="s">
        <v>42</v>
      </c>
      <c r="O29" s="15"/>
      <c r="P29" s="15"/>
      <c r="Q29" s="15"/>
      <c r="R29" s="15"/>
      <c r="S29" s="15"/>
      <c r="T29" s="15"/>
    </row>
    <row r="30" spans="2:20" outlineLevel="1" x14ac:dyDescent="0.35">
      <c r="B30" s="40"/>
      <c r="C30" s="6" t="s">
        <v>38</v>
      </c>
      <c r="D30" s="7"/>
      <c r="E30" s="7"/>
      <c r="F30" s="7"/>
      <c r="G30" s="7"/>
      <c r="H30" s="7"/>
      <c r="I30" s="7"/>
      <c r="J30" s="7"/>
      <c r="L30" s="1">
        <v>6</v>
      </c>
      <c r="N30" s="16" t="s">
        <v>20</v>
      </c>
      <c r="O30" s="15"/>
      <c r="P30" s="15"/>
      <c r="Q30" s="15"/>
      <c r="R30" s="15"/>
      <c r="S30" s="15"/>
      <c r="T30" s="15"/>
    </row>
    <row r="31" spans="2:20" outlineLevel="1" x14ac:dyDescent="0.35">
      <c r="B31" s="40"/>
      <c r="C31" s="34" t="s">
        <v>37</v>
      </c>
      <c r="D31" s="37"/>
      <c r="E31" s="37"/>
      <c r="F31" s="37"/>
      <c r="G31" s="37"/>
      <c r="H31" s="37"/>
      <c r="I31" s="37"/>
      <c r="J31" s="37"/>
    </row>
    <row r="32" spans="2:20" outlineLevel="1" x14ac:dyDescent="0.35">
      <c r="B32" s="40"/>
      <c r="C32" s="8" t="s">
        <v>9</v>
      </c>
      <c r="D32" s="9"/>
      <c r="E32" s="9"/>
      <c r="F32" s="9"/>
      <c r="G32" s="9"/>
      <c r="H32" s="9"/>
      <c r="I32" s="9"/>
      <c r="J32" s="9"/>
    </row>
    <row r="33" spans="2:20" outlineLevel="1" x14ac:dyDescent="0.35">
      <c r="B33" s="39">
        <f t="shared" ref="B33" si="3">EDATE(B27,1)</f>
        <v>45627</v>
      </c>
      <c r="C33" s="2" t="s">
        <v>36</v>
      </c>
      <c r="D33" s="3"/>
      <c r="E33" s="3"/>
      <c r="F33" s="3"/>
      <c r="G33" s="3"/>
      <c r="H33" s="3"/>
      <c r="I33" s="3"/>
      <c r="J33" s="3"/>
      <c r="K33" s="1">
        <v>21</v>
      </c>
      <c r="O33" s="10"/>
      <c r="P33" s="10"/>
      <c r="Q33" s="10"/>
      <c r="R33" s="10"/>
      <c r="S33" s="10"/>
      <c r="T33" s="10"/>
    </row>
    <row r="34" spans="2:20" outlineLevel="1" x14ac:dyDescent="0.35">
      <c r="B34" s="39"/>
      <c r="C34" s="33" t="s">
        <v>37</v>
      </c>
      <c r="D34" s="31"/>
      <c r="E34" s="31"/>
      <c r="F34" s="31"/>
      <c r="G34" s="31"/>
      <c r="H34" s="31"/>
      <c r="I34" s="31"/>
      <c r="J34" s="31"/>
      <c r="N34" s="1" t="s">
        <v>41</v>
      </c>
      <c r="O34" s="11"/>
      <c r="P34" s="11"/>
      <c r="Q34" s="11"/>
      <c r="R34" s="11"/>
      <c r="S34" s="11"/>
      <c r="T34" s="11"/>
    </row>
    <row r="35" spans="2:20" outlineLevel="1" x14ac:dyDescent="0.35">
      <c r="B35" s="40"/>
      <c r="C35" s="4" t="s">
        <v>7</v>
      </c>
      <c r="D35" s="5"/>
      <c r="E35" s="5"/>
      <c r="F35" s="5"/>
      <c r="G35" s="5"/>
      <c r="H35" s="5"/>
      <c r="I35" s="5"/>
      <c r="J35" s="5"/>
      <c r="N35" s="1" t="s">
        <v>42</v>
      </c>
      <c r="O35" s="11"/>
      <c r="P35" s="11"/>
      <c r="Q35" s="11"/>
      <c r="R35" s="11"/>
      <c r="S35" s="11"/>
      <c r="T35" s="11"/>
    </row>
    <row r="36" spans="2:20" outlineLevel="1" x14ac:dyDescent="0.35">
      <c r="B36" s="40"/>
      <c r="C36" s="6" t="s">
        <v>38</v>
      </c>
      <c r="D36" s="7"/>
      <c r="E36" s="7"/>
      <c r="F36" s="7"/>
      <c r="G36" s="7"/>
      <c r="H36" s="7"/>
      <c r="I36" s="7"/>
      <c r="J36" s="7"/>
      <c r="L36" s="1">
        <v>7</v>
      </c>
      <c r="N36" s="12" t="s">
        <v>20</v>
      </c>
      <c r="O36" s="11"/>
      <c r="P36" s="11"/>
      <c r="Q36" s="11"/>
      <c r="R36" s="11"/>
      <c r="S36" s="11"/>
      <c r="T36" s="11"/>
    </row>
    <row r="37" spans="2:20" outlineLevel="1" x14ac:dyDescent="0.35">
      <c r="B37" s="40"/>
      <c r="C37" s="34" t="s">
        <v>37</v>
      </c>
      <c r="D37" s="37"/>
      <c r="E37" s="37"/>
      <c r="F37" s="37"/>
      <c r="G37" s="37"/>
      <c r="H37" s="37"/>
      <c r="I37" s="37"/>
      <c r="J37" s="37"/>
      <c r="N37" s="13"/>
    </row>
    <row r="38" spans="2:20" outlineLevel="1" x14ac:dyDescent="0.35">
      <c r="B38" s="40"/>
      <c r="C38" s="8" t="s">
        <v>9</v>
      </c>
      <c r="D38" s="9"/>
      <c r="E38" s="9"/>
      <c r="F38" s="9"/>
      <c r="G38" s="9"/>
      <c r="H38" s="9"/>
      <c r="I38" s="9"/>
      <c r="J38" s="9"/>
      <c r="N38" s="13"/>
      <c r="O38"/>
      <c r="P38"/>
      <c r="Q38"/>
      <c r="R38"/>
      <c r="S38"/>
      <c r="T38"/>
    </row>
    <row r="39" spans="2:20" x14ac:dyDescent="0.35">
      <c r="B39" s="39" t="s">
        <v>23</v>
      </c>
      <c r="C39" s="19" t="s">
        <v>0</v>
      </c>
      <c r="D39" s="20"/>
      <c r="E39" s="20"/>
      <c r="F39" s="20"/>
      <c r="G39" s="20"/>
      <c r="H39" s="20"/>
      <c r="I39" s="20"/>
      <c r="J39" s="20"/>
      <c r="K39" s="16"/>
      <c r="L39" s="16"/>
      <c r="M39" s="16"/>
    </row>
    <row r="40" spans="2:20" x14ac:dyDescent="0.35">
      <c r="B40" s="40"/>
      <c r="C40" s="21" t="s">
        <v>21</v>
      </c>
      <c r="D40" s="22"/>
      <c r="E40" s="22"/>
      <c r="F40" s="22"/>
      <c r="G40" s="22"/>
      <c r="H40" s="22"/>
      <c r="I40" s="22"/>
      <c r="J40" s="22"/>
      <c r="K40" s="16"/>
      <c r="L40" s="16"/>
      <c r="M40" s="16"/>
    </row>
    <row r="41" spans="2:20" x14ac:dyDescent="0.35">
      <c r="B41" s="40"/>
      <c r="C41" s="23" t="s">
        <v>8</v>
      </c>
      <c r="D41" s="24">
        <f>SUM(D6,D12,D18,D24,D30,D36)-SUM(D7,D13,D19,D25,D31,D37)</f>
        <v>0</v>
      </c>
      <c r="E41" s="24">
        <f t="shared" ref="E41:J41" si="4">SUM(E6,E12,E18,E24,E30,E36)-SUM(E7,E13,E19,E25,E31,E37)</f>
        <v>0</v>
      </c>
      <c r="F41" s="24">
        <f t="shared" si="4"/>
        <v>0</v>
      </c>
      <c r="G41" s="24">
        <f t="shared" si="4"/>
        <v>58</v>
      </c>
      <c r="H41" s="24">
        <f t="shared" si="4"/>
        <v>0</v>
      </c>
      <c r="I41" s="24">
        <f t="shared" si="4"/>
        <v>0</v>
      </c>
      <c r="J41" s="24">
        <f t="shared" si="4"/>
        <v>0</v>
      </c>
      <c r="K41" s="16"/>
      <c r="L41" s="16"/>
      <c r="M41" s="16"/>
      <c r="N41" s="13"/>
      <c r="O41" s="14" t="s">
        <v>1</v>
      </c>
      <c r="P41" s="14" t="s">
        <v>2</v>
      </c>
      <c r="Q41" s="14" t="s">
        <v>3</v>
      </c>
      <c r="R41" s="14" t="s">
        <v>4</v>
      </c>
      <c r="S41" s="14" t="s">
        <v>5</v>
      </c>
      <c r="T41" s="14" t="s">
        <v>6</v>
      </c>
    </row>
    <row r="42" spans="2:20" x14ac:dyDescent="0.35">
      <c r="B42" s="40"/>
      <c r="C42" s="25" t="s">
        <v>22</v>
      </c>
      <c r="D42" s="26">
        <f>D41/($O42*4)</f>
        <v>0</v>
      </c>
      <c r="E42" s="26">
        <f>E41/($O42*4)</f>
        <v>0</v>
      </c>
      <c r="F42" s="26">
        <f>F41/($O42*4)</f>
        <v>0</v>
      </c>
      <c r="G42" s="26">
        <f>G41/($O42*4)</f>
        <v>7.3186119873817033E-3</v>
      </c>
      <c r="H42" s="26">
        <f>H41/($P42*4)</f>
        <v>0</v>
      </c>
      <c r="I42" s="26">
        <f>I41/($Q42*4)</f>
        <v>0</v>
      </c>
      <c r="J42" s="26">
        <f>J41/($R42*4)</f>
        <v>0</v>
      </c>
      <c r="K42" s="16"/>
      <c r="L42" s="16"/>
      <c r="M42" s="16"/>
      <c r="N42" s="16" t="s">
        <v>20</v>
      </c>
      <c r="O42" s="15">
        <f>O6+O12+O18+O24+O30+O36</f>
        <v>1981.25</v>
      </c>
      <c r="P42" s="15">
        <f>P6+P12+P18+P24+P30+P36</f>
        <v>1993.0457788888889</v>
      </c>
      <c r="Q42" s="15">
        <f t="shared" ref="Q42:R42" si="5">Q6+Q12+Q18+Q24+Q30+Q36</f>
        <v>1962.2609322222197</v>
      </c>
      <c r="R42" s="15">
        <f t="shared" si="5"/>
        <v>1466.25</v>
      </c>
      <c r="S42" s="15"/>
      <c r="T42" s="15"/>
    </row>
    <row r="43" spans="2:20" x14ac:dyDescent="0.35">
      <c r="B43" s="40" t="s">
        <v>24</v>
      </c>
      <c r="C43" s="21" t="s">
        <v>21</v>
      </c>
      <c r="D43" s="22">
        <v>0.02</v>
      </c>
      <c r="E43" s="22">
        <v>0.02</v>
      </c>
      <c r="F43" s="22">
        <v>0.02</v>
      </c>
      <c r="G43" s="22">
        <v>0.02</v>
      </c>
      <c r="H43" s="22">
        <v>0.02</v>
      </c>
      <c r="I43" s="22">
        <v>0.02</v>
      </c>
      <c r="J43" s="22">
        <v>0.02</v>
      </c>
      <c r="K43" s="16"/>
      <c r="L43" s="16"/>
      <c r="M43" s="16"/>
      <c r="N43"/>
      <c r="O43"/>
      <c r="P43"/>
      <c r="Q43"/>
      <c r="R43"/>
      <c r="S43"/>
      <c r="T43"/>
    </row>
    <row r="44" spans="2:20" x14ac:dyDescent="0.35">
      <c r="B44" s="40"/>
      <c r="C44" s="25" t="s">
        <v>22</v>
      </c>
      <c r="D44" s="26">
        <v>0.05</v>
      </c>
      <c r="E44" s="26">
        <v>0.05</v>
      </c>
      <c r="F44" s="26">
        <v>0.05</v>
      </c>
      <c r="G44" s="26">
        <v>0.05</v>
      </c>
      <c r="H44" s="26">
        <v>0.05</v>
      </c>
      <c r="I44" s="26">
        <v>0.05</v>
      </c>
      <c r="J44" s="26">
        <v>0.05</v>
      </c>
      <c r="K44" s="16"/>
      <c r="L44" s="16"/>
      <c r="M44" s="16"/>
      <c r="N44"/>
      <c r="O44"/>
      <c r="P44"/>
      <c r="Q44"/>
      <c r="R44"/>
      <c r="S44"/>
      <c r="T44"/>
    </row>
    <row r="45" spans="2:20" ht="29" x14ac:dyDescent="0.35">
      <c r="C45" s="17" t="s">
        <v>35</v>
      </c>
      <c r="D45" s="27">
        <f t="shared" ref="D45:J45" si="6">MAX(D39/4/D43,D41/4/D44)</f>
        <v>0</v>
      </c>
      <c r="E45" s="27">
        <f>MAX(E39/4/E43,E41/4/E44)</f>
        <v>0</v>
      </c>
      <c r="F45" s="27">
        <f t="shared" si="6"/>
        <v>0</v>
      </c>
      <c r="G45" s="27">
        <f t="shared" si="6"/>
        <v>290</v>
      </c>
      <c r="H45" s="27">
        <f t="shared" si="6"/>
        <v>0</v>
      </c>
      <c r="I45" s="27">
        <f t="shared" si="6"/>
        <v>0</v>
      </c>
      <c r="J45" s="27">
        <f t="shared" si="6"/>
        <v>0</v>
      </c>
    </row>
    <row r="46" spans="2:20" x14ac:dyDescent="0.35">
      <c r="C46" s="1" t="s">
        <v>28</v>
      </c>
      <c r="D46" s="28">
        <f>MAX(D45-$O$42,0)</f>
        <v>0</v>
      </c>
      <c r="E46" s="28">
        <f>MAX(E45-$O$42,0)</f>
        <v>0</v>
      </c>
      <c r="F46" s="28">
        <f>MAX(F45-$O$42,0)</f>
        <v>0</v>
      </c>
      <c r="G46" s="28">
        <f>MAX(G45-$O$42,0)</f>
        <v>0</v>
      </c>
      <c r="H46" s="28">
        <f>MAX(H45-$P$42,0)</f>
        <v>0</v>
      </c>
      <c r="I46" s="28">
        <f>MAX(I45-$Q$42,0)</f>
        <v>0</v>
      </c>
      <c r="J46" s="28">
        <f>MAX(J45-$R$42,0)</f>
        <v>0</v>
      </c>
    </row>
    <row r="47" spans="2:20" x14ac:dyDescent="0.35">
      <c r="C47" s="1" t="s">
        <v>39</v>
      </c>
      <c r="D47" s="1">
        <f t="shared" ref="D47:J47" si="7">$C$58*24</f>
        <v>2208</v>
      </c>
      <c r="E47" s="1">
        <f t="shared" si="7"/>
        <v>2208</v>
      </c>
      <c r="F47" s="1">
        <f t="shared" si="7"/>
        <v>2208</v>
      </c>
      <c r="G47" s="1">
        <f t="shared" si="7"/>
        <v>2208</v>
      </c>
      <c r="H47" s="1">
        <f t="shared" si="7"/>
        <v>2208</v>
      </c>
      <c r="I47" s="1">
        <f t="shared" si="7"/>
        <v>2208</v>
      </c>
      <c r="J47" s="1">
        <f t="shared" si="7"/>
        <v>2208</v>
      </c>
    </row>
    <row r="48" spans="2:20" ht="48" customHeight="1" x14ac:dyDescent="0.35">
      <c r="C48" s="17" t="s">
        <v>34</v>
      </c>
      <c r="D48" s="29">
        <f>D46/D47</f>
        <v>0</v>
      </c>
      <c r="E48" s="29">
        <f t="shared" ref="E48:J48" si="8">E46/E47</f>
        <v>0</v>
      </c>
      <c r="F48" s="29">
        <f t="shared" si="8"/>
        <v>0</v>
      </c>
      <c r="G48" s="29">
        <f t="shared" si="8"/>
        <v>0</v>
      </c>
      <c r="H48" s="29">
        <f t="shared" si="8"/>
        <v>0</v>
      </c>
      <c r="I48" s="29">
        <f t="shared" si="8"/>
        <v>0</v>
      </c>
      <c r="J48" s="29">
        <f t="shared" si="8"/>
        <v>0</v>
      </c>
    </row>
    <row r="50" spans="2:10" x14ac:dyDescent="0.35">
      <c r="C50" s="1" t="s">
        <v>31</v>
      </c>
      <c r="D50" s="29">
        <v>0.8</v>
      </c>
      <c r="E50" s="29">
        <v>0.8</v>
      </c>
      <c r="F50" s="29">
        <v>0.8</v>
      </c>
      <c r="G50" s="29">
        <v>0.8</v>
      </c>
      <c r="H50" s="29">
        <v>0.8</v>
      </c>
      <c r="I50" s="29">
        <v>0.8</v>
      </c>
      <c r="J50" s="29">
        <v>0.8</v>
      </c>
    </row>
    <row r="51" spans="2:10" x14ac:dyDescent="0.35">
      <c r="C51" s="1" t="s">
        <v>30</v>
      </c>
      <c r="D51" s="30">
        <f>(D50*D47+$O$42)*D43*4-D39</f>
        <v>299.81200000000001</v>
      </c>
      <c r="E51" s="30">
        <f>(E50*E47+$O$42)*E43*4-E39</f>
        <v>299.81200000000001</v>
      </c>
      <c r="F51" s="30">
        <f>(F50*F47+$O$42)*F43*4-F39</f>
        <v>299.81200000000001</v>
      </c>
      <c r="G51" s="30">
        <f>(G50*G47+$O$42)*G43*4-G39</f>
        <v>299.81200000000001</v>
      </c>
      <c r="H51" s="30">
        <f>(H50*H47+$P$42)*H43*4-H39</f>
        <v>300.75566231111111</v>
      </c>
      <c r="I51" s="30">
        <f>(I50*I47+$Q$42)*I43*4-I39</f>
        <v>298.29287457777758</v>
      </c>
      <c r="J51" s="30">
        <f>(J50*J47+$R$42)*J43*4-J39</f>
        <v>258.61200000000002</v>
      </c>
    </row>
    <row r="52" spans="2:10" x14ac:dyDescent="0.35">
      <c r="C52" s="1" t="s">
        <v>29</v>
      </c>
      <c r="D52" s="30">
        <f>(D50*D47+$O$42)*D44*4-D41</f>
        <v>749.53000000000009</v>
      </c>
      <c r="E52" s="30">
        <f>(E50*E47+$O$42)*E44*4-E41</f>
        <v>749.53000000000009</v>
      </c>
      <c r="F52" s="30">
        <f>(F50*F47+$O$42)*F44*4-F41</f>
        <v>749.53000000000009</v>
      </c>
      <c r="G52" s="30">
        <f>(G50*G47+$O$42)*G44*4-G41</f>
        <v>691.53000000000009</v>
      </c>
      <c r="H52" s="30">
        <f>(H50*H47+$P$42)*H44*4-H41</f>
        <v>751.88915577777789</v>
      </c>
      <c r="I52" s="30">
        <f>(I50*I47+$Q$42)*I44*4-I41</f>
        <v>745.73218644444398</v>
      </c>
      <c r="J52" s="30">
        <f>(J50*J47+$R$42)*J44*4-J41</f>
        <v>646.53000000000009</v>
      </c>
    </row>
    <row r="53" spans="2:10" x14ac:dyDescent="0.35">
      <c r="C53" s="1" t="s">
        <v>32</v>
      </c>
      <c r="D53" s="36">
        <f>D39/4/($O$42+D$47*D$50)</f>
        <v>0</v>
      </c>
      <c r="E53" s="36">
        <f>E39/4/($O$42+E$47*E$50)</f>
        <v>0</v>
      </c>
      <c r="F53" s="36">
        <f>F39/4/($O$42+F$47*F$50)</f>
        <v>0</v>
      </c>
      <c r="G53" s="36">
        <f>G39/4/($O$42+G$47*G$50)</f>
        <v>0</v>
      </c>
      <c r="H53" s="36">
        <f>H39/4/($P$42+H$47*H$50)</f>
        <v>0</v>
      </c>
      <c r="I53" s="36">
        <f>I39/4/($Q$42+I$47*I$50)</f>
        <v>0</v>
      </c>
      <c r="J53" s="36">
        <f>J39/4/($R$42+J$47*J$50)</f>
        <v>0</v>
      </c>
    </row>
    <row r="54" spans="2:10" x14ac:dyDescent="0.35">
      <c r="C54" s="1" t="s">
        <v>33</v>
      </c>
      <c r="D54" s="36">
        <f>D41/4/($O$42+D$47*D$50)</f>
        <v>0</v>
      </c>
      <c r="E54" s="36">
        <f>E41/4/($O$42+E$47*E$50)</f>
        <v>0</v>
      </c>
      <c r="F54" s="36">
        <f>F41/4/($O$42+F$47*F$50)</f>
        <v>0</v>
      </c>
      <c r="G54" s="36">
        <f>G41/4/($O$42+G$47*G$50)</f>
        <v>3.8690912972129199E-3</v>
      </c>
      <c r="H54" s="36">
        <f>H41/4/($P$42+H$47*H$50)</f>
        <v>0</v>
      </c>
      <c r="I54" s="36">
        <f>I41/4/($Q$42+I$47*I$50)</f>
        <v>0</v>
      </c>
      <c r="J54" s="36">
        <f>J41/4/($R$42+J$47*J$50)</f>
        <v>0</v>
      </c>
    </row>
    <row r="56" spans="2:10" x14ac:dyDescent="0.35">
      <c r="B56" s="1" t="s">
        <v>25</v>
      </c>
      <c r="C56" s="35">
        <v>45657</v>
      </c>
    </row>
    <row r="57" spans="2:10" x14ac:dyDescent="0.35">
      <c r="B57" s="1" t="s">
        <v>26</v>
      </c>
      <c r="C57" s="35">
        <v>45565</v>
      </c>
    </row>
    <row r="58" spans="2:10" x14ac:dyDescent="0.35">
      <c r="B58" s="1" t="s">
        <v>27</v>
      </c>
      <c r="C58" s="32">
        <f>C56-C57</f>
        <v>92</v>
      </c>
    </row>
  </sheetData>
  <mergeCells count="8">
    <mergeCell ref="B39:B42"/>
    <mergeCell ref="B43:B44"/>
    <mergeCell ref="B3:B8"/>
    <mergeCell ref="B9:B14"/>
    <mergeCell ref="B15:B20"/>
    <mergeCell ref="B21:B26"/>
    <mergeCell ref="B27:B32"/>
    <mergeCell ref="B33:B38"/>
  </mergeCells>
  <conditionalFormatting sqref="D5:J5">
    <cfRule type="cellIs" dxfId="13" priority="12" operator="greaterThan">
      <formula>0.02</formula>
    </cfRule>
  </conditionalFormatting>
  <conditionalFormatting sqref="D8:J8">
    <cfRule type="cellIs" dxfId="12" priority="8" operator="greaterThan">
      <formula>0.02</formula>
    </cfRule>
  </conditionalFormatting>
  <conditionalFormatting sqref="D11:J11">
    <cfRule type="cellIs" dxfId="11" priority="11" operator="greaterThan">
      <formula>0.02</formula>
    </cfRule>
  </conditionalFormatting>
  <conditionalFormatting sqref="D14:J14">
    <cfRule type="cellIs" dxfId="10" priority="7" operator="greaterThan">
      <formula>0.02</formula>
    </cfRule>
  </conditionalFormatting>
  <conditionalFormatting sqref="D17:J17">
    <cfRule type="cellIs" dxfId="9" priority="10" operator="greaterThan">
      <formula>0.02</formula>
    </cfRule>
  </conditionalFormatting>
  <conditionalFormatting sqref="D20:J20">
    <cfRule type="cellIs" dxfId="8" priority="6" operator="greaterThan">
      <formula>0.02</formula>
    </cfRule>
  </conditionalFormatting>
  <conditionalFormatting sqref="D23:J23">
    <cfRule type="cellIs" dxfId="7" priority="9" operator="greaterThan">
      <formula>0.02</formula>
    </cfRule>
  </conditionalFormatting>
  <conditionalFormatting sqref="D26:J26">
    <cfRule type="cellIs" dxfId="6" priority="5" operator="greaterThan">
      <formula>0.02</formula>
    </cfRule>
  </conditionalFormatting>
  <conditionalFormatting sqref="D29:J29">
    <cfRule type="cellIs" dxfId="5" priority="4" operator="greaterThan">
      <formula>0.02</formula>
    </cfRule>
  </conditionalFormatting>
  <conditionalFormatting sqref="D32:J32">
    <cfRule type="cellIs" dxfId="4" priority="3" operator="greaterThan">
      <formula>0.02</formula>
    </cfRule>
  </conditionalFormatting>
  <conditionalFormatting sqref="D35:J35">
    <cfRule type="cellIs" dxfId="3" priority="2" operator="greaterThan">
      <formula>0.02</formula>
    </cfRule>
  </conditionalFormatting>
  <conditionalFormatting sqref="D38:J38">
    <cfRule type="cellIs" dxfId="2" priority="1" operator="greaterThan">
      <formula>0.02</formula>
    </cfRule>
  </conditionalFormatting>
  <conditionalFormatting sqref="D40:J40 D43:J43 D53:J53">
    <cfRule type="cellIs" dxfId="1" priority="14" operator="greaterThan">
      <formula>0.02</formula>
    </cfRule>
  </conditionalFormatting>
  <conditionalFormatting sqref="D42:J42 D44:J44 D54:J54">
    <cfRule type="cellIs" dxfId="0" priority="13" operator="greaterThan">
      <formula>0.05</formula>
    </cfRule>
  </conditionalFormatting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95D8B26474BE479F40E043AC5E0623" ma:contentTypeVersion="10" ma:contentTypeDescription="Create a new document." ma:contentTypeScope="" ma:versionID="ff512b4bb917b5dbeef1a0d9f5162728">
  <xsd:schema xmlns:xsd="http://www.w3.org/2001/XMLSchema" xmlns:xs="http://www.w3.org/2001/XMLSchema" xmlns:p="http://schemas.microsoft.com/office/2006/metadata/properties" xmlns:ns2="0a1807fc-ae56-4d73-81b3-1a6be225c6af" xmlns:ns3="41323edb-878f-4043-87de-15759fcd59ca" targetNamespace="http://schemas.microsoft.com/office/2006/metadata/properties" ma:root="true" ma:fieldsID="fd8c5fc0ea51ff15a11bc35e9e079392" ns2:_="" ns3:_="">
    <xsd:import namespace="0a1807fc-ae56-4d73-81b3-1a6be225c6af"/>
    <xsd:import namespace="41323edb-878f-4043-87de-15759fcd59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807fc-ae56-4d73-81b3-1a6be225c6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323edb-878f-4043-87de-15759fcd59c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8E367B-49BF-4AB9-956F-09B7CC98D35E}">
  <ds:schemaRefs>
    <ds:schemaRef ds:uri="http://schemas.microsoft.com/office/2006/metadata/properties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41323edb-878f-4043-87de-15759fcd59ca"/>
    <ds:schemaRef ds:uri="http://schemas.openxmlformats.org/package/2006/metadata/core-properties"/>
    <ds:schemaRef ds:uri="0a1807fc-ae56-4d73-81b3-1a6be225c6af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06F4F22-38DE-4DDD-A9BE-EDC02752E7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6709FF-4AF0-47DD-A1AF-E31D33D2DE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1807fc-ae56-4d73-81b3-1a6be225c6af"/>
    <ds:schemaRef ds:uri="41323edb-878f-4043-87de-15759fcd59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Oak Grove</vt:lpstr>
      <vt:lpstr>Pine Ridge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Clement</dc:creator>
  <cp:lastModifiedBy>Caleb Clement</cp:lastModifiedBy>
  <dcterms:created xsi:type="dcterms:W3CDTF">2022-10-17T20:38:56Z</dcterms:created>
  <dcterms:modified xsi:type="dcterms:W3CDTF">2024-11-19T03:08:13Z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0x010100E795D8B26474BE479F40E043AC5E0623</vt:lpwstr>
  </property>
  <property fmtid="{D5CDD505-2E9C-101B-9397-08002B2CF9AE}" pid="3" name="MediaServiceImageTags">
    <vt:lpwstr/>
  </property>
</Properties>
</file>