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625" windowHeight="12300" activeTab="5"/>
  </bookViews>
  <sheets>
    <sheet name="Question1" sheetId="1" r:id="rId1"/>
    <sheet name="Question 2" sheetId="2" r:id="rId2"/>
    <sheet name="Question 3" sheetId="3" r:id="rId3"/>
    <sheet name="Question 4" sheetId="4" r:id="rId4"/>
    <sheet name="Question 5" sheetId="5" r:id="rId5"/>
    <sheet name="Question6" sheetId="6" r:id="rId6"/>
  </sheets>
  <calcPr calcId="0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2" i="4"/>
  <c r="D2" i="4" s="1"/>
  <c r="C3" i="4"/>
  <c r="D3" i="4"/>
  <c r="C4" i="4"/>
  <c r="D4" i="4" s="1"/>
  <c r="C5" i="4"/>
  <c r="D5" i="4"/>
  <c r="C6" i="4"/>
  <c r="D6" i="4" s="1"/>
  <c r="C7" i="4"/>
  <c r="D7" i="4"/>
  <c r="C8" i="4"/>
  <c r="D8" i="4" s="1"/>
  <c r="C9" i="4"/>
  <c r="D9" i="4"/>
  <c r="C10" i="4"/>
  <c r="D10" i="4" s="1"/>
  <c r="K9" i="2"/>
  <c r="K8" i="2"/>
  <c r="K4" i="2"/>
  <c r="K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2" i="2"/>
  <c r="K6" i="1"/>
  <c r="K5" i="1"/>
  <c r="K4" i="1"/>
  <c r="K3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<sst xmlns="http://schemas.openxmlformats.org/spreadsheetml/2006/main" count="268" uniqueCount="249">
  <si>
    <t>Date</t>
  </si>
  <si>
    <t>Price</t>
  </si>
  <si>
    <t>Open</t>
  </si>
  <si>
    <t>High</t>
  </si>
  <si>
    <t>Low</t>
  </si>
  <si>
    <t>Vol.</t>
  </si>
  <si>
    <t>Change %</t>
  </si>
  <si>
    <t>1.12B</t>
  </si>
  <si>
    <t>862.32M</t>
  </si>
  <si>
    <t>1.20B</t>
  </si>
  <si>
    <t>977.94M</t>
  </si>
  <si>
    <t>891.64M</t>
  </si>
  <si>
    <t>930.84M</t>
  </si>
  <si>
    <t>1.23B</t>
  </si>
  <si>
    <t>1.15B</t>
  </si>
  <si>
    <t xml:space="preserve">Mean Monthly Return </t>
  </si>
  <si>
    <t>std</t>
  </si>
  <si>
    <t>Annualised Return</t>
  </si>
  <si>
    <t>Annualised Volatility</t>
  </si>
  <si>
    <t>60.40M</t>
  </si>
  <si>
    <t>58.05M</t>
  </si>
  <si>
    <t>37.37M</t>
  </si>
  <si>
    <t>60.41M</t>
  </si>
  <si>
    <t>59.09M</t>
  </si>
  <si>
    <t>48.17M</t>
  </si>
  <si>
    <t>62.63M</t>
  </si>
  <si>
    <t>64.71M</t>
  </si>
  <si>
    <t>53.05M</t>
  </si>
  <si>
    <t>43.23M</t>
  </si>
  <si>
    <t>57.35M</t>
  </si>
  <si>
    <t>66.03M</t>
  </si>
  <si>
    <t>49.15M</t>
  </si>
  <si>
    <t>48.20M</t>
  </si>
  <si>
    <t>39.96M</t>
  </si>
  <si>
    <t>61.78M</t>
  </si>
  <si>
    <t>51.39M</t>
  </si>
  <si>
    <t>41.60M</t>
  </si>
  <si>
    <t>36.31M</t>
  </si>
  <si>
    <t>41.64M</t>
  </si>
  <si>
    <t>50.04M</t>
  </si>
  <si>
    <t>62.50M</t>
  </si>
  <si>
    <t>105.57M</t>
  </si>
  <si>
    <t>119.55M</t>
  </si>
  <si>
    <t>69.66M</t>
  </si>
  <si>
    <t>63.52M</t>
  </si>
  <si>
    <t>47.16M</t>
  </si>
  <si>
    <t>42.20M</t>
  </si>
  <si>
    <t>38.03M</t>
  </si>
  <si>
    <t>44.16M</t>
  </si>
  <si>
    <t>41.96M</t>
  </si>
  <si>
    <t>46.41M</t>
  </si>
  <si>
    <t>44.34M</t>
  </si>
  <si>
    <t>40.69M</t>
  </si>
  <si>
    <t>30.30M</t>
  </si>
  <si>
    <t>34.77M</t>
  </si>
  <si>
    <t>43.70M</t>
  </si>
  <si>
    <t>38.68M</t>
  </si>
  <si>
    <t>30.60M</t>
  </si>
  <si>
    <t>35.93M</t>
  </si>
  <si>
    <t>38.05M</t>
  </si>
  <si>
    <t>51.91M</t>
  </si>
  <si>
    <t>52.99M</t>
  </si>
  <si>
    <t>50.19M</t>
  </si>
  <si>
    <t>43.84M</t>
  </si>
  <si>
    <t>36.62M</t>
  </si>
  <si>
    <t>48.42M</t>
  </si>
  <si>
    <t>67.18M</t>
  </si>
  <si>
    <t>51.59M</t>
  </si>
  <si>
    <t>44.59M</t>
  </si>
  <si>
    <t>37.50M</t>
  </si>
  <si>
    <t>36.77M</t>
  </si>
  <si>
    <t>59.36M</t>
  </si>
  <si>
    <t>45.52M</t>
  </si>
  <si>
    <t>59.89M</t>
  </si>
  <si>
    <t>66.78M</t>
  </si>
  <si>
    <t>318.68M</t>
  </si>
  <si>
    <t>54.15M</t>
  </si>
  <si>
    <t>43.56M</t>
  </si>
  <si>
    <t>42.31M</t>
  </si>
  <si>
    <t>36.64M</t>
  </si>
  <si>
    <t>34.03M</t>
  </si>
  <si>
    <t>54.79M</t>
  </si>
  <si>
    <t>63.29M</t>
  </si>
  <si>
    <t>32.88M</t>
  </si>
  <si>
    <t>34.04M</t>
  </si>
  <si>
    <t>37.35M</t>
  </si>
  <si>
    <t>39.51M</t>
  </si>
  <si>
    <t>31.86M</t>
  </si>
  <si>
    <t>33.59M</t>
  </si>
  <si>
    <t>28.18M</t>
  </si>
  <si>
    <t>31.76M</t>
  </si>
  <si>
    <t>39.88M</t>
  </si>
  <si>
    <t>64.75M</t>
  </si>
  <si>
    <t>34.08M</t>
  </si>
  <si>
    <t>32.99M</t>
  </si>
  <si>
    <t>46.43M</t>
  </si>
  <si>
    <t>36.25M</t>
  </si>
  <si>
    <t>38.85M</t>
  </si>
  <si>
    <t>52.29M</t>
  </si>
  <si>
    <t>31.11M</t>
  </si>
  <si>
    <t>38.80M</t>
  </si>
  <si>
    <t>36.09M</t>
  </si>
  <si>
    <t>35.42M</t>
  </si>
  <si>
    <t>47.07M</t>
  </si>
  <si>
    <t>64.37M</t>
  </si>
  <si>
    <t>65.28M</t>
  </si>
  <si>
    <t>44.94M</t>
  </si>
  <si>
    <t>28.11M</t>
  </si>
  <si>
    <t>54.56M</t>
  </si>
  <si>
    <t>42.14M</t>
  </si>
  <si>
    <t>38.33M</t>
  </si>
  <si>
    <t>42.01M</t>
  </si>
  <si>
    <t>40.40M</t>
  </si>
  <si>
    <t>48.57M</t>
  </si>
  <si>
    <t>44.92M</t>
  </si>
  <si>
    <t>47.92M</t>
  </si>
  <si>
    <t>44.69M</t>
  </si>
  <si>
    <t>36.21M</t>
  </si>
  <si>
    <t>35.17M</t>
  </si>
  <si>
    <t>42.11M</t>
  </si>
  <si>
    <t>38.17M</t>
  </si>
  <si>
    <t>90.15M</t>
  </si>
  <si>
    <t>45.99M</t>
  </si>
  <si>
    <t>33.50M</t>
  </si>
  <si>
    <t>28.48M</t>
  </si>
  <si>
    <t>48.14M</t>
  </si>
  <si>
    <t>38.86M</t>
  </si>
  <si>
    <t>44.38M</t>
  </si>
  <si>
    <t>40.03M</t>
  </si>
  <si>
    <t>36.87M</t>
  </si>
  <si>
    <t>44.65M</t>
  </si>
  <si>
    <t>36.91M</t>
  </si>
  <si>
    <t>45.21M</t>
  </si>
  <si>
    <t>32.78M</t>
  </si>
  <si>
    <t>33.16M</t>
  </si>
  <si>
    <t>51.69M</t>
  </si>
  <si>
    <t>51.36M</t>
  </si>
  <si>
    <t>56.77M</t>
  </si>
  <si>
    <t>60.88M</t>
  </si>
  <si>
    <t>147.50M</t>
  </si>
  <si>
    <t>40.86M</t>
  </si>
  <si>
    <t>23.23M</t>
  </si>
  <si>
    <t>27.26M</t>
  </si>
  <si>
    <t>42.36M</t>
  </si>
  <si>
    <t>35.56M</t>
  </si>
  <si>
    <t>39.48M</t>
  </si>
  <si>
    <t>55.74M</t>
  </si>
  <si>
    <t>40.24M</t>
  </si>
  <si>
    <t>45.05M</t>
  </si>
  <si>
    <t>37.63M</t>
  </si>
  <si>
    <t>61.71M</t>
  </si>
  <si>
    <t>49.63M</t>
  </si>
  <si>
    <t>39.44M</t>
  </si>
  <si>
    <t>39.83M</t>
  </si>
  <si>
    <t>71.76M</t>
  </si>
  <si>
    <t>68.49M</t>
  </si>
  <si>
    <t>98.07M</t>
  </si>
  <si>
    <t>64.13M</t>
  </si>
  <si>
    <t>60.23M</t>
  </si>
  <si>
    <t>54.70M</t>
  </si>
  <si>
    <t>94.86M</t>
  </si>
  <si>
    <t>75.71M</t>
  </si>
  <si>
    <t>45.49M</t>
  </si>
  <si>
    <t>55.66M</t>
  </si>
  <si>
    <t>101.08M</t>
  </si>
  <si>
    <t>73.06M</t>
  </si>
  <si>
    <t>45.07M</t>
  </si>
  <si>
    <t>39.66M</t>
  </si>
  <si>
    <t>29.93M</t>
  </si>
  <si>
    <t>39.71M</t>
  </si>
  <si>
    <t>33.12M</t>
  </si>
  <si>
    <t>53.72M</t>
  </si>
  <si>
    <t>45.24M</t>
  </si>
  <si>
    <t>53.61M</t>
  </si>
  <si>
    <t>40.90M</t>
  </si>
  <si>
    <t>48.82M</t>
  </si>
  <si>
    <t>32.20M</t>
  </si>
  <si>
    <t>32.32M</t>
  </si>
  <si>
    <t>53.20M</t>
  </si>
  <si>
    <t>51.33M</t>
  </si>
  <si>
    <t>48.01M</t>
  </si>
  <si>
    <t>44.43M</t>
  </si>
  <si>
    <t>41.15M</t>
  </si>
  <si>
    <t>56.83M</t>
  </si>
  <si>
    <t>47.18M</t>
  </si>
  <si>
    <t>53.80M</t>
  </si>
  <si>
    <t>47.23M</t>
  </si>
  <si>
    <t>45.17M</t>
  </si>
  <si>
    <t>46.27M</t>
  </si>
  <si>
    <t>72.07M</t>
  </si>
  <si>
    <t>76.14M</t>
  </si>
  <si>
    <t>62.55M</t>
  </si>
  <si>
    <t>61.37M</t>
  </si>
  <si>
    <t>60.11M</t>
  </si>
  <si>
    <t>48.07M</t>
  </si>
  <si>
    <t>42.43M</t>
  </si>
  <si>
    <t>54.39M</t>
  </si>
  <si>
    <t>48.86M</t>
  </si>
  <si>
    <t>94.13M</t>
  </si>
  <si>
    <t>44.30M</t>
  </si>
  <si>
    <t>34.49M</t>
  </si>
  <si>
    <t>34.53M</t>
  </si>
  <si>
    <t>37.09M</t>
  </si>
  <si>
    <t>39.82M</t>
  </si>
  <si>
    <t>65.30M</t>
  </si>
  <si>
    <t>1-Day 95% Value-at-Risk (VaR)</t>
  </si>
  <si>
    <t>Daily Return</t>
  </si>
  <si>
    <t>CAPM</t>
  </si>
  <si>
    <t>Alpha</t>
  </si>
  <si>
    <t>MACD (Moving Average Convergence Divergence)</t>
  </si>
  <si>
    <t>Close Price</t>
  </si>
  <si>
    <t>12-day EMA</t>
  </si>
  <si>
    <t>26-day EMA</t>
  </si>
  <si>
    <t>MACD Line</t>
  </si>
  <si>
    <t>Signal Line</t>
  </si>
  <si>
    <t>MACD Histogram</t>
  </si>
  <si>
    <t>RSI (Relative Strength Index)</t>
  </si>
  <si>
    <t>Price Change</t>
  </si>
  <si>
    <t>Gain</t>
  </si>
  <si>
    <t>Loss</t>
  </si>
  <si>
    <t>Avg Gain</t>
  </si>
  <si>
    <t>Avg Loss</t>
  </si>
  <si>
    <t>RS</t>
  </si>
  <si>
    <t>RSI</t>
  </si>
  <si>
    <t>Bollinger Bands</t>
  </si>
  <si>
    <t>20-day SMA</t>
  </si>
  <si>
    <t>Standard Deviation</t>
  </si>
  <si>
    <t>Upper Band</t>
  </si>
  <si>
    <t>Lower Band</t>
  </si>
  <si>
    <t>Stochastic Oscillator (KD)</t>
  </si>
  <si>
    <t>14-day Low</t>
  </si>
  <si>
    <t>14-day High</t>
  </si>
  <si>
    <t>%K</t>
  </si>
  <si>
    <t>3-day SMA (%D)</t>
  </si>
  <si>
    <t>-</t>
  </si>
  <si>
    <t>Stock Price at Expiry (S(T))</t>
  </si>
  <si>
    <t>Payoff (max(S(T) - K, 0))</t>
  </si>
  <si>
    <t>Profit (Payoff - Premium)</t>
  </si>
  <si>
    <t>Stock Price (S₀)</t>
  </si>
  <si>
    <t>d1 Calculation</t>
  </si>
  <si>
    <t>d2 Calculation</t>
  </si>
  <si>
    <t>N(d1)</t>
  </si>
  <si>
    <t>N(d2)</t>
  </si>
  <si>
    <t>Put Option Price (P)</t>
  </si>
  <si>
    <t>Iteration</t>
  </si>
  <si>
    <t>Z</t>
  </si>
  <si>
    <t>Simulated S(T)</t>
  </si>
  <si>
    <t>Payoff (max(K - S(T), 0))</t>
  </si>
  <si>
    <t>Discounted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</si>
</sst>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18</xdr:col>
      <xdr:colOff>247650</xdr:colOff>
      <xdr:row>16</xdr:row>
      <xdr:rowOff>19050</xdr:rowOff>
    </xdr:to>
    <xdr:sp macro="" textlink="">
      <xdr:nvSpPr>
        <xdr:cNvPr id="2049" name="AutoShape 1" descr="Output image"/>
        <xdr:cNvSpPr>
          <a:spLocks noChangeAspect="1" noChangeArrowheads="1"/>
        </xdr:cNvSpPr>
      </xdr:nvSpPr>
      <xdr:spPr bwMode="auto">
        <a:xfrm>
          <a:off x="11001375" y="381000"/>
          <a:ext cx="268605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114300</xdr:rowOff>
    </xdr:to>
    <xdr:sp macro="" textlink="">
      <xdr:nvSpPr>
        <xdr:cNvPr id="2050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609599</xdr:colOff>
      <xdr:row>16</xdr:row>
      <xdr:rowOff>190499</xdr:rowOff>
    </xdr:from>
    <xdr:to>
      <xdr:col>19</xdr:col>
      <xdr:colOff>314324</xdr:colOff>
      <xdr:row>41</xdr:row>
      <xdr:rowOff>9524</xdr:rowOff>
    </xdr:to>
    <xdr:sp macro="" textlink="">
      <xdr:nvSpPr>
        <xdr:cNvPr id="2051" name="AutoShape 3" descr="Output image"/>
        <xdr:cNvSpPr>
          <a:spLocks noChangeAspect="1" noChangeArrowheads="1"/>
        </xdr:cNvSpPr>
      </xdr:nvSpPr>
      <xdr:spPr bwMode="auto">
        <a:xfrm>
          <a:off x="9782174" y="3238499"/>
          <a:ext cx="4581525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17</xdr:row>
      <xdr:rowOff>0</xdr:rowOff>
    </xdr:from>
    <xdr:ext cx="304800" cy="304800"/>
    <xdr:sp macro="" textlink="">
      <xdr:nvSpPr>
        <xdr:cNvPr id="6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</xdr:row>
      <xdr:rowOff>0</xdr:rowOff>
    </xdr:from>
    <xdr:ext cx="304800" cy="304800"/>
    <xdr:sp macro="" textlink="">
      <xdr:nvSpPr>
        <xdr:cNvPr id="7" name="AutoShape 3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</xdr:row>
      <xdr:rowOff>0</xdr:rowOff>
    </xdr:from>
    <xdr:ext cx="304800" cy="304800"/>
    <xdr:sp macro="" textlink="">
      <xdr:nvSpPr>
        <xdr:cNvPr id="8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</xdr:row>
      <xdr:rowOff>0</xdr:rowOff>
    </xdr:from>
    <xdr:ext cx="304800" cy="304800"/>
    <xdr:sp macro="" textlink="">
      <xdr:nvSpPr>
        <xdr:cNvPr id="9" name="AutoShape 3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</xdr:row>
      <xdr:rowOff>0</xdr:rowOff>
    </xdr:from>
    <xdr:ext cx="304800" cy="304800"/>
    <xdr:sp macro="" textlink="">
      <xdr:nvSpPr>
        <xdr:cNvPr id="10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</xdr:row>
      <xdr:rowOff>0</xdr:rowOff>
    </xdr:from>
    <xdr:ext cx="304800" cy="304800"/>
    <xdr:sp macro="" textlink="">
      <xdr:nvSpPr>
        <xdr:cNvPr id="11" name="AutoShape 3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</xdr:row>
      <xdr:rowOff>0</xdr:rowOff>
    </xdr:from>
    <xdr:ext cx="304800" cy="304800"/>
    <xdr:sp macro="" textlink="">
      <xdr:nvSpPr>
        <xdr:cNvPr id="12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</xdr:row>
      <xdr:rowOff>0</xdr:rowOff>
    </xdr:from>
    <xdr:ext cx="304800" cy="304800"/>
    <xdr:sp macro="" textlink="">
      <xdr:nvSpPr>
        <xdr:cNvPr id="13" name="AutoShape 3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</xdr:row>
      <xdr:rowOff>0</xdr:rowOff>
    </xdr:from>
    <xdr:ext cx="304800" cy="304800"/>
    <xdr:sp macro="" textlink="">
      <xdr:nvSpPr>
        <xdr:cNvPr id="14" name="AutoShape 2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</xdr:row>
      <xdr:rowOff>0</xdr:rowOff>
    </xdr:from>
    <xdr:ext cx="304800" cy="304800"/>
    <xdr:sp macro="" textlink="">
      <xdr:nvSpPr>
        <xdr:cNvPr id="15" name="AutoShape 3" descr="Output image"/>
        <xdr:cNvSpPr>
          <a:spLocks noChangeAspect="1" noChangeArrowheads="1"/>
        </xdr:cNvSpPr>
      </xdr:nvSpPr>
      <xdr:spPr bwMode="auto">
        <a:xfrm>
          <a:off x="97821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57150</xdr:rowOff>
    </xdr:from>
    <xdr:to>
      <xdr:col>23</xdr:col>
      <xdr:colOff>522921</xdr:colOff>
      <xdr:row>15</xdr:row>
      <xdr:rowOff>104359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285750"/>
          <a:ext cx="7628571" cy="33238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25</xdr:col>
      <xdr:colOff>484724</xdr:colOff>
      <xdr:row>30</xdr:row>
      <xdr:rowOff>47205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9975" y="3886200"/>
          <a:ext cx="8409524" cy="3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24</xdr:col>
      <xdr:colOff>122895</xdr:colOff>
      <xdr:row>48</xdr:row>
      <xdr:rowOff>132929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7391400"/>
          <a:ext cx="7438095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B10"/>
    </sheetView>
  </sheetViews>
  <sheetFormatPr defaultRowHeight="15"/>
  <cols>
    <col min="1" max="1" width="12.140625" customWidth="1"/>
    <col min="10" max="10" width="19.28515625" customWidth="1"/>
    <col min="11" max="11" width="16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s="1">
        <v>45717</v>
      </c>
      <c r="B2">
        <v>222.13</v>
      </c>
      <c r="C2">
        <v>241.79</v>
      </c>
      <c r="D2">
        <v>244.03</v>
      </c>
      <c r="E2">
        <v>208.42</v>
      </c>
      <c r="F2" t="s">
        <v>7</v>
      </c>
      <c r="G2" s="2">
        <v>-8.1500000000000003E-2</v>
      </c>
      <c r="H2">
        <f>LN(B2/B3)</f>
        <v>-8.5013554401671576E-2</v>
      </c>
    </row>
    <row r="3" spans="1:11">
      <c r="A3" s="1">
        <v>45689</v>
      </c>
      <c r="B3">
        <v>241.84</v>
      </c>
      <c r="C3">
        <v>229.99</v>
      </c>
      <c r="D3">
        <v>250</v>
      </c>
      <c r="E3">
        <v>225.7</v>
      </c>
      <c r="F3" t="s">
        <v>8</v>
      </c>
      <c r="G3" s="2">
        <v>2.47E-2</v>
      </c>
      <c r="H3">
        <f t="shared" ref="H3:H10" si="0">LN(B3/B4)</f>
        <v>2.4444545445592488E-2</v>
      </c>
      <c r="J3" t="s">
        <v>15</v>
      </c>
      <c r="K3" s="3">
        <f>AVERAGE(H2:H10)</f>
        <v>2.8139843886389963E-5</v>
      </c>
    </row>
    <row r="4" spans="1:11">
      <c r="A4" s="1">
        <v>45658</v>
      </c>
      <c r="B4">
        <v>236</v>
      </c>
      <c r="C4">
        <v>248.93</v>
      </c>
      <c r="D4">
        <v>249.1</v>
      </c>
      <c r="E4">
        <v>219.38</v>
      </c>
      <c r="F4" t="s">
        <v>9</v>
      </c>
      <c r="G4" s="2">
        <v>-5.7599999999999998E-2</v>
      </c>
      <c r="H4">
        <f t="shared" si="0"/>
        <v>-5.9307703215191486E-2</v>
      </c>
      <c r="J4" t="s">
        <v>16</v>
      </c>
      <c r="K4">
        <f>_xlfn.STDEV.S(H2:H9)</f>
        <v>5.1896732521033863E-2</v>
      </c>
    </row>
    <row r="5" spans="1:11">
      <c r="A5" s="1">
        <v>45627</v>
      </c>
      <c r="B5">
        <v>250.42</v>
      </c>
      <c r="C5">
        <v>237.27</v>
      </c>
      <c r="D5">
        <v>260.10000000000002</v>
      </c>
      <c r="E5">
        <v>237.16</v>
      </c>
      <c r="F5" t="s">
        <v>10</v>
      </c>
      <c r="G5" s="2">
        <v>5.5199999999999999E-2</v>
      </c>
      <c r="H5">
        <f t="shared" si="0"/>
        <v>5.3687930539386738E-2</v>
      </c>
      <c r="J5" t="s">
        <v>17</v>
      </c>
      <c r="K5" s="3">
        <f>K3*12</f>
        <v>3.3767812663667955E-4</v>
      </c>
    </row>
    <row r="6" spans="1:11">
      <c r="A6" s="1">
        <v>45597</v>
      </c>
      <c r="B6">
        <v>237.33</v>
      </c>
      <c r="C6">
        <v>220.96</v>
      </c>
      <c r="D6">
        <v>237.81</v>
      </c>
      <c r="E6">
        <v>219.71</v>
      </c>
      <c r="F6" t="s">
        <v>11</v>
      </c>
      <c r="G6" s="2">
        <v>5.0599999999999999E-2</v>
      </c>
      <c r="H6">
        <f t="shared" si="0"/>
        <v>4.9314887832283751E-2</v>
      </c>
      <c r="J6" t="s">
        <v>18</v>
      </c>
      <c r="K6">
        <f>K4*SQRT(12)</f>
        <v>0.17977555494648542</v>
      </c>
    </row>
    <row r="7" spans="1:11">
      <c r="A7" s="1">
        <v>45566</v>
      </c>
      <c r="B7">
        <v>225.91</v>
      </c>
      <c r="C7">
        <v>229.52</v>
      </c>
      <c r="D7">
        <v>237.49</v>
      </c>
      <c r="E7">
        <v>221.33</v>
      </c>
      <c r="F7" t="s">
        <v>12</v>
      </c>
      <c r="G7" s="2">
        <v>-3.04E-2</v>
      </c>
      <c r="H7">
        <f t="shared" si="0"/>
        <v>-3.09017636965697E-2</v>
      </c>
    </row>
    <row r="8" spans="1:11">
      <c r="A8" s="1">
        <v>45536</v>
      </c>
      <c r="B8">
        <v>233</v>
      </c>
      <c r="C8">
        <v>228.55</v>
      </c>
      <c r="D8">
        <v>233.09</v>
      </c>
      <c r="E8">
        <v>213.92</v>
      </c>
      <c r="F8" t="s">
        <v>13</v>
      </c>
      <c r="G8" s="2">
        <v>1.7500000000000002E-2</v>
      </c>
      <c r="H8">
        <f t="shared" si="0"/>
        <v>1.7316450011460958E-2</v>
      </c>
    </row>
    <row r="9" spans="1:11">
      <c r="A9" s="1">
        <v>45505</v>
      </c>
      <c r="B9">
        <v>229</v>
      </c>
      <c r="C9">
        <v>224.37</v>
      </c>
      <c r="D9">
        <v>232.92</v>
      </c>
      <c r="E9">
        <v>196</v>
      </c>
      <c r="F9" t="s">
        <v>7</v>
      </c>
      <c r="G9" s="2">
        <v>3.1199999999999999E-2</v>
      </c>
      <c r="H9">
        <f t="shared" si="0"/>
        <v>3.0684326235799947E-2</v>
      </c>
    </row>
    <row r="10" spans="1:11">
      <c r="A10" s="1">
        <v>45474</v>
      </c>
      <c r="B10">
        <v>222.08</v>
      </c>
      <c r="C10">
        <v>212.09</v>
      </c>
      <c r="D10">
        <v>237.23</v>
      </c>
      <c r="E10">
        <v>211.92</v>
      </c>
      <c r="F10" t="s">
        <v>14</v>
      </c>
      <c r="G10" s="2">
        <v>5.4399999999999997E-2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O9" sqref="O9"/>
    </sheetView>
  </sheetViews>
  <sheetFormatPr defaultRowHeight="15"/>
  <cols>
    <col min="1" max="7" width="14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206</v>
      </c>
    </row>
    <row r="2" spans="1:11">
      <c r="A2" s="1">
        <v>45747</v>
      </c>
      <c r="B2">
        <v>222.13</v>
      </c>
      <c r="C2">
        <v>217.01</v>
      </c>
      <c r="D2">
        <v>225.62</v>
      </c>
      <c r="E2">
        <v>216.23</v>
      </c>
      <c r="F2" t="s">
        <v>204</v>
      </c>
      <c r="G2" s="2">
        <v>1.9400000000000001E-2</v>
      </c>
      <c r="H2">
        <f>(B2-B3)/B3</f>
        <v>1.9412574575493297E-2</v>
      </c>
    </row>
    <row r="3" spans="1:11">
      <c r="A3" s="1">
        <v>45744</v>
      </c>
      <c r="B3">
        <v>217.9</v>
      </c>
      <c r="C3">
        <v>221.67</v>
      </c>
      <c r="D3">
        <v>223.81</v>
      </c>
      <c r="E3">
        <v>217.68</v>
      </c>
      <c r="F3" t="s">
        <v>203</v>
      </c>
      <c r="G3" s="2">
        <v>-2.6599999999999999E-2</v>
      </c>
      <c r="H3">
        <f t="shared" ref="H3:H66" si="0">(B3-B4)/B4</f>
        <v>-2.6580299307571983E-2</v>
      </c>
      <c r="J3" t="s">
        <v>205</v>
      </c>
      <c r="K3">
        <f>_xlfn.PERCENTILE.EXC(H2:H188,0.05)</f>
        <v>-2.8362678912148234E-2</v>
      </c>
    </row>
    <row r="4" spans="1:11">
      <c r="A4" s="1">
        <v>45743</v>
      </c>
      <c r="B4">
        <v>223.85</v>
      </c>
      <c r="C4">
        <v>221.39</v>
      </c>
      <c r="D4">
        <v>224.99</v>
      </c>
      <c r="E4">
        <v>220.56</v>
      </c>
      <c r="F4" t="s">
        <v>202</v>
      </c>
      <c r="G4" s="2">
        <v>1.0500000000000001E-2</v>
      </c>
      <c r="H4">
        <f t="shared" si="0"/>
        <v>1.0472622218209693E-2</v>
      </c>
      <c r="J4" t="s">
        <v>207</v>
      </c>
      <c r="K4">
        <f>SLOPE(H2:H188,B2:B188)</f>
        <v>2.1301173193108921E-4</v>
      </c>
    </row>
    <row r="5" spans="1:11">
      <c r="A5" s="1">
        <v>45742</v>
      </c>
      <c r="B5">
        <v>221.53</v>
      </c>
      <c r="C5">
        <v>223.51</v>
      </c>
      <c r="D5">
        <v>225.02</v>
      </c>
      <c r="E5">
        <v>220.47</v>
      </c>
      <c r="F5" t="s">
        <v>201</v>
      </c>
      <c r="G5" s="2">
        <v>-9.9000000000000008E-3</v>
      </c>
      <c r="H5">
        <f t="shared" si="0"/>
        <v>-9.9217877094972019E-3</v>
      </c>
    </row>
    <row r="6" spans="1:11">
      <c r="A6" s="1">
        <v>45741</v>
      </c>
      <c r="B6">
        <v>223.75</v>
      </c>
      <c r="C6">
        <v>220.77</v>
      </c>
      <c r="D6">
        <v>224.1</v>
      </c>
      <c r="E6">
        <v>220.08</v>
      </c>
      <c r="F6" t="s">
        <v>200</v>
      </c>
      <c r="G6" s="2">
        <v>1.37E-2</v>
      </c>
      <c r="H6">
        <f t="shared" si="0"/>
        <v>1.3681873782449193E-2</v>
      </c>
    </row>
    <row r="7" spans="1:11">
      <c r="A7" s="1">
        <v>45740</v>
      </c>
      <c r="B7">
        <v>220.73</v>
      </c>
      <c r="C7">
        <v>221</v>
      </c>
      <c r="D7">
        <v>221.48</v>
      </c>
      <c r="E7">
        <v>218.58</v>
      </c>
      <c r="F7" t="s">
        <v>199</v>
      </c>
      <c r="G7" s="2">
        <v>1.1299999999999999E-2</v>
      </c>
      <c r="H7">
        <f t="shared" si="0"/>
        <v>1.1270444861868234E-2</v>
      </c>
    </row>
    <row r="8" spans="1:11">
      <c r="A8" s="1">
        <v>45737</v>
      </c>
      <c r="B8">
        <v>218.27</v>
      </c>
      <c r="C8">
        <v>211.56</v>
      </c>
      <c r="D8">
        <v>218.84</v>
      </c>
      <c r="E8">
        <v>211.28</v>
      </c>
      <c r="F8" t="s">
        <v>198</v>
      </c>
      <c r="G8" s="2">
        <v>1.95E-2</v>
      </c>
      <c r="H8">
        <f t="shared" si="0"/>
        <v>1.9476879962634357E-2</v>
      </c>
      <c r="K8">
        <f xml:space="preserve"> (115*0.1538) + (110*0.8462)</f>
        <v>110.76899999999999</v>
      </c>
    </row>
    <row r="9" spans="1:11">
      <c r="A9" s="1">
        <v>45736</v>
      </c>
      <c r="B9">
        <v>214.1</v>
      </c>
      <c r="C9">
        <v>213.99</v>
      </c>
      <c r="D9">
        <v>217.49</v>
      </c>
      <c r="E9">
        <v>212.22</v>
      </c>
      <c r="F9" t="s">
        <v>197</v>
      </c>
      <c r="G9" s="2">
        <v>-5.3E-3</v>
      </c>
      <c r="H9">
        <f t="shared" si="0"/>
        <v>-5.2964133060770056E-3</v>
      </c>
      <c r="J9" t="s">
        <v>208</v>
      </c>
      <c r="K9">
        <f xml:space="preserve"> 2/(12+1)</f>
        <v>0.15384615384615385</v>
      </c>
    </row>
    <row r="10" spans="1:11">
      <c r="A10" s="1">
        <v>45735</v>
      </c>
      <c r="B10">
        <v>215.24</v>
      </c>
      <c r="C10">
        <v>214.22</v>
      </c>
      <c r="D10">
        <v>218.76</v>
      </c>
      <c r="E10">
        <v>213.75</v>
      </c>
      <c r="F10" t="s">
        <v>196</v>
      </c>
      <c r="G10" s="2">
        <v>1.2E-2</v>
      </c>
      <c r="H10">
        <f t="shared" si="0"/>
        <v>1.1989280173021822E-2</v>
      </c>
    </row>
    <row r="11" spans="1:11">
      <c r="A11" s="1">
        <v>45734</v>
      </c>
      <c r="B11">
        <v>212.69</v>
      </c>
      <c r="C11">
        <v>214.16</v>
      </c>
      <c r="D11">
        <v>215.15</v>
      </c>
      <c r="E11">
        <v>211.49</v>
      </c>
      <c r="F11" t="s">
        <v>195</v>
      </c>
      <c r="G11" s="2">
        <v>-6.1000000000000004E-3</v>
      </c>
      <c r="H11">
        <f t="shared" si="0"/>
        <v>-6.1214953271028147E-3</v>
      </c>
    </row>
    <row r="12" spans="1:11">
      <c r="A12" s="1">
        <v>45733</v>
      </c>
      <c r="B12">
        <v>214</v>
      </c>
      <c r="C12">
        <v>213.31</v>
      </c>
      <c r="D12">
        <v>215.22</v>
      </c>
      <c r="E12">
        <v>209.97</v>
      </c>
      <c r="F12" t="s">
        <v>194</v>
      </c>
      <c r="G12" s="2">
        <v>2.3999999999999998E-3</v>
      </c>
      <c r="H12">
        <f t="shared" si="0"/>
        <v>2.3888706730994E-3</v>
      </c>
    </row>
    <row r="13" spans="1:11">
      <c r="A13" s="1">
        <v>45730</v>
      </c>
      <c r="B13">
        <v>213.49</v>
      </c>
      <c r="C13">
        <v>211.25</v>
      </c>
      <c r="D13">
        <v>213.95</v>
      </c>
      <c r="E13">
        <v>209.58</v>
      </c>
      <c r="F13" t="s">
        <v>193</v>
      </c>
      <c r="G13" s="2">
        <v>1.8200000000000001E-2</v>
      </c>
      <c r="H13">
        <f t="shared" si="0"/>
        <v>1.8170545593285015E-2</v>
      </c>
    </row>
    <row r="14" spans="1:11">
      <c r="A14" s="1">
        <v>45729</v>
      </c>
      <c r="B14">
        <v>209.68</v>
      </c>
      <c r="C14">
        <v>215.95</v>
      </c>
      <c r="D14">
        <v>216.84</v>
      </c>
      <c r="E14">
        <v>208.42</v>
      </c>
      <c r="F14" t="s">
        <v>192</v>
      </c>
      <c r="G14" s="2">
        <v>-3.3599999999999998E-2</v>
      </c>
      <c r="H14">
        <f t="shared" si="0"/>
        <v>-3.3643653792976236E-2</v>
      </c>
    </row>
    <row r="15" spans="1:11">
      <c r="A15" s="1">
        <v>45728</v>
      </c>
      <c r="B15">
        <v>216.98</v>
      </c>
      <c r="C15">
        <v>220.14</v>
      </c>
      <c r="D15">
        <v>221.75</v>
      </c>
      <c r="E15">
        <v>214.91</v>
      </c>
      <c r="F15" t="s">
        <v>191</v>
      </c>
      <c r="G15" s="2">
        <v>-1.7500000000000002E-2</v>
      </c>
      <c r="H15">
        <f t="shared" si="0"/>
        <v>-1.747871762361897E-2</v>
      </c>
    </row>
    <row r="16" spans="1:11">
      <c r="A16" s="1">
        <v>45727</v>
      </c>
      <c r="B16">
        <v>220.84</v>
      </c>
      <c r="C16">
        <v>223.8</v>
      </c>
      <c r="D16">
        <v>225.84</v>
      </c>
      <c r="E16">
        <v>217.45</v>
      </c>
      <c r="F16" t="s">
        <v>190</v>
      </c>
      <c r="G16" s="2">
        <v>-2.92E-2</v>
      </c>
      <c r="H16">
        <f t="shared" si="0"/>
        <v>-2.9189379286091027E-2</v>
      </c>
    </row>
    <row r="17" spans="1:8">
      <c r="A17" s="1">
        <v>45726</v>
      </c>
      <c r="B17">
        <v>227.48</v>
      </c>
      <c r="C17">
        <v>235.54</v>
      </c>
      <c r="D17">
        <v>236.16</v>
      </c>
      <c r="E17">
        <v>224.22</v>
      </c>
      <c r="F17" t="s">
        <v>189</v>
      </c>
      <c r="G17" s="2">
        <v>-4.8500000000000001E-2</v>
      </c>
      <c r="H17">
        <f t="shared" si="0"/>
        <v>-4.8479524825364974E-2</v>
      </c>
    </row>
    <row r="18" spans="1:8">
      <c r="A18" s="1">
        <v>45723</v>
      </c>
      <c r="B18">
        <v>239.07</v>
      </c>
      <c r="C18">
        <v>235.1</v>
      </c>
      <c r="D18">
        <v>241.37</v>
      </c>
      <c r="E18">
        <v>234.76</v>
      </c>
      <c r="F18" t="s">
        <v>188</v>
      </c>
      <c r="G18" s="2">
        <v>1.5900000000000001E-2</v>
      </c>
      <c r="H18">
        <f t="shared" si="0"/>
        <v>1.5892576382101647E-2</v>
      </c>
    </row>
    <row r="19" spans="1:8">
      <c r="A19" s="1">
        <v>45722</v>
      </c>
      <c r="B19">
        <v>235.33</v>
      </c>
      <c r="C19">
        <v>234.43</v>
      </c>
      <c r="D19">
        <v>237.86</v>
      </c>
      <c r="E19">
        <v>233.16</v>
      </c>
      <c r="F19" t="s">
        <v>187</v>
      </c>
      <c r="G19" s="2">
        <v>-1.6999999999999999E-3</v>
      </c>
      <c r="H19">
        <f t="shared" si="0"/>
        <v>-1.7392042080257766E-3</v>
      </c>
    </row>
    <row r="20" spans="1:8">
      <c r="A20" s="1">
        <v>45721</v>
      </c>
      <c r="B20">
        <v>235.74</v>
      </c>
      <c r="C20">
        <v>235.42</v>
      </c>
      <c r="D20">
        <v>236.55</v>
      </c>
      <c r="E20">
        <v>229.23</v>
      </c>
      <c r="F20" t="s">
        <v>186</v>
      </c>
      <c r="G20" s="2">
        <v>-8.0000000000000004E-4</v>
      </c>
      <c r="H20">
        <f t="shared" si="0"/>
        <v>-8.0532361293603064E-4</v>
      </c>
    </row>
    <row r="21" spans="1:8">
      <c r="A21" s="1">
        <v>45720</v>
      </c>
      <c r="B21">
        <v>235.93</v>
      </c>
      <c r="C21">
        <v>237.71</v>
      </c>
      <c r="D21">
        <v>240.07</v>
      </c>
      <c r="E21">
        <v>234.68</v>
      </c>
      <c r="F21" t="s">
        <v>185</v>
      </c>
      <c r="G21" s="2">
        <v>-8.8000000000000005E-3</v>
      </c>
      <c r="H21">
        <f t="shared" si="0"/>
        <v>-8.8224173423517797E-3</v>
      </c>
    </row>
    <row r="22" spans="1:8">
      <c r="A22" s="1">
        <v>45719</v>
      </c>
      <c r="B22">
        <v>238.03</v>
      </c>
      <c r="C22">
        <v>241.79</v>
      </c>
      <c r="D22">
        <v>244.03</v>
      </c>
      <c r="E22">
        <v>236.11</v>
      </c>
      <c r="F22" t="s">
        <v>184</v>
      </c>
      <c r="G22" s="2">
        <v>-1.5800000000000002E-2</v>
      </c>
      <c r="H22">
        <f t="shared" si="0"/>
        <v>-1.5754217664571628E-2</v>
      </c>
    </row>
    <row r="23" spans="1:8">
      <c r="A23" s="1">
        <v>45716</v>
      </c>
      <c r="B23">
        <v>241.84</v>
      </c>
      <c r="C23">
        <v>236.95</v>
      </c>
      <c r="D23">
        <v>242.09</v>
      </c>
      <c r="E23">
        <v>230.2</v>
      </c>
      <c r="F23" t="s">
        <v>183</v>
      </c>
      <c r="G23" s="2">
        <v>1.9099999999999999E-2</v>
      </c>
      <c r="H23">
        <f t="shared" si="0"/>
        <v>1.9131900547829716E-2</v>
      </c>
    </row>
    <row r="24" spans="1:8">
      <c r="A24" s="1">
        <v>45715</v>
      </c>
      <c r="B24">
        <v>237.3</v>
      </c>
      <c r="C24">
        <v>239.41</v>
      </c>
      <c r="D24">
        <v>242.46</v>
      </c>
      <c r="E24">
        <v>237.06</v>
      </c>
      <c r="F24" t="s">
        <v>182</v>
      </c>
      <c r="G24" s="2">
        <v>-1.2699999999999999E-2</v>
      </c>
      <c r="H24">
        <f t="shared" si="0"/>
        <v>-1.273090364453321E-2</v>
      </c>
    </row>
    <row r="25" spans="1:8">
      <c r="A25" s="1">
        <v>45714</v>
      </c>
      <c r="B25">
        <v>240.36</v>
      </c>
      <c r="C25">
        <v>244.33</v>
      </c>
      <c r="D25">
        <v>244.98</v>
      </c>
      <c r="E25">
        <v>239.13</v>
      </c>
      <c r="F25" t="s">
        <v>181</v>
      </c>
      <c r="G25" s="2">
        <v>-2.7E-2</v>
      </c>
      <c r="H25">
        <f t="shared" si="0"/>
        <v>-2.704015544041442E-2</v>
      </c>
    </row>
    <row r="26" spans="1:8">
      <c r="A26" s="1">
        <v>45713</v>
      </c>
      <c r="B26">
        <v>247.04</v>
      </c>
      <c r="C26">
        <v>248</v>
      </c>
      <c r="D26">
        <v>250</v>
      </c>
      <c r="E26">
        <v>244.91</v>
      </c>
      <c r="F26" t="s">
        <v>180</v>
      </c>
      <c r="G26" s="2">
        <v>-2.0000000000000001E-4</v>
      </c>
      <c r="H26">
        <f t="shared" si="0"/>
        <v>-2.4281667341158347E-4</v>
      </c>
    </row>
    <row r="27" spans="1:8">
      <c r="A27" s="1">
        <v>45712</v>
      </c>
      <c r="B27">
        <v>247.1</v>
      </c>
      <c r="C27">
        <v>244.93</v>
      </c>
      <c r="D27">
        <v>248.86</v>
      </c>
      <c r="E27">
        <v>244.42</v>
      </c>
      <c r="F27" t="s">
        <v>179</v>
      </c>
      <c r="G27" s="2">
        <v>6.3E-3</v>
      </c>
      <c r="H27">
        <f t="shared" si="0"/>
        <v>6.3123600081449113E-3</v>
      </c>
    </row>
    <row r="28" spans="1:8">
      <c r="A28" s="1">
        <v>45709</v>
      </c>
      <c r="B28">
        <v>245.55</v>
      </c>
      <c r="C28">
        <v>245.95</v>
      </c>
      <c r="D28">
        <v>248.69</v>
      </c>
      <c r="E28">
        <v>245.22</v>
      </c>
      <c r="F28" t="s">
        <v>178</v>
      </c>
      <c r="G28" s="2">
        <v>-1.1000000000000001E-3</v>
      </c>
      <c r="H28">
        <f t="shared" si="0"/>
        <v>-1.1389984948948506E-3</v>
      </c>
    </row>
    <row r="29" spans="1:8">
      <c r="A29" s="1">
        <v>45708</v>
      </c>
      <c r="B29">
        <v>245.83</v>
      </c>
      <c r="C29">
        <v>244.94</v>
      </c>
      <c r="D29">
        <v>246.78</v>
      </c>
      <c r="E29">
        <v>244.29</v>
      </c>
      <c r="F29" t="s">
        <v>177</v>
      </c>
      <c r="G29" s="2">
        <v>3.8999999999999998E-3</v>
      </c>
      <c r="H29">
        <f t="shared" si="0"/>
        <v>3.9204475844325888E-3</v>
      </c>
    </row>
    <row r="30" spans="1:8">
      <c r="A30" s="1">
        <v>45707</v>
      </c>
      <c r="B30">
        <v>244.87</v>
      </c>
      <c r="C30">
        <v>244.66</v>
      </c>
      <c r="D30">
        <v>246.01</v>
      </c>
      <c r="E30">
        <v>243.16</v>
      </c>
      <c r="F30" t="s">
        <v>176</v>
      </c>
      <c r="G30" s="2">
        <v>1.6000000000000001E-3</v>
      </c>
      <c r="H30">
        <f t="shared" si="0"/>
        <v>1.6361925798666736E-3</v>
      </c>
    </row>
    <row r="31" spans="1:8">
      <c r="A31" s="1">
        <v>45706</v>
      </c>
      <c r="B31">
        <v>244.47</v>
      </c>
      <c r="C31">
        <v>244.15</v>
      </c>
      <c r="D31">
        <v>245.18</v>
      </c>
      <c r="E31">
        <v>241.84</v>
      </c>
      <c r="F31" t="s">
        <v>175</v>
      </c>
      <c r="G31" s="2">
        <v>-5.0000000000000001E-4</v>
      </c>
      <c r="H31">
        <f t="shared" si="0"/>
        <v>-5.3147996729352193E-4</v>
      </c>
    </row>
    <row r="32" spans="1:8">
      <c r="A32" s="1">
        <v>45702</v>
      </c>
      <c r="B32">
        <v>244.6</v>
      </c>
      <c r="C32">
        <v>241.25</v>
      </c>
      <c r="D32">
        <v>245.55</v>
      </c>
      <c r="E32">
        <v>240.99</v>
      </c>
      <c r="F32" t="s">
        <v>174</v>
      </c>
      <c r="G32" s="2">
        <v>1.2699999999999999E-2</v>
      </c>
      <c r="H32">
        <f t="shared" si="0"/>
        <v>1.2710636359872452E-2</v>
      </c>
    </row>
    <row r="33" spans="1:8">
      <c r="A33" s="1">
        <v>45701</v>
      </c>
      <c r="B33">
        <v>241.53</v>
      </c>
      <c r="C33">
        <v>236.91</v>
      </c>
      <c r="D33">
        <v>242.34</v>
      </c>
      <c r="E33">
        <v>235.57</v>
      </c>
      <c r="F33" t="s">
        <v>173</v>
      </c>
      <c r="G33" s="2">
        <v>1.9699999999999999E-2</v>
      </c>
      <c r="H33">
        <f t="shared" si="0"/>
        <v>1.9673238485245055E-2</v>
      </c>
    </row>
    <row r="34" spans="1:8">
      <c r="A34" s="1">
        <v>45700</v>
      </c>
      <c r="B34">
        <v>236.87</v>
      </c>
      <c r="C34">
        <v>231.2</v>
      </c>
      <c r="D34">
        <v>236.96</v>
      </c>
      <c r="E34">
        <v>230.68</v>
      </c>
      <c r="F34" t="s">
        <v>172</v>
      </c>
      <c r="G34" s="2">
        <v>1.83E-2</v>
      </c>
      <c r="H34">
        <f t="shared" si="0"/>
        <v>1.8270140142722036E-2</v>
      </c>
    </row>
    <row r="35" spans="1:8">
      <c r="A35" s="1">
        <v>45699</v>
      </c>
      <c r="B35">
        <v>232.62</v>
      </c>
      <c r="C35">
        <v>228.2</v>
      </c>
      <c r="D35">
        <v>235.23</v>
      </c>
      <c r="E35">
        <v>228.13</v>
      </c>
      <c r="F35" t="s">
        <v>171</v>
      </c>
      <c r="G35" s="2">
        <v>2.18E-2</v>
      </c>
      <c r="H35">
        <f t="shared" si="0"/>
        <v>2.1831759279595866E-2</v>
      </c>
    </row>
    <row r="36" spans="1:8">
      <c r="A36" s="1">
        <v>45698</v>
      </c>
      <c r="B36">
        <v>227.65</v>
      </c>
      <c r="C36">
        <v>229.57</v>
      </c>
      <c r="D36">
        <v>230.59</v>
      </c>
      <c r="E36">
        <v>227.2</v>
      </c>
      <c r="F36" t="s">
        <v>170</v>
      </c>
      <c r="G36" s="2">
        <v>1E-4</v>
      </c>
      <c r="H36">
        <f t="shared" si="0"/>
        <v>8.7861881122919789E-5</v>
      </c>
    </row>
    <row r="37" spans="1:8">
      <c r="A37" s="1">
        <v>45695</v>
      </c>
      <c r="B37">
        <v>227.63</v>
      </c>
      <c r="C37">
        <v>232.6</v>
      </c>
      <c r="D37">
        <v>234</v>
      </c>
      <c r="E37">
        <v>227.26</v>
      </c>
      <c r="F37" t="s">
        <v>169</v>
      </c>
      <c r="G37" s="2">
        <v>-2.4E-2</v>
      </c>
      <c r="H37">
        <f t="shared" si="0"/>
        <v>-2.396878483835007E-2</v>
      </c>
    </row>
    <row r="38" spans="1:8">
      <c r="A38" s="1">
        <v>45694</v>
      </c>
      <c r="B38">
        <v>233.22</v>
      </c>
      <c r="C38">
        <v>231.28</v>
      </c>
      <c r="D38">
        <v>233.8</v>
      </c>
      <c r="E38">
        <v>230.43</v>
      </c>
      <c r="F38" t="s">
        <v>168</v>
      </c>
      <c r="G38" s="2">
        <v>3.2000000000000002E-3</v>
      </c>
      <c r="H38">
        <f t="shared" si="0"/>
        <v>3.2262227384178602E-3</v>
      </c>
    </row>
    <row r="39" spans="1:8">
      <c r="A39" s="1">
        <v>45693</v>
      </c>
      <c r="B39">
        <v>232.47</v>
      </c>
      <c r="C39">
        <v>228.53</v>
      </c>
      <c r="D39">
        <v>232.67</v>
      </c>
      <c r="E39">
        <v>228.27</v>
      </c>
      <c r="F39" t="s">
        <v>167</v>
      </c>
      <c r="G39" s="2">
        <v>-1.4E-3</v>
      </c>
      <c r="H39">
        <f t="shared" si="0"/>
        <v>-1.41752577319593E-3</v>
      </c>
    </row>
    <row r="40" spans="1:8">
      <c r="A40" s="1">
        <v>45692</v>
      </c>
      <c r="B40">
        <v>232.8</v>
      </c>
      <c r="C40">
        <v>227.25</v>
      </c>
      <c r="D40">
        <v>233.13</v>
      </c>
      <c r="E40">
        <v>226.65</v>
      </c>
      <c r="F40" t="s">
        <v>166</v>
      </c>
      <c r="G40" s="2">
        <v>2.1000000000000001E-2</v>
      </c>
      <c r="H40">
        <f t="shared" si="0"/>
        <v>2.1007850532871457E-2</v>
      </c>
    </row>
    <row r="41" spans="1:8">
      <c r="A41" s="1">
        <v>45691</v>
      </c>
      <c r="B41">
        <v>228.01</v>
      </c>
      <c r="C41">
        <v>229.99</v>
      </c>
      <c r="D41">
        <v>231.83</v>
      </c>
      <c r="E41">
        <v>225.7</v>
      </c>
      <c r="F41" t="s">
        <v>165</v>
      </c>
      <c r="G41" s="2">
        <v>-3.39E-2</v>
      </c>
      <c r="H41">
        <f t="shared" si="0"/>
        <v>-3.3855932203389866E-2</v>
      </c>
    </row>
    <row r="42" spans="1:8">
      <c r="A42" s="1">
        <v>45688</v>
      </c>
      <c r="B42">
        <v>236</v>
      </c>
      <c r="C42">
        <v>247.19</v>
      </c>
      <c r="D42">
        <v>247.19</v>
      </c>
      <c r="E42">
        <v>233.44</v>
      </c>
      <c r="F42" t="s">
        <v>164</v>
      </c>
      <c r="G42" s="2">
        <v>-6.7000000000000002E-3</v>
      </c>
      <c r="H42">
        <f t="shared" si="0"/>
        <v>-6.6922008502041472E-3</v>
      </c>
    </row>
    <row r="43" spans="1:8">
      <c r="A43" s="1">
        <v>45687</v>
      </c>
      <c r="B43">
        <v>237.59</v>
      </c>
      <c r="C43">
        <v>238.66</v>
      </c>
      <c r="D43">
        <v>240.79</v>
      </c>
      <c r="E43">
        <v>237.21</v>
      </c>
      <c r="F43" t="s">
        <v>163</v>
      </c>
      <c r="G43" s="2">
        <v>-7.4000000000000003E-3</v>
      </c>
      <c r="H43">
        <f t="shared" si="0"/>
        <v>-7.394719251336941E-3</v>
      </c>
    </row>
    <row r="44" spans="1:8">
      <c r="A44" s="1">
        <v>45686</v>
      </c>
      <c r="B44">
        <v>239.36</v>
      </c>
      <c r="C44">
        <v>234.12</v>
      </c>
      <c r="D44">
        <v>239.85</v>
      </c>
      <c r="E44">
        <v>234.01</v>
      </c>
      <c r="F44" t="s">
        <v>162</v>
      </c>
      <c r="G44" s="2">
        <v>4.5999999999999999E-3</v>
      </c>
      <c r="H44">
        <f t="shared" si="0"/>
        <v>4.6168051708218869E-3</v>
      </c>
    </row>
    <row r="45" spans="1:8">
      <c r="A45" s="1">
        <v>45685</v>
      </c>
      <c r="B45">
        <v>238.26</v>
      </c>
      <c r="C45">
        <v>230.85</v>
      </c>
      <c r="D45">
        <v>240.19</v>
      </c>
      <c r="E45">
        <v>230.81</v>
      </c>
      <c r="F45" t="s">
        <v>161</v>
      </c>
      <c r="G45" s="2">
        <v>3.6499999999999998E-2</v>
      </c>
      <c r="H45">
        <f t="shared" si="0"/>
        <v>3.6543983294178961E-2</v>
      </c>
    </row>
    <row r="46" spans="1:8">
      <c r="A46" s="1">
        <v>45684</v>
      </c>
      <c r="B46">
        <v>229.86</v>
      </c>
      <c r="C46">
        <v>224.02</v>
      </c>
      <c r="D46">
        <v>232.15</v>
      </c>
      <c r="E46">
        <v>223.98</v>
      </c>
      <c r="F46" t="s">
        <v>160</v>
      </c>
      <c r="G46" s="2">
        <v>3.1800000000000002E-2</v>
      </c>
      <c r="H46">
        <f t="shared" si="0"/>
        <v>3.1780231618637279E-2</v>
      </c>
    </row>
    <row r="47" spans="1:8">
      <c r="A47" s="1">
        <v>45681</v>
      </c>
      <c r="B47">
        <v>222.78</v>
      </c>
      <c r="C47">
        <v>224.78</v>
      </c>
      <c r="D47">
        <v>225.63</v>
      </c>
      <c r="E47">
        <v>221.41</v>
      </c>
      <c r="F47" t="s">
        <v>159</v>
      </c>
      <c r="G47" s="2">
        <v>-3.8999999999999998E-3</v>
      </c>
      <c r="H47">
        <f t="shared" si="0"/>
        <v>-3.934543503532127E-3</v>
      </c>
    </row>
    <row r="48" spans="1:8">
      <c r="A48" s="1">
        <v>45680</v>
      </c>
      <c r="B48">
        <v>223.66</v>
      </c>
      <c r="C48">
        <v>224.74</v>
      </c>
      <c r="D48">
        <v>227.03</v>
      </c>
      <c r="E48">
        <v>222.3</v>
      </c>
      <c r="F48" t="s">
        <v>158</v>
      </c>
      <c r="G48" s="2">
        <v>-8.0000000000000004E-4</v>
      </c>
      <c r="H48">
        <f t="shared" si="0"/>
        <v>-7.5950498145921418E-4</v>
      </c>
    </row>
    <row r="49" spans="1:8">
      <c r="A49" s="1">
        <v>45679</v>
      </c>
      <c r="B49">
        <v>223.83</v>
      </c>
      <c r="C49">
        <v>219.79</v>
      </c>
      <c r="D49">
        <v>224.12</v>
      </c>
      <c r="E49">
        <v>219.79</v>
      </c>
      <c r="F49" t="s">
        <v>157</v>
      </c>
      <c r="G49" s="2">
        <v>5.3E-3</v>
      </c>
      <c r="H49">
        <f t="shared" si="0"/>
        <v>5.3449514911966681E-3</v>
      </c>
    </row>
    <row r="50" spans="1:8">
      <c r="A50" s="1">
        <v>45678</v>
      </c>
      <c r="B50">
        <v>222.64</v>
      </c>
      <c r="C50">
        <v>224</v>
      </c>
      <c r="D50">
        <v>224.42</v>
      </c>
      <c r="E50">
        <v>219.38</v>
      </c>
      <c r="F50" t="s">
        <v>156</v>
      </c>
      <c r="G50" s="2">
        <v>-3.1899999999999998E-2</v>
      </c>
      <c r="H50">
        <f t="shared" si="0"/>
        <v>-3.1915818766849305E-2</v>
      </c>
    </row>
    <row r="51" spans="1:8">
      <c r="A51" s="1">
        <v>45674</v>
      </c>
      <c r="B51">
        <v>229.98</v>
      </c>
      <c r="C51">
        <v>232.12</v>
      </c>
      <c r="D51">
        <v>232.29</v>
      </c>
      <c r="E51">
        <v>228.48</v>
      </c>
      <c r="F51" t="s">
        <v>155</v>
      </c>
      <c r="G51" s="2">
        <v>7.4999999999999997E-3</v>
      </c>
      <c r="H51">
        <f t="shared" si="0"/>
        <v>7.5352668010163805E-3</v>
      </c>
    </row>
    <row r="52" spans="1:8">
      <c r="A52" s="1">
        <v>45673</v>
      </c>
      <c r="B52">
        <v>228.26</v>
      </c>
      <c r="C52">
        <v>237.35</v>
      </c>
      <c r="D52">
        <v>238.01</v>
      </c>
      <c r="E52">
        <v>228.03</v>
      </c>
      <c r="F52" t="s">
        <v>154</v>
      </c>
      <c r="G52" s="2">
        <v>-4.0399999999999998E-2</v>
      </c>
      <c r="H52">
        <f t="shared" si="0"/>
        <v>-4.0400218606802089E-2</v>
      </c>
    </row>
    <row r="53" spans="1:8">
      <c r="A53" s="1">
        <v>45672</v>
      </c>
      <c r="B53">
        <v>237.87</v>
      </c>
      <c r="C53">
        <v>234.63</v>
      </c>
      <c r="D53">
        <v>238.96</v>
      </c>
      <c r="E53">
        <v>234.43</v>
      </c>
      <c r="F53" t="s">
        <v>153</v>
      </c>
      <c r="G53" s="2">
        <v>1.9699999999999999E-2</v>
      </c>
      <c r="H53">
        <f t="shared" si="0"/>
        <v>1.967592592592594E-2</v>
      </c>
    </row>
    <row r="54" spans="1:8">
      <c r="A54" s="1">
        <v>45671</v>
      </c>
      <c r="B54">
        <v>233.28</v>
      </c>
      <c r="C54">
        <v>234.75</v>
      </c>
      <c r="D54">
        <v>236.12</v>
      </c>
      <c r="E54">
        <v>232.47</v>
      </c>
      <c r="F54" t="s">
        <v>152</v>
      </c>
      <c r="G54" s="2">
        <v>-4.7999999999999996E-3</v>
      </c>
      <c r="H54">
        <f t="shared" si="0"/>
        <v>-4.7781569965870503E-3</v>
      </c>
    </row>
    <row r="55" spans="1:8">
      <c r="A55" s="1">
        <v>45670</v>
      </c>
      <c r="B55">
        <v>234.4</v>
      </c>
      <c r="C55">
        <v>233.53</v>
      </c>
      <c r="D55">
        <v>234.67</v>
      </c>
      <c r="E55">
        <v>229.72</v>
      </c>
      <c r="F55" t="s">
        <v>151</v>
      </c>
      <c r="G55" s="2">
        <v>-1.03E-2</v>
      </c>
      <c r="H55">
        <f t="shared" si="0"/>
        <v>-1.0344099641123025E-2</v>
      </c>
    </row>
    <row r="56" spans="1:8">
      <c r="A56" s="1">
        <v>45667</v>
      </c>
      <c r="B56">
        <v>236.85</v>
      </c>
      <c r="C56">
        <v>240.01</v>
      </c>
      <c r="D56">
        <v>240.16</v>
      </c>
      <c r="E56">
        <v>233</v>
      </c>
      <c r="F56" t="s">
        <v>150</v>
      </c>
      <c r="G56" s="2">
        <v>-2.41E-2</v>
      </c>
      <c r="H56">
        <f t="shared" si="0"/>
        <v>-2.4103831891223712E-2</v>
      </c>
    </row>
    <row r="57" spans="1:8">
      <c r="A57" s="1">
        <v>45665</v>
      </c>
      <c r="B57">
        <v>242.7</v>
      </c>
      <c r="C57">
        <v>241.92</v>
      </c>
      <c r="D57">
        <v>243.71</v>
      </c>
      <c r="E57">
        <v>240.05</v>
      </c>
      <c r="F57" t="s">
        <v>149</v>
      </c>
      <c r="G57" s="2">
        <v>2E-3</v>
      </c>
      <c r="H57">
        <f t="shared" si="0"/>
        <v>2.0230378597084374E-3</v>
      </c>
    </row>
    <row r="58" spans="1:8">
      <c r="A58" s="1">
        <v>45664</v>
      </c>
      <c r="B58">
        <v>242.21</v>
      </c>
      <c r="C58">
        <v>242.98</v>
      </c>
      <c r="D58">
        <v>245.55</v>
      </c>
      <c r="E58">
        <v>241.35</v>
      </c>
      <c r="F58" t="s">
        <v>140</v>
      </c>
      <c r="G58" s="2">
        <v>-1.14E-2</v>
      </c>
      <c r="H58">
        <f t="shared" si="0"/>
        <v>-1.1387755102040783E-2</v>
      </c>
    </row>
    <row r="59" spans="1:8">
      <c r="A59" s="1">
        <v>45663</v>
      </c>
      <c r="B59">
        <v>245</v>
      </c>
      <c r="C59">
        <v>244.31</v>
      </c>
      <c r="D59">
        <v>247.33</v>
      </c>
      <c r="E59">
        <v>243.2</v>
      </c>
      <c r="F59" t="s">
        <v>148</v>
      </c>
      <c r="G59" s="2">
        <v>6.7000000000000002E-3</v>
      </c>
      <c r="H59">
        <f t="shared" si="0"/>
        <v>6.7389875082182211E-3</v>
      </c>
    </row>
    <row r="60" spans="1:8">
      <c r="A60" s="1">
        <v>45660</v>
      </c>
      <c r="B60">
        <v>243.36</v>
      </c>
      <c r="C60">
        <v>243.36</v>
      </c>
      <c r="D60">
        <v>244.18</v>
      </c>
      <c r="E60">
        <v>241.89</v>
      </c>
      <c r="F60" t="s">
        <v>147</v>
      </c>
      <c r="G60" s="2">
        <v>-2E-3</v>
      </c>
      <c r="H60">
        <f t="shared" si="0"/>
        <v>-2.0094320278859165E-3</v>
      </c>
    </row>
    <row r="61" spans="1:8">
      <c r="A61" s="1">
        <v>45659</v>
      </c>
      <c r="B61">
        <v>243.85</v>
      </c>
      <c r="C61">
        <v>248.93</v>
      </c>
      <c r="D61">
        <v>249.1</v>
      </c>
      <c r="E61">
        <v>241.82</v>
      </c>
      <c r="F61" t="s">
        <v>146</v>
      </c>
      <c r="G61" s="2">
        <v>-2.6200000000000001E-2</v>
      </c>
      <c r="H61">
        <f t="shared" si="0"/>
        <v>-2.6235923648270879E-2</v>
      </c>
    </row>
    <row r="62" spans="1:8">
      <c r="A62" s="1">
        <v>45657</v>
      </c>
      <c r="B62">
        <v>250.42</v>
      </c>
      <c r="C62">
        <v>252.44</v>
      </c>
      <c r="D62">
        <v>253.28</v>
      </c>
      <c r="E62">
        <v>249.43</v>
      </c>
      <c r="F62" t="s">
        <v>145</v>
      </c>
      <c r="G62" s="2">
        <v>-7.1000000000000004E-3</v>
      </c>
      <c r="H62">
        <f t="shared" si="0"/>
        <v>-7.0578905630452066E-3</v>
      </c>
    </row>
    <row r="63" spans="1:8">
      <c r="A63" s="1">
        <v>45656</v>
      </c>
      <c r="B63">
        <v>252.2</v>
      </c>
      <c r="C63">
        <v>252.23</v>
      </c>
      <c r="D63">
        <v>253.5</v>
      </c>
      <c r="E63">
        <v>250.75</v>
      </c>
      <c r="F63" t="s">
        <v>144</v>
      </c>
      <c r="G63" s="2">
        <v>-1.3299999999999999E-2</v>
      </c>
      <c r="H63">
        <f t="shared" si="0"/>
        <v>-1.3263429711647618E-2</v>
      </c>
    </row>
    <row r="64" spans="1:8">
      <c r="A64" s="1">
        <v>45653</v>
      </c>
      <c r="B64">
        <v>255.59</v>
      </c>
      <c r="C64">
        <v>257.83</v>
      </c>
      <c r="D64">
        <v>258.7</v>
      </c>
      <c r="E64">
        <v>253.06</v>
      </c>
      <c r="F64" t="s">
        <v>143</v>
      </c>
      <c r="G64" s="2">
        <v>-1.32E-2</v>
      </c>
      <c r="H64">
        <f t="shared" si="0"/>
        <v>-1.3242220677939846E-2</v>
      </c>
    </row>
    <row r="65" spans="1:8">
      <c r="A65" s="1">
        <v>45652</v>
      </c>
      <c r="B65">
        <v>259.02</v>
      </c>
      <c r="C65">
        <v>258.19</v>
      </c>
      <c r="D65">
        <v>260.10000000000002</v>
      </c>
      <c r="E65">
        <v>257.63</v>
      </c>
      <c r="F65" t="s">
        <v>142</v>
      </c>
      <c r="G65" s="2">
        <v>3.2000000000000002E-3</v>
      </c>
      <c r="H65">
        <f t="shared" si="0"/>
        <v>3.1758326878388583E-3</v>
      </c>
    </row>
    <row r="66" spans="1:8">
      <c r="A66" s="1">
        <v>45650</v>
      </c>
      <c r="B66">
        <v>258.2</v>
      </c>
      <c r="C66">
        <v>255.49</v>
      </c>
      <c r="D66">
        <v>258.20999999999998</v>
      </c>
      <c r="E66">
        <v>255.29</v>
      </c>
      <c r="F66" t="s">
        <v>141</v>
      </c>
      <c r="G66" s="2">
        <v>1.15E-2</v>
      </c>
      <c r="H66">
        <f t="shared" si="0"/>
        <v>1.147804285658314E-2</v>
      </c>
    </row>
    <row r="67" spans="1:8">
      <c r="A67" s="1">
        <v>45649</v>
      </c>
      <c r="B67">
        <v>255.27</v>
      </c>
      <c r="C67">
        <v>254.77</v>
      </c>
      <c r="D67">
        <v>255.65</v>
      </c>
      <c r="E67">
        <v>253.45</v>
      </c>
      <c r="F67" t="s">
        <v>140</v>
      </c>
      <c r="G67" s="2">
        <v>3.0999999999999999E-3</v>
      </c>
      <c r="H67">
        <f t="shared" ref="H67:H130" si="1">(B67-B68)/B68</f>
        <v>3.0649534362843377E-3</v>
      </c>
    </row>
    <row r="68" spans="1:8">
      <c r="A68" s="1">
        <v>45646</v>
      </c>
      <c r="B68">
        <v>254.49</v>
      </c>
      <c r="C68">
        <v>248.04</v>
      </c>
      <c r="D68">
        <v>255</v>
      </c>
      <c r="E68">
        <v>245.69</v>
      </c>
      <c r="F68" t="s">
        <v>139</v>
      </c>
      <c r="G68" s="2">
        <v>1.8800000000000001E-2</v>
      </c>
      <c r="H68">
        <f t="shared" si="1"/>
        <v>1.8815805276432271E-2</v>
      </c>
    </row>
    <row r="69" spans="1:8">
      <c r="A69" s="1">
        <v>45645</v>
      </c>
      <c r="B69">
        <v>249.79</v>
      </c>
      <c r="C69">
        <v>247.5</v>
      </c>
      <c r="D69">
        <v>252</v>
      </c>
      <c r="E69">
        <v>247.09</v>
      </c>
      <c r="F69" t="s">
        <v>138</v>
      </c>
      <c r="G69" s="2">
        <v>7.0000000000000001E-3</v>
      </c>
      <c r="H69">
        <f t="shared" si="1"/>
        <v>7.0147147752468476E-3</v>
      </c>
    </row>
    <row r="70" spans="1:8">
      <c r="A70" s="1">
        <v>45644</v>
      </c>
      <c r="B70">
        <v>248.05</v>
      </c>
      <c r="C70">
        <v>252.16</v>
      </c>
      <c r="D70">
        <v>254.28</v>
      </c>
      <c r="E70">
        <v>247.74</v>
      </c>
      <c r="F70" t="s">
        <v>137</v>
      </c>
      <c r="G70" s="2">
        <v>-2.1399999999999999E-2</v>
      </c>
      <c r="H70">
        <f t="shared" si="1"/>
        <v>-2.1421808426700249E-2</v>
      </c>
    </row>
    <row r="71" spans="1:8">
      <c r="A71" s="1">
        <v>45643</v>
      </c>
      <c r="B71">
        <v>253.48</v>
      </c>
      <c r="C71">
        <v>250.08</v>
      </c>
      <c r="D71">
        <v>253.83</v>
      </c>
      <c r="E71">
        <v>249.78</v>
      </c>
      <c r="F71" t="s">
        <v>136</v>
      </c>
      <c r="G71" s="2">
        <v>9.7000000000000003E-3</v>
      </c>
      <c r="H71">
        <f t="shared" si="1"/>
        <v>9.7195666029317954E-3</v>
      </c>
    </row>
    <row r="72" spans="1:8">
      <c r="A72" s="1">
        <v>45642</v>
      </c>
      <c r="B72">
        <v>251.04</v>
      </c>
      <c r="C72">
        <v>247.99</v>
      </c>
      <c r="D72">
        <v>251.38</v>
      </c>
      <c r="E72">
        <v>247.65</v>
      </c>
      <c r="F72" t="s">
        <v>135</v>
      </c>
      <c r="G72" s="2">
        <v>1.17E-2</v>
      </c>
      <c r="H72">
        <f t="shared" si="1"/>
        <v>1.1727723370813672E-2</v>
      </c>
    </row>
    <row r="73" spans="1:8">
      <c r="A73" s="1">
        <v>45639</v>
      </c>
      <c r="B73">
        <v>248.13</v>
      </c>
      <c r="C73">
        <v>247.82</v>
      </c>
      <c r="D73">
        <v>249.29</v>
      </c>
      <c r="E73">
        <v>246.24</v>
      </c>
      <c r="F73" t="s">
        <v>134</v>
      </c>
      <c r="G73" s="2">
        <v>6.9999999999999999E-4</v>
      </c>
      <c r="H73">
        <f t="shared" si="1"/>
        <v>6.8559445071780724E-4</v>
      </c>
    </row>
    <row r="74" spans="1:8">
      <c r="A74" s="1">
        <v>45638</v>
      </c>
      <c r="B74">
        <v>247.96</v>
      </c>
      <c r="C74">
        <v>246.89</v>
      </c>
      <c r="D74">
        <v>248.74</v>
      </c>
      <c r="E74">
        <v>245.68</v>
      </c>
      <c r="F74" t="s">
        <v>133</v>
      </c>
      <c r="G74" s="2">
        <v>6.0000000000000001E-3</v>
      </c>
      <c r="H74">
        <f t="shared" si="1"/>
        <v>5.9637307801533486E-3</v>
      </c>
    </row>
    <row r="75" spans="1:8">
      <c r="A75" s="1">
        <v>45637</v>
      </c>
      <c r="B75">
        <v>246.49</v>
      </c>
      <c r="C75">
        <v>247.96</v>
      </c>
      <c r="D75">
        <v>250.8</v>
      </c>
      <c r="E75">
        <v>246.26</v>
      </c>
      <c r="F75" t="s">
        <v>132</v>
      </c>
      <c r="G75" s="2">
        <v>-5.1999999999999998E-3</v>
      </c>
      <c r="H75">
        <f t="shared" si="1"/>
        <v>-5.166081446502809E-3</v>
      </c>
    </row>
    <row r="76" spans="1:8">
      <c r="A76" s="1">
        <v>45636</v>
      </c>
      <c r="B76">
        <v>247.77</v>
      </c>
      <c r="C76">
        <v>246.89</v>
      </c>
      <c r="D76">
        <v>248.21</v>
      </c>
      <c r="E76">
        <v>245.34</v>
      </c>
      <c r="F76" t="s">
        <v>131</v>
      </c>
      <c r="G76" s="2">
        <v>4.1000000000000003E-3</v>
      </c>
      <c r="H76">
        <f t="shared" si="1"/>
        <v>4.1337386018237493E-3</v>
      </c>
    </row>
    <row r="77" spans="1:8">
      <c r="A77" s="1">
        <v>45635</v>
      </c>
      <c r="B77">
        <v>246.75</v>
      </c>
      <c r="C77">
        <v>241.83</v>
      </c>
      <c r="D77">
        <v>247.24</v>
      </c>
      <c r="E77">
        <v>241.75</v>
      </c>
      <c r="F77" t="s">
        <v>130</v>
      </c>
      <c r="G77" s="2">
        <v>1.61E-2</v>
      </c>
      <c r="H77">
        <f t="shared" si="1"/>
        <v>1.6101136550815336E-2</v>
      </c>
    </row>
    <row r="78" spans="1:8">
      <c r="A78" s="1">
        <v>45632</v>
      </c>
      <c r="B78">
        <v>242.84</v>
      </c>
      <c r="C78">
        <v>242.9</v>
      </c>
      <c r="D78">
        <v>244.63</v>
      </c>
      <c r="E78">
        <v>242.08</v>
      </c>
      <c r="F78" t="s">
        <v>129</v>
      </c>
      <c r="G78" s="2">
        <v>-8.0000000000000004E-4</v>
      </c>
      <c r="H78">
        <f t="shared" si="1"/>
        <v>-8.2290980908487758E-4</v>
      </c>
    </row>
    <row r="79" spans="1:8">
      <c r="A79" s="1">
        <v>45631</v>
      </c>
      <c r="B79">
        <v>243.04</v>
      </c>
      <c r="C79">
        <v>243.99</v>
      </c>
      <c r="D79">
        <v>244.54</v>
      </c>
      <c r="E79">
        <v>242.13</v>
      </c>
      <c r="F79" t="s">
        <v>128</v>
      </c>
      <c r="G79" s="2">
        <v>1E-4</v>
      </c>
      <c r="H79">
        <f t="shared" si="1"/>
        <v>1.2345170980618549E-4</v>
      </c>
    </row>
    <row r="80" spans="1:8">
      <c r="A80" s="1">
        <v>45630</v>
      </c>
      <c r="B80">
        <v>243.01</v>
      </c>
      <c r="C80">
        <v>242.87</v>
      </c>
      <c r="D80">
        <v>244.11</v>
      </c>
      <c r="E80">
        <v>241.25</v>
      </c>
      <c r="F80" t="s">
        <v>127</v>
      </c>
      <c r="G80" s="2">
        <v>1.5E-3</v>
      </c>
      <c r="H80">
        <f t="shared" si="1"/>
        <v>1.4836183803832071E-3</v>
      </c>
    </row>
    <row r="81" spans="1:8">
      <c r="A81" s="1">
        <v>45629</v>
      </c>
      <c r="B81">
        <v>242.65</v>
      </c>
      <c r="C81">
        <v>239.81</v>
      </c>
      <c r="D81">
        <v>242.76</v>
      </c>
      <c r="E81">
        <v>238.9</v>
      </c>
      <c r="F81" t="s">
        <v>126</v>
      </c>
      <c r="G81" s="2">
        <v>1.2800000000000001E-2</v>
      </c>
      <c r="H81">
        <f t="shared" si="1"/>
        <v>1.2771818523310665E-2</v>
      </c>
    </row>
    <row r="82" spans="1:8">
      <c r="A82" s="1">
        <v>45628</v>
      </c>
      <c r="B82">
        <v>239.59</v>
      </c>
      <c r="C82">
        <v>237.27</v>
      </c>
      <c r="D82">
        <v>240.79</v>
      </c>
      <c r="E82">
        <v>237.16</v>
      </c>
      <c r="F82" t="s">
        <v>125</v>
      </c>
      <c r="G82" s="2">
        <v>9.4999999999999998E-3</v>
      </c>
      <c r="H82">
        <f t="shared" si="1"/>
        <v>9.5226056545737615E-3</v>
      </c>
    </row>
    <row r="83" spans="1:8">
      <c r="A83" s="1">
        <v>45625</v>
      </c>
      <c r="B83">
        <v>237.33</v>
      </c>
      <c r="C83">
        <v>234.8</v>
      </c>
      <c r="D83">
        <v>237.81</v>
      </c>
      <c r="E83">
        <v>233.97</v>
      </c>
      <c r="F83" t="s">
        <v>124</v>
      </c>
      <c r="G83" s="2">
        <v>1.0200000000000001E-2</v>
      </c>
      <c r="H83">
        <f t="shared" si="1"/>
        <v>1.0215808964372391E-2</v>
      </c>
    </row>
    <row r="84" spans="1:8">
      <c r="A84" s="1">
        <v>45623</v>
      </c>
      <c r="B84">
        <v>234.93</v>
      </c>
      <c r="C84">
        <v>234.46</v>
      </c>
      <c r="D84">
        <v>235.69</v>
      </c>
      <c r="E84">
        <v>233.81</v>
      </c>
      <c r="F84" t="s">
        <v>123</v>
      </c>
      <c r="G84" s="2">
        <v>-5.9999999999999995E-4</v>
      </c>
      <c r="H84">
        <f t="shared" si="1"/>
        <v>-5.530502850335891E-4</v>
      </c>
    </row>
    <row r="85" spans="1:8">
      <c r="A85" s="1">
        <v>45622</v>
      </c>
      <c r="B85">
        <v>235.06</v>
      </c>
      <c r="C85">
        <v>233.33</v>
      </c>
      <c r="D85">
        <v>235.57</v>
      </c>
      <c r="E85">
        <v>233.33</v>
      </c>
      <c r="F85" t="s">
        <v>122</v>
      </c>
      <c r="G85" s="2">
        <v>9.4000000000000004E-3</v>
      </c>
      <c r="H85">
        <f t="shared" si="1"/>
        <v>9.4043887147335324E-3</v>
      </c>
    </row>
    <row r="86" spans="1:8">
      <c r="A86" s="1">
        <v>45621</v>
      </c>
      <c r="B86">
        <v>232.87</v>
      </c>
      <c r="C86">
        <v>231.46</v>
      </c>
      <c r="D86">
        <v>233.24</v>
      </c>
      <c r="E86">
        <v>229.74</v>
      </c>
      <c r="F86" t="s">
        <v>121</v>
      </c>
      <c r="G86" s="2">
        <v>1.3100000000000001E-2</v>
      </c>
      <c r="H86">
        <f t="shared" si="1"/>
        <v>1.3050854830991429E-2</v>
      </c>
    </row>
    <row r="87" spans="1:8">
      <c r="A87" s="1">
        <v>45618</v>
      </c>
      <c r="B87">
        <v>229.87</v>
      </c>
      <c r="C87">
        <v>228.06</v>
      </c>
      <c r="D87">
        <v>230.72</v>
      </c>
      <c r="E87">
        <v>228.06</v>
      </c>
      <c r="F87" t="s">
        <v>120</v>
      </c>
      <c r="G87" s="2">
        <v>5.8999999999999999E-3</v>
      </c>
      <c r="H87">
        <f t="shared" si="1"/>
        <v>5.907579205321172E-3</v>
      </c>
    </row>
    <row r="88" spans="1:8">
      <c r="A88" s="1">
        <v>45617</v>
      </c>
      <c r="B88">
        <v>228.52</v>
      </c>
      <c r="C88">
        <v>228.88</v>
      </c>
      <c r="D88">
        <v>230.15</v>
      </c>
      <c r="E88">
        <v>225.71</v>
      </c>
      <c r="F88" t="s">
        <v>119</v>
      </c>
      <c r="G88" s="2">
        <v>-2.0999999999999999E-3</v>
      </c>
      <c r="H88">
        <f t="shared" si="1"/>
        <v>-2.0960698689955885E-3</v>
      </c>
    </row>
    <row r="89" spans="1:8">
      <c r="A89" s="1">
        <v>45616</v>
      </c>
      <c r="B89">
        <v>229</v>
      </c>
      <c r="C89">
        <v>228.06</v>
      </c>
      <c r="D89">
        <v>229.93</v>
      </c>
      <c r="E89">
        <v>225.89</v>
      </c>
      <c r="F89" t="s">
        <v>118</v>
      </c>
      <c r="G89" s="2">
        <v>3.2000000000000002E-3</v>
      </c>
      <c r="H89">
        <f t="shared" si="1"/>
        <v>3.1540213772559963E-3</v>
      </c>
    </row>
    <row r="90" spans="1:8">
      <c r="A90" s="1">
        <v>45615</v>
      </c>
      <c r="B90">
        <v>228.28</v>
      </c>
      <c r="C90">
        <v>226.98</v>
      </c>
      <c r="D90">
        <v>230.16</v>
      </c>
      <c r="E90">
        <v>226.66</v>
      </c>
      <c r="F90" t="s">
        <v>117</v>
      </c>
      <c r="G90" s="2">
        <v>1.1000000000000001E-3</v>
      </c>
      <c r="H90">
        <f t="shared" si="1"/>
        <v>1.1402508551881015E-3</v>
      </c>
    </row>
    <row r="91" spans="1:8">
      <c r="A91" s="1">
        <v>45614</v>
      </c>
      <c r="B91">
        <v>228.02</v>
      </c>
      <c r="C91">
        <v>225.25</v>
      </c>
      <c r="D91">
        <v>229.74</v>
      </c>
      <c r="E91">
        <v>225.17</v>
      </c>
      <c r="F91" t="s">
        <v>116</v>
      </c>
      <c r="G91" s="2">
        <v>1.34E-2</v>
      </c>
      <c r="H91">
        <f t="shared" si="1"/>
        <v>1.3422222222222268E-2</v>
      </c>
    </row>
    <row r="92" spans="1:8">
      <c r="A92" s="1">
        <v>45611</v>
      </c>
      <c r="B92">
        <v>225</v>
      </c>
      <c r="C92">
        <v>226.4</v>
      </c>
      <c r="D92">
        <v>226.92</v>
      </c>
      <c r="E92">
        <v>224.27</v>
      </c>
      <c r="F92" t="s">
        <v>115</v>
      </c>
      <c r="G92" s="2">
        <v>-1.41E-2</v>
      </c>
      <c r="H92">
        <f t="shared" si="1"/>
        <v>-1.4109192884059237E-2</v>
      </c>
    </row>
    <row r="93" spans="1:8">
      <c r="A93" s="1">
        <v>45610</v>
      </c>
      <c r="B93">
        <v>228.22</v>
      </c>
      <c r="C93">
        <v>225.02</v>
      </c>
      <c r="D93">
        <v>228.87</v>
      </c>
      <c r="E93">
        <v>225</v>
      </c>
      <c r="F93" t="s">
        <v>114</v>
      </c>
      <c r="G93" s="2">
        <v>1.38E-2</v>
      </c>
      <c r="H93">
        <f t="shared" si="1"/>
        <v>1.3770433546552925E-2</v>
      </c>
    </row>
    <row r="94" spans="1:8">
      <c r="A94" s="1">
        <v>45609</v>
      </c>
      <c r="B94">
        <v>225.12</v>
      </c>
      <c r="C94">
        <v>224.01</v>
      </c>
      <c r="D94">
        <v>226.65</v>
      </c>
      <c r="E94">
        <v>222.76</v>
      </c>
      <c r="F94" t="s">
        <v>113</v>
      </c>
      <c r="G94" s="2">
        <v>4.0000000000000001E-3</v>
      </c>
      <c r="H94">
        <f t="shared" si="1"/>
        <v>3.9691388306650087E-3</v>
      </c>
    </row>
    <row r="95" spans="1:8">
      <c r="A95" s="1">
        <v>45608</v>
      </c>
      <c r="B95">
        <v>224.23</v>
      </c>
      <c r="C95">
        <v>224.55</v>
      </c>
      <c r="D95">
        <v>225.59</v>
      </c>
      <c r="E95">
        <v>223.35</v>
      </c>
      <c r="F95" t="s">
        <v>112</v>
      </c>
      <c r="G95" s="2">
        <v>0</v>
      </c>
      <c r="H95">
        <f t="shared" si="1"/>
        <v>0</v>
      </c>
    </row>
    <row r="96" spans="1:8">
      <c r="A96" s="1">
        <v>45607</v>
      </c>
      <c r="B96">
        <v>224.23</v>
      </c>
      <c r="C96">
        <v>225</v>
      </c>
      <c r="D96">
        <v>225.7</v>
      </c>
      <c r="E96">
        <v>221.5</v>
      </c>
      <c r="F96" t="s">
        <v>111</v>
      </c>
      <c r="G96" s="2">
        <v>-1.2E-2</v>
      </c>
      <c r="H96">
        <f t="shared" si="1"/>
        <v>-1.2028551286570401E-2</v>
      </c>
    </row>
    <row r="97" spans="1:8">
      <c r="A97" s="1">
        <v>45604</v>
      </c>
      <c r="B97">
        <v>226.96</v>
      </c>
      <c r="C97">
        <v>227.17</v>
      </c>
      <c r="D97">
        <v>228.66</v>
      </c>
      <c r="E97">
        <v>226.4</v>
      </c>
      <c r="F97" t="s">
        <v>110</v>
      </c>
      <c r="G97" s="2">
        <v>-2.3E-3</v>
      </c>
      <c r="H97">
        <f t="shared" si="1"/>
        <v>-2.2859152452962099E-3</v>
      </c>
    </row>
    <row r="98" spans="1:8">
      <c r="A98" s="1">
        <v>45603</v>
      </c>
      <c r="B98">
        <v>227.48</v>
      </c>
      <c r="C98">
        <v>224.63</v>
      </c>
      <c r="D98">
        <v>227.88</v>
      </c>
      <c r="E98">
        <v>224.57</v>
      </c>
      <c r="F98" t="s">
        <v>109</v>
      </c>
      <c r="G98" s="2">
        <v>2.1399999999999999E-2</v>
      </c>
      <c r="H98">
        <f t="shared" si="1"/>
        <v>2.1372126436781567E-2</v>
      </c>
    </row>
    <row r="99" spans="1:8">
      <c r="A99" s="1">
        <v>45602</v>
      </c>
      <c r="B99">
        <v>222.72</v>
      </c>
      <c r="C99">
        <v>222.61</v>
      </c>
      <c r="D99">
        <v>226.07</v>
      </c>
      <c r="E99">
        <v>221.19</v>
      </c>
      <c r="F99" t="s">
        <v>108</v>
      </c>
      <c r="G99" s="2">
        <v>-3.3E-3</v>
      </c>
      <c r="H99">
        <f t="shared" si="1"/>
        <v>-3.2669501006936221E-3</v>
      </c>
    </row>
    <row r="100" spans="1:8">
      <c r="A100" s="1">
        <v>45601</v>
      </c>
      <c r="B100">
        <v>223.45</v>
      </c>
      <c r="C100">
        <v>221.79</v>
      </c>
      <c r="D100">
        <v>223.95</v>
      </c>
      <c r="E100">
        <v>221.14</v>
      </c>
      <c r="F100" t="s">
        <v>107</v>
      </c>
      <c r="G100" s="2">
        <v>6.4999999999999997E-3</v>
      </c>
      <c r="H100">
        <f t="shared" si="1"/>
        <v>6.4861943155713605E-3</v>
      </c>
    </row>
    <row r="101" spans="1:8">
      <c r="A101" s="1">
        <v>45600</v>
      </c>
      <c r="B101">
        <v>222.01</v>
      </c>
      <c r="C101">
        <v>220.99</v>
      </c>
      <c r="D101">
        <v>222.79</v>
      </c>
      <c r="E101">
        <v>219.71</v>
      </c>
      <c r="F101" t="s">
        <v>106</v>
      </c>
      <c r="G101" s="2">
        <v>-4.0000000000000001E-3</v>
      </c>
      <c r="H101">
        <f t="shared" si="1"/>
        <v>-4.0375039253510644E-3</v>
      </c>
    </row>
    <row r="102" spans="1:8">
      <c r="A102" s="1">
        <v>45597</v>
      </c>
      <c r="B102">
        <v>222.91</v>
      </c>
      <c r="C102">
        <v>220.96</v>
      </c>
      <c r="D102">
        <v>225.35</v>
      </c>
      <c r="E102">
        <v>220.27</v>
      </c>
      <c r="F102" t="s">
        <v>105</v>
      </c>
      <c r="G102" s="2">
        <v>-1.3299999999999999E-2</v>
      </c>
      <c r="H102">
        <f t="shared" si="1"/>
        <v>-1.3279624629277146E-2</v>
      </c>
    </row>
    <row r="103" spans="1:8">
      <c r="A103" s="1">
        <v>45596</v>
      </c>
      <c r="B103">
        <v>225.91</v>
      </c>
      <c r="C103">
        <v>229.34</v>
      </c>
      <c r="D103">
        <v>229.83</v>
      </c>
      <c r="E103">
        <v>225.37</v>
      </c>
      <c r="F103" t="s">
        <v>104</v>
      </c>
      <c r="G103" s="2">
        <v>-1.8200000000000001E-2</v>
      </c>
      <c r="H103">
        <f t="shared" si="1"/>
        <v>-1.8209474141677524E-2</v>
      </c>
    </row>
    <row r="104" spans="1:8">
      <c r="A104" s="1">
        <v>45595</v>
      </c>
      <c r="B104">
        <v>230.1</v>
      </c>
      <c r="C104">
        <v>232.61</v>
      </c>
      <c r="D104">
        <v>233.47</v>
      </c>
      <c r="E104">
        <v>229.55</v>
      </c>
      <c r="F104" t="s">
        <v>103</v>
      </c>
      <c r="G104" s="2">
        <v>-1.5299999999999999E-2</v>
      </c>
      <c r="H104">
        <f t="shared" si="1"/>
        <v>-1.5277956091924481E-2</v>
      </c>
    </row>
    <row r="105" spans="1:8">
      <c r="A105" s="1">
        <v>45594</v>
      </c>
      <c r="B105">
        <v>233.67</v>
      </c>
      <c r="C105">
        <v>233.1</v>
      </c>
      <c r="D105">
        <v>234.32</v>
      </c>
      <c r="E105">
        <v>232.32</v>
      </c>
      <c r="F105" t="s">
        <v>102</v>
      </c>
      <c r="G105" s="2">
        <v>1.1999999999999999E-3</v>
      </c>
      <c r="H105">
        <f t="shared" si="1"/>
        <v>1.1568123393315415E-3</v>
      </c>
    </row>
    <row r="106" spans="1:8">
      <c r="A106" s="1">
        <v>45593</v>
      </c>
      <c r="B106">
        <v>233.4</v>
      </c>
      <c r="C106">
        <v>233.32</v>
      </c>
      <c r="D106">
        <v>234.73</v>
      </c>
      <c r="E106">
        <v>232.55</v>
      </c>
      <c r="F106" t="s">
        <v>101</v>
      </c>
      <c r="G106" s="2">
        <v>8.6E-3</v>
      </c>
      <c r="H106">
        <f t="shared" si="1"/>
        <v>8.599455511862102E-3</v>
      </c>
    </row>
    <row r="107" spans="1:8">
      <c r="A107" s="1">
        <v>45590</v>
      </c>
      <c r="B107">
        <v>231.41</v>
      </c>
      <c r="C107">
        <v>229.74</v>
      </c>
      <c r="D107">
        <v>233.22</v>
      </c>
      <c r="E107">
        <v>229.57</v>
      </c>
      <c r="F107" t="s">
        <v>100</v>
      </c>
      <c r="G107" s="2">
        <v>3.5999999999999999E-3</v>
      </c>
      <c r="H107">
        <f t="shared" si="1"/>
        <v>3.6431452487314196E-3</v>
      </c>
    </row>
    <row r="108" spans="1:8">
      <c r="A108" s="1">
        <v>45589</v>
      </c>
      <c r="B108">
        <v>230.57</v>
      </c>
      <c r="C108">
        <v>229.98</v>
      </c>
      <c r="D108">
        <v>230.82</v>
      </c>
      <c r="E108">
        <v>228.41</v>
      </c>
      <c r="F108" t="s">
        <v>99</v>
      </c>
      <c r="G108" s="2">
        <v>-8.0000000000000004E-4</v>
      </c>
      <c r="H108">
        <f t="shared" si="1"/>
        <v>-8.2336626798404291E-4</v>
      </c>
    </row>
    <row r="109" spans="1:8">
      <c r="A109" s="1">
        <v>45588</v>
      </c>
      <c r="B109">
        <v>230.76</v>
      </c>
      <c r="C109">
        <v>234.08</v>
      </c>
      <c r="D109">
        <v>235.14</v>
      </c>
      <c r="E109">
        <v>227.76</v>
      </c>
      <c r="F109" t="s">
        <v>98</v>
      </c>
      <c r="G109" s="2">
        <v>-2.1600000000000001E-2</v>
      </c>
      <c r="H109">
        <f t="shared" si="1"/>
        <v>-2.1622996692953544E-2</v>
      </c>
    </row>
    <row r="110" spans="1:8">
      <c r="A110" s="1">
        <v>45587</v>
      </c>
      <c r="B110">
        <v>235.86</v>
      </c>
      <c r="C110">
        <v>233.88</v>
      </c>
      <c r="D110">
        <v>236.22</v>
      </c>
      <c r="E110">
        <v>232.6</v>
      </c>
      <c r="F110" t="s">
        <v>97</v>
      </c>
      <c r="G110" s="2">
        <v>-2.5999999999999999E-3</v>
      </c>
      <c r="H110">
        <f t="shared" si="1"/>
        <v>-2.6217861975641752E-3</v>
      </c>
    </row>
    <row r="111" spans="1:8">
      <c r="A111" s="1">
        <v>45586</v>
      </c>
      <c r="B111">
        <v>236.48</v>
      </c>
      <c r="C111">
        <v>234.45</v>
      </c>
      <c r="D111">
        <v>236.85</v>
      </c>
      <c r="E111">
        <v>234.45</v>
      </c>
      <c r="F111" t="s">
        <v>96</v>
      </c>
      <c r="G111" s="2">
        <v>6.3E-3</v>
      </c>
      <c r="H111">
        <f t="shared" si="1"/>
        <v>6.2978723404254885E-3</v>
      </c>
    </row>
    <row r="112" spans="1:8">
      <c r="A112" s="1">
        <v>45583</v>
      </c>
      <c r="B112">
        <v>235</v>
      </c>
      <c r="C112">
        <v>236.18</v>
      </c>
      <c r="D112">
        <v>236.18</v>
      </c>
      <c r="E112">
        <v>234.01</v>
      </c>
      <c r="F112" t="s">
        <v>95</v>
      </c>
      <c r="G112" s="2">
        <v>1.23E-2</v>
      </c>
      <c r="H112">
        <f t="shared" si="1"/>
        <v>1.2276545337066527E-2</v>
      </c>
    </row>
    <row r="113" spans="1:8">
      <c r="A113" s="1">
        <v>45582</v>
      </c>
      <c r="B113">
        <v>232.15</v>
      </c>
      <c r="C113">
        <v>233.43</v>
      </c>
      <c r="D113">
        <v>233.85</v>
      </c>
      <c r="E113">
        <v>230.52</v>
      </c>
      <c r="F113" t="s">
        <v>94</v>
      </c>
      <c r="G113" s="2">
        <v>1.6000000000000001E-3</v>
      </c>
      <c r="H113">
        <f t="shared" si="1"/>
        <v>1.5963413581845049E-3</v>
      </c>
    </row>
    <row r="114" spans="1:8">
      <c r="A114" s="1">
        <v>45581</v>
      </c>
      <c r="B114">
        <v>231.78</v>
      </c>
      <c r="C114">
        <v>231.6</v>
      </c>
      <c r="D114">
        <v>232.12</v>
      </c>
      <c r="E114">
        <v>229.84</v>
      </c>
      <c r="F114" t="s">
        <v>93</v>
      </c>
      <c r="G114" s="2">
        <v>-8.8999999999999999E-3</v>
      </c>
      <c r="H114">
        <f t="shared" si="1"/>
        <v>-8.8518280949326199E-3</v>
      </c>
    </row>
    <row r="115" spans="1:8">
      <c r="A115" s="1">
        <v>45580</v>
      </c>
      <c r="B115">
        <v>233.85</v>
      </c>
      <c r="C115">
        <v>233.61</v>
      </c>
      <c r="D115">
        <v>237.49</v>
      </c>
      <c r="E115">
        <v>232.37</v>
      </c>
      <c r="F115" t="s">
        <v>92</v>
      </c>
      <c r="G115" s="2">
        <v>1.0999999999999999E-2</v>
      </c>
      <c r="H115">
        <f t="shared" si="1"/>
        <v>1.1024643320363091E-2</v>
      </c>
    </row>
    <row r="116" spans="1:8">
      <c r="A116" s="1">
        <v>45579</v>
      </c>
      <c r="B116">
        <v>231.3</v>
      </c>
      <c r="C116">
        <v>228.7</v>
      </c>
      <c r="D116">
        <v>231.73</v>
      </c>
      <c r="E116">
        <v>228.6</v>
      </c>
      <c r="F116" t="s">
        <v>91</v>
      </c>
      <c r="G116" s="2">
        <v>1.6500000000000001E-2</v>
      </c>
      <c r="H116">
        <f t="shared" si="1"/>
        <v>1.6479894528675015E-2</v>
      </c>
    </row>
    <row r="117" spans="1:8">
      <c r="A117" s="1">
        <v>45576</v>
      </c>
      <c r="B117">
        <v>227.55</v>
      </c>
      <c r="C117">
        <v>229.3</v>
      </c>
      <c r="D117">
        <v>229.41</v>
      </c>
      <c r="E117">
        <v>227.34</v>
      </c>
      <c r="F117" t="s">
        <v>90</v>
      </c>
      <c r="G117" s="2">
        <v>-6.4999999999999997E-3</v>
      </c>
      <c r="H117">
        <f t="shared" si="1"/>
        <v>-6.5054139015018365E-3</v>
      </c>
    </row>
    <row r="118" spans="1:8">
      <c r="A118" s="1">
        <v>45575</v>
      </c>
      <c r="B118">
        <v>229.04</v>
      </c>
      <c r="C118">
        <v>227.78</v>
      </c>
      <c r="D118">
        <v>229.5</v>
      </c>
      <c r="E118">
        <v>227.17</v>
      </c>
      <c r="F118" t="s">
        <v>89</v>
      </c>
      <c r="G118" s="2">
        <v>-2.2000000000000001E-3</v>
      </c>
      <c r="H118">
        <f t="shared" si="1"/>
        <v>-2.178269582643548E-3</v>
      </c>
    </row>
    <row r="119" spans="1:8">
      <c r="A119" s="1">
        <v>45574</v>
      </c>
      <c r="B119">
        <v>229.54</v>
      </c>
      <c r="C119">
        <v>225.23</v>
      </c>
      <c r="D119">
        <v>229.75</v>
      </c>
      <c r="E119">
        <v>224.83</v>
      </c>
      <c r="F119" t="s">
        <v>88</v>
      </c>
      <c r="G119" s="2">
        <v>1.67E-2</v>
      </c>
      <c r="H119">
        <f t="shared" si="1"/>
        <v>1.6698409886167258E-2</v>
      </c>
    </row>
    <row r="120" spans="1:8">
      <c r="A120" s="1">
        <v>45573</v>
      </c>
      <c r="B120">
        <v>225.77</v>
      </c>
      <c r="C120">
        <v>224.3</v>
      </c>
      <c r="D120">
        <v>225.98</v>
      </c>
      <c r="E120">
        <v>223.25</v>
      </c>
      <c r="F120" t="s">
        <v>87</v>
      </c>
      <c r="G120" s="2">
        <v>1.84E-2</v>
      </c>
      <c r="H120">
        <f t="shared" si="1"/>
        <v>1.8404077766250224E-2</v>
      </c>
    </row>
    <row r="121" spans="1:8">
      <c r="A121" s="1">
        <v>45572</v>
      </c>
      <c r="B121">
        <v>221.69</v>
      </c>
      <c r="C121">
        <v>224.5</v>
      </c>
      <c r="D121">
        <v>225.69</v>
      </c>
      <c r="E121">
        <v>221.33</v>
      </c>
      <c r="F121" t="s">
        <v>86</v>
      </c>
      <c r="G121" s="2">
        <v>-2.2499999999999999E-2</v>
      </c>
      <c r="H121">
        <f t="shared" si="1"/>
        <v>-2.2530864197530923E-2</v>
      </c>
    </row>
    <row r="122" spans="1:8">
      <c r="A122" s="1">
        <v>45569</v>
      </c>
      <c r="B122">
        <v>226.8</v>
      </c>
      <c r="C122">
        <v>227.9</v>
      </c>
      <c r="D122">
        <v>228</v>
      </c>
      <c r="E122">
        <v>224.13</v>
      </c>
      <c r="F122" t="s">
        <v>85</v>
      </c>
      <c r="G122" s="2">
        <v>5.0000000000000001E-3</v>
      </c>
      <c r="H122">
        <f t="shared" si="1"/>
        <v>5.0073115611291887E-3</v>
      </c>
    </row>
    <row r="123" spans="1:8">
      <c r="A123" s="1">
        <v>45568</v>
      </c>
      <c r="B123">
        <v>225.67</v>
      </c>
      <c r="C123">
        <v>225.14</v>
      </c>
      <c r="D123">
        <v>226.8</v>
      </c>
      <c r="E123">
        <v>223.32</v>
      </c>
      <c r="F123" t="s">
        <v>84</v>
      </c>
      <c r="G123" s="2">
        <v>-4.8999999999999998E-3</v>
      </c>
      <c r="H123">
        <f t="shared" si="1"/>
        <v>-4.8946115177705869E-3</v>
      </c>
    </row>
    <row r="124" spans="1:8">
      <c r="A124" s="1">
        <v>45567</v>
      </c>
      <c r="B124">
        <v>226.78</v>
      </c>
      <c r="C124">
        <v>225.89</v>
      </c>
      <c r="D124">
        <v>227.37</v>
      </c>
      <c r="E124">
        <v>223.02</v>
      </c>
      <c r="F124" t="s">
        <v>83</v>
      </c>
      <c r="G124" s="2">
        <v>2.5000000000000001E-3</v>
      </c>
      <c r="H124">
        <f t="shared" si="1"/>
        <v>2.5197825029839227E-3</v>
      </c>
    </row>
    <row r="125" spans="1:8">
      <c r="A125" s="1">
        <v>45566</v>
      </c>
      <c r="B125">
        <v>226.21</v>
      </c>
      <c r="C125">
        <v>229.52</v>
      </c>
      <c r="D125">
        <v>229.65</v>
      </c>
      <c r="E125">
        <v>223.74</v>
      </c>
      <c r="F125" t="s">
        <v>82</v>
      </c>
      <c r="G125" s="2">
        <v>-2.9100000000000001E-2</v>
      </c>
      <c r="H125">
        <f t="shared" si="1"/>
        <v>-2.9141630901287519E-2</v>
      </c>
    </row>
    <row r="126" spans="1:8">
      <c r="A126" s="1">
        <v>45565</v>
      </c>
      <c r="B126">
        <v>233</v>
      </c>
      <c r="C126">
        <v>230.04</v>
      </c>
      <c r="D126">
        <v>233</v>
      </c>
      <c r="E126">
        <v>229.65</v>
      </c>
      <c r="F126" t="s">
        <v>81</v>
      </c>
      <c r="G126" s="2">
        <v>2.29E-2</v>
      </c>
      <c r="H126">
        <f t="shared" si="1"/>
        <v>2.2871943456692603E-2</v>
      </c>
    </row>
    <row r="127" spans="1:8">
      <c r="A127" s="1">
        <v>45562</v>
      </c>
      <c r="B127">
        <v>227.79</v>
      </c>
      <c r="C127">
        <v>228.46</v>
      </c>
      <c r="D127">
        <v>229.52</v>
      </c>
      <c r="E127">
        <v>227.3</v>
      </c>
      <c r="F127" t="s">
        <v>80</v>
      </c>
      <c r="G127" s="2">
        <v>1.1999999999999999E-3</v>
      </c>
      <c r="H127">
        <f t="shared" si="1"/>
        <v>1.1867088607594137E-3</v>
      </c>
    </row>
    <row r="128" spans="1:8">
      <c r="A128" s="1">
        <v>45561</v>
      </c>
      <c r="B128">
        <v>227.52</v>
      </c>
      <c r="C128">
        <v>227.3</v>
      </c>
      <c r="D128">
        <v>228.5</v>
      </c>
      <c r="E128">
        <v>225.41</v>
      </c>
      <c r="F128" t="s">
        <v>79</v>
      </c>
      <c r="G128" s="2">
        <v>5.1000000000000004E-3</v>
      </c>
      <c r="H128">
        <f t="shared" si="1"/>
        <v>5.0801784688784104E-3</v>
      </c>
    </row>
    <row r="129" spans="1:8">
      <c r="A129" s="1">
        <v>45560</v>
      </c>
      <c r="B129">
        <v>226.37</v>
      </c>
      <c r="C129">
        <v>224.93</v>
      </c>
      <c r="D129">
        <v>227.29</v>
      </c>
      <c r="E129">
        <v>224.02</v>
      </c>
      <c r="F129" t="s">
        <v>78</v>
      </c>
      <c r="G129" s="2">
        <v>-4.4000000000000003E-3</v>
      </c>
      <c r="H129">
        <f t="shared" si="1"/>
        <v>-4.3981176056647753E-3</v>
      </c>
    </row>
    <row r="130" spans="1:8">
      <c r="A130" s="1">
        <v>45559</v>
      </c>
      <c r="B130">
        <v>227.37</v>
      </c>
      <c r="C130">
        <v>228.65</v>
      </c>
      <c r="D130">
        <v>229.35</v>
      </c>
      <c r="E130">
        <v>225.73</v>
      </c>
      <c r="F130" t="s">
        <v>77</v>
      </c>
      <c r="G130" s="2">
        <v>4.0000000000000001E-3</v>
      </c>
      <c r="H130">
        <f t="shared" si="1"/>
        <v>3.9740362961981973E-3</v>
      </c>
    </row>
    <row r="131" spans="1:8">
      <c r="A131" s="1">
        <v>45558</v>
      </c>
      <c r="B131">
        <v>226.47</v>
      </c>
      <c r="C131">
        <v>227.34</v>
      </c>
      <c r="D131">
        <v>229.45</v>
      </c>
      <c r="E131">
        <v>225.81</v>
      </c>
      <c r="F131" t="s">
        <v>76</v>
      </c>
      <c r="G131" s="2">
        <v>-7.6E-3</v>
      </c>
      <c r="H131">
        <f t="shared" ref="H131:H189" si="2">(B131-B132)/B132</f>
        <v>-7.5810692375109104E-3</v>
      </c>
    </row>
    <row r="132" spans="1:8">
      <c r="A132" s="1">
        <v>45555</v>
      </c>
      <c r="B132">
        <v>228.2</v>
      </c>
      <c r="C132">
        <v>229.97</v>
      </c>
      <c r="D132">
        <v>233.09</v>
      </c>
      <c r="E132">
        <v>227.62</v>
      </c>
      <c r="F132" t="s">
        <v>75</v>
      </c>
      <c r="G132" s="2">
        <v>-2.8999999999999998E-3</v>
      </c>
      <c r="H132">
        <f t="shared" si="2"/>
        <v>-2.9274260497226196E-3</v>
      </c>
    </row>
    <row r="133" spans="1:8">
      <c r="A133" s="1">
        <v>45554</v>
      </c>
      <c r="B133">
        <v>228.87</v>
      </c>
      <c r="C133">
        <v>224.99</v>
      </c>
      <c r="D133">
        <v>229.82</v>
      </c>
      <c r="E133">
        <v>224.63</v>
      </c>
      <c r="F133" t="s">
        <v>74</v>
      </c>
      <c r="G133" s="2">
        <v>3.7100000000000001E-2</v>
      </c>
      <c r="H133">
        <f t="shared" si="2"/>
        <v>3.706556708505146E-2</v>
      </c>
    </row>
    <row r="134" spans="1:8">
      <c r="A134" s="1">
        <v>45553</v>
      </c>
      <c r="B134">
        <v>220.69</v>
      </c>
      <c r="C134">
        <v>217.55</v>
      </c>
      <c r="D134">
        <v>222.71</v>
      </c>
      <c r="E134">
        <v>217.54</v>
      </c>
      <c r="F134" t="s">
        <v>73</v>
      </c>
      <c r="G134" s="2">
        <v>1.7999999999999999E-2</v>
      </c>
      <c r="H134">
        <f t="shared" si="2"/>
        <v>1.7989759675261802E-2</v>
      </c>
    </row>
    <row r="135" spans="1:8">
      <c r="A135" s="1">
        <v>45552</v>
      </c>
      <c r="B135">
        <v>216.79</v>
      </c>
      <c r="C135">
        <v>215.75</v>
      </c>
      <c r="D135">
        <v>216.9</v>
      </c>
      <c r="E135">
        <v>214.5</v>
      </c>
      <c r="F135" t="s">
        <v>72</v>
      </c>
      <c r="G135" s="2">
        <v>2.2000000000000001E-3</v>
      </c>
      <c r="H135">
        <f t="shared" si="2"/>
        <v>2.1727071005917106E-3</v>
      </c>
    </row>
    <row r="136" spans="1:8">
      <c r="A136" s="1">
        <v>45551</v>
      </c>
      <c r="B136">
        <v>216.32</v>
      </c>
      <c r="C136">
        <v>216.54</v>
      </c>
      <c r="D136">
        <v>217.22</v>
      </c>
      <c r="E136">
        <v>213.92</v>
      </c>
      <c r="F136" t="s">
        <v>71</v>
      </c>
      <c r="G136" s="2">
        <v>-2.7799999999999998E-2</v>
      </c>
      <c r="H136">
        <f t="shared" si="2"/>
        <v>-2.7775280898876435E-2</v>
      </c>
    </row>
    <row r="137" spans="1:8">
      <c r="A137" s="1">
        <v>45548</v>
      </c>
      <c r="B137">
        <v>222.5</v>
      </c>
      <c r="C137">
        <v>223.58</v>
      </c>
      <c r="D137">
        <v>224.04</v>
      </c>
      <c r="E137">
        <v>221.91</v>
      </c>
      <c r="F137" t="s">
        <v>70</v>
      </c>
      <c r="G137" s="2">
        <v>-1.1999999999999999E-3</v>
      </c>
      <c r="H137">
        <f t="shared" si="2"/>
        <v>-1.2120123894600271E-3</v>
      </c>
    </row>
    <row r="138" spans="1:8">
      <c r="A138" s="1">
        <v>45547</v>
      </c>
      <c r="B138">
        <v>222.77</v>
      </c>
      <c r="C138">
        <v>222.5</v>
      </c>
      <c r="D138">
        <v>223.55</v>
      </c>
      <c r="E138">
        <v>219.82</v>
      </c>
      <c r="F138" t="s">
        <v>69</v>
      </c>
      <c r="G138" s="2">
        <v>5.0000000000000001E-4</v>
      </c>
      <c r="H138">
        <f t="shared" si="2"/>
        <v>4.9402676726854238E-4</v>
      </c>
    </row>
    <row r="139" spans="1:8">
      <c r="A139" s="1">
        <v>45546</v>
      </c>
      <c r="B139">
        <v>222.66</v>
      </c>
      <c r="C139">
        <v>221.46</v>
      </c>
      <c r="D139">
        <v>223.09</v>
      </c>
      <c r="E139">
        <v>217.89</v>
      </c>
      <c r="F139" t="s">
        <v>68</v>
      </c>
      <c r="G139" s="2">
        <v>1.1599999999999999E-2</v>
      </c>
      <c r="H139">
        <f t="shared" si="2"/>
        <v>1.1585116532642692E-2</v>
      </c>
    </row>
    <row r="140" spans="1:8">
      <c r="A140" s="1">
        <v>45545</v>
      </c>
      <c r="B140">
        <v>220.11</v>
      </c>
      <c r="C140">
        <v>218.92</v>
      </c>
      <c r="D140">
        <v>221.48</v>
      </c>
      <c r="E140">
        <v>216.73</v>
      </c>
      <c r="F140" t="s">
        <v>67</v>
      </c>
      <c r="G140" s="2">
        <v>-3.5999999999999999E-3</v>
      </c>
      <c r="H140">
        <f t="shared" si="2"/>
        <v>-3.6213842741387122E-3</v>
      </c>
    </row>
    <row r="141" spans="1:8">
      <c r="A141" s="1">
        <v>45544</v>
      </c>
      <c r="B141">
        <v>220.91</v>
      </c>
      <c r="C141">
        <v>220.82</v>
      </c>
      <c r="D141">
        <v>221.27</v>
      </c>
      <c r="E141">
        <v>216.71</v>
      </c>
      <c r="F141" t="s">
        <v>66</v>
      </c>
      <c r="G141" s="2">
        <v>4.0000000000000002E-4</v>
      </c>
      <c r="H141">
        <f t="shared" si="2"/>
        <v>4.0757177791868223E-4</v>
      </c>
    </row>
    <row r="142" spans="1:8">
      <c r="A142" s="1">
        <v>45541</v>
      </c>
      <c r="B142">
        <v>220.82</v>
      </c>
      <c r="C142">
        <v>223.95</v>
      </c>
      <c r="D142">
        <v>225.24</v>
      </c>
      <c r="E142">
        <v>219.77</v>
      </c>
      <c r="F142" t="s">
        <v>65</v>
      </c>
      <c r="G142" s="2">
        <v>-7.0000000000000001E-3</v>
      </c>
      <c r="H142">
        <f t="shared" si="2"/>
        <v>-7.0150193362712582E-3</v>
      </c>
    </row>
    <row r="143" spans="1:8">
      <c r="A143" s="1">
        <v>45540</v>
      </c>
      <c r="B143">
        <v>222.38</v>
      </c>
      <c r="C143">
        <v>221.63</v>
      </c>
      <c r="D143">
        <v>225.48</v>
      </c>
      <c r="E143">
        <v>221.52</v>
      </c>
      <c r="F143" t="s">
        <v>64</v>
      </c>
      <c r="G143" s="2">
        <v>6.8999999999999999E-3</v>
      </c>
      <c r="H143">
        <f t="shared" si="2"/>
        <v>6.9277790355444929E-3</v>
      </c>
    </row>
    <row r="144" spans="1:8">
      <c r="A144" s="1">
        <v>45539</v>
      </c>
      <c r="B144">
        <v>220.85</v>
      </c>
      <c r="C144">
        <v>221.66</v>
      </c>
      <c r="D144">
        <v>221.78</v>
      </c>
      <c r="E144">
        <v>217.48</v>
      </c>
      <c r="F144" t="s">
        <v>63</v>
      </c>
      <c r="G144" s="2">
        <v>-8.6E-3</v>
      </c>
      <c r="H144">
        <f t="shared" si="2"/>
        <v>-8.6187547694932705E-3</v>
      </c>
    </row>
    <row r="145" spans="1:8">
      <c r="A145" s="1">
        <v>45538</v>
      </c>
      <c r="B145">
        <v>222.77</v>
      </c>
      <c r="C145">
        <v>228.55</v>
      </c>
      <c r="D145">
        <v>229</v>
      </c>
      <c r="E145">
        <v>221.17</v>
      </c>
      <c r="F145" t="s">
        <v>62</v>
      </c>
      <c r="G145" s="2">
        <v>-2.7199999999999998E-2</v>
      </c>
      <c r="H145">
        <f t="shared" si="2"/>
        <v>-2.7205240174672445E-2</v>
      </c>
    </row>
    <row r="146" spans="1:8">
      <c r="A146" s="1">
        <v>45534</v>
      </c>
      <c r="B146">
        <v>229</v>
      </c>
      <c r="C146">
        <v>230.19</v>
      </c>
      <c r="D146">
        <v>230.4</v>
      </c>
      <c r="E146">
        <v>227.48</v>
      </c>
      <c r="F146" t="s">
        <v>61</v>
      </c>
      <c r="G146" s="2">
        <v>-3.3999999999999998E-3</v>
      </c>
      <c r="H146">
        <f t="shared" si="2"/>
        <v>-3.4379215805735329E-3</v>
      </c>
    </row>
    <row r="147" spans="1:8">
      <c r="A147" s="1">
        <v>45533</v>
      </c>
      <c r="B147">
        <v>229.79</v>
      </c>
      <c r="C147">
        <v>230.1</v>
      </c>
      <c r="D147">
        <v>232.92</v>
      </c>
      <c r="E147">
        <v>228.88</v>
      </c>
      <c r="F147" t="s">
        <v>60</v>
      </c>
      <c r="G147" s="2">
        <v>1.46E-2</v>
      </c>
      <c r="H147">
        <f t="shared" si="2"/>
        <v>1.4570179698882878E-2</v>
      </c>
    </row>
    <row r="148" spans="1:8">
      <c r="A148" s="1">
        <v>45532</v>
      </c>
      <c r="B148">
        <v>226.49</v>
      </c>
      <c r="C148">
        <v>227.92</v>
      </c>
      <c r="D148">
        <v>229.86</v>
      </c>
      <c r="E148">
        <v>225.68</v>
      </c>
      <c r="F148" t="s">
        <v>59</v>
      </c>
      <c r="G148" s="2">
        <v>-6.7999999999999996E-3</v>
      </c>
      <c r="H148">
        <f t="shared" si="2"/>
        <v>-6.7534973468402933E-3</v>
      </c>
    </row>
    <row r="149" spans="1:8">
      <c r="A149" s="1">
        <v>45531</v>
      </c>
      <c r="B149">
        <v>228.03</v>
      </c>
      <c r="C149">
        <v>225.99</v>
      </c>
      <c r="D149">
        <v>228.85</v>
      </c>
      <c r="E149">
        <v>224.89</v>
      </c>
      <c r="F149" t="s">
        <v>58</v>
      </c>
      <c r="G149" s="2">
        <v>3.7000000000000002E-3</v>
      </c>
      <c r="H149">
        <f t="shared" si="2"/>
        <v>3.7415265428294492E-3</v>
      </c>
    </row>
    <row r="150" spans="1:8">
      <c r="A150" s="1">
        <v>45530</v>
      </c>
      <c r="B150">
        <v>227.18</v>
      </c>
      <c r="C150">
        <v>226.76</v>
      </c>
      <c r="D150">
        <v>227.28</v>
      </c>
      <c r="E150">
        <v>223.89</v>
      </c>
      <c r="F150" t="s">
        <v>57</v>
      </c>
      <c r="G150" s="2">
        <v>1.5E-3</v>
      </c>
      <c r="H150">
        <f t="shared" si="2"/>
        <v>1.4988538176688565E-3</v>
      </c>
    </row>
    <row r="151" spans="1:8">
      <c r="A151" s="1">
        <v>45527</v>
      </c>
      <c r="B151">
        <v>226.84</v>
      </c>
      <c r="C151">
        <v>225.66</v>
      </c>
      <c r="D151">
        <v>228.22</v>
      </c>
      <c r="E151">
        <v>224.33</v>
      </c>
      <c r="F151" t="s">
        <v>56</v>
      </c>
      <c r="G151" s="2">
        <v>1.03E-2</v>
      </c>
      <c r="H151">
        <f t="shared" si="2"/>
        <v>1.0288157484523237E-2</v>
      </c>
    </row>
    <row r="152" spans="1:8">
      <c r="A152" s="1">
        <v>45526</v>
      </c>
      <c r="B152">
        <v>224.53</v>
      </c>
      <c r="C152">
        <v>227.79</v>
      </c>
      <c r="D152">
        <v>228.34</v>
      </c>
      <c r="E152">
        <v>223.9</v>
      </c>
      <c r="F152" t="s">
        <v>55</v>
      </c>
      <c r="G152" s="2">
        <v>-8.3000000000000001E-3</v>
      </c>
      <c r="H152">
        <f t="shared" si="2"/>
        <v>-8.2597173144876527E-3</v>
      </c>
    </row>
    <row r="153" spans="1:8">
      <c r="A153" s="1">
        <v>45525</v>
      </c>
      <c r="B153">
        <v>226.4</v>
      </c>
      <c r="C153">
        <v>226.52</v>
      </c>
      <c r="D153">
        <v>227.98</v>
      </c>
      <c r="E153">
        <v>225.05</v>
      </c>
      <c r="F153" t="s">
        <v>54</v>
      </c>
      <c r="G153" s="2">
        <v>-5.0000000000000001E-4</v>
      </c>
      <c r="H153">
        <f t="shared" si="2"/>
        <v>-4.8562977351986769E-4</v>
      </c>
    </row>
    <row r="154" spans="1:8">
      <c r="A154" s="1">
        <v>45524</v>
      </c>
      <c r="B154">
        <v>226.51</v>
      </c>
      <c r="C154">
        <v>225.77</v>
      </c>
      <c r="D154">
        <v>227.17</v>
      </c>
      <c r="E154">
        <v>225.45</v>
      </c>
      <c r="F154" t="s">
        <v>53</v>
      </c>
      <c r="G154" s="2">
        <v>2.7000000000000001E-3</v>
      </c>
      <c r="H154">
        <f t="shared" si="2"/>
        <v>2.7446987471778502E-3</v>
      </c>
    </row>
    <row r="155" spans="1:8">
      <c r="A155" s="1">
        <v>45523</v>
      </c>
      <c r="B155">
        <v>225.89</v>
      </c>
      <c r="C155">
        <v>225.72</v>
      </c>
      <c r="D155">
        <v>225.99</v>
      </c>
      <c r="E155">
        <v>223.04</v>
      </c>
      <c r="F155" t="s">
        <v>52</v>
      </c>
      <c r="G155" s="2">
        <v>-6.9999999999999999E-4</v>
      </c>
      <c r="H155">
        <f t="shared" si="2"/>
        <v>-7.0780800707819066E-4</v>
      </c>
    </row>
    <row r="156" spans="1:8">
      <c r="A156" s="1">
        <v>45520</v>
      </c>
      <c r="B156">
        <v>226.05</v>
      </c>
      <c r="C156">
        <v>223.92</v>
      </c>
      <c r="D156">
        <v>226.83</v>
      </c>
      <c r="E156">
        <v>223.65</v>
      </c>
      <c r="F156" t="s">
        <v>51</v>
      </c>
      <c r="G156" s="2">
        <v>5.8999999999999999E-3</v>
      </c>
      <c r="H156">
        <f t="shared" si="2"/>
        <v>5.9184763260947517E-3</v>
      </c>
    </row>
    <row r="157" spans="1:8">
      <c r="A157" s="1">
        <v>45519</v>
      </c>
      <c r="B157">
        <v>224.72</v>
      </c>
      <c r="C157">
        <v>224.6</v>
      </c>
      <c r="D157">
        <v>225.35</v>
      </c>
      <c r="E157">
        <v>222.76</v>
      </c>
      <c r="F157" t="s">
        <v>50</v>
      </c>
      <c r="G157" s="2">
        <v>1.35E-2</v>
      </c>
      <c r="H157">
        <f t="shared" si="2"/>
        <v>1.3530579108785856E-2</v>
      </c>
    </row>
    <row r="158" spans="1:8">
      <c r="A158" s="1">
        <v>45518</v>
      </c>
      <c r="B158">
        <v>221.72</v>
      </c>
      <c r="C158">
        <v>220.57</v>
      </c>
      <c r="D158">
        <v>223.03</v>
      </c>
      <c r="E158">
        <v>219.7</v>
      </c>
      <c r="F158" t="s">
        <v>49</v>
      </c>
      <c r="G158" s="2">
        <v>2E-3</v>
      </c>
      <c r="H158">
        <f t="shared" si="2"/>
        <v>2.0337144664888535E-3</v>
      </c>
    </row>
    <row r="159" spans="1:8">
      <c r="A159" s="1">
        <v>45517</v>
      </c>
      <c r="B159">
        <v>221.27</v>
      </c>
      <c r="C159">
        <v>219.01</v>
      </c>
      <c r="D159">
        <v>221.89</v>
      </c>
      <c r="E159">
        <v>219.01</v>
      </c>
      <c r="F159" t="s">
        <v>48</v>
      </c>
      <c r="G159" s="2">
        <v>1.72E-2</v>
      </c>
      <c r="H159">
        <f t="shared" si="2"/>
        <v>1.7193030846320088E-2</v>
      </c>
    </row>
    <row r="160" spans="1:8">
      <c r="A160" s="1">
        <v>45516</v>
      </c>
      <c r="B160">
        <v>217.53</v>
      </c>
      <c r="C160">
        <v>216.07</v>
      </c>
      <c r="D160">
        <v>219.51</v>
      </c>
      <c r="E160">
        <v>215.6</v>
      </c>
      <c r="F160" t="s">
        <v>47</v>
      </c>
      <c r="G160" s="2">
        <v>6.0000000000000001E-3</v>
      </c>
      <c r="H160">
        <f t="shared" si="2"/>
        <v>5.9655937846836479E-3</v>
      </c>
    </row>
    <row r="161" spans="1:8">
      <c r="A161" s="1">
        <v>45513</v>
      </c>
      <c r="B161">
        <v>216.24</v>
      </c>
      <c r="C161">
        <v>212.1</v>
      </c>
      <c r="D161">
        <v>216.78</v>
      </c>
      <c r="E161">
        <v>211.97</v>
      </c>
      <c r="F161" t="s">
        <v>46</v>
      </c>
      <c r="G161" s="2">
        <v>1.37E-2</v>
      </c>
      <c r="H161">
        <f t="shared" si="2"/>
        <v>1.3735877361586456E-2</v>
      </c>
    </row>
    <row r="162" spans="1:8">
      <c r="A162" s="1">
        <v>45512</v>
      </c>
      <c r="B162">
        <v>213.31</v>
      </c>
      <c r="C162">
        <v>213.11</v>
      </c>
      <c r="D162">
        <v>214.2</v>
      </c>
      <c r="E162">
        <v>208.83</v>
      </c>
      <c r="F162" t="s">
        <v>45</v>
      </c>
      <c r="G162" s="2">
        <v>1.66E-2</v>
      </c>
      <c r="H162">
        <f t="shared" si="2"/>
        <v>1.6633304737394002E-2</v>
      </c>
    </row>
    <row r="163" spans="1:8">
      <c r="A163" s="1">
        <v>45511</v>
      </c>
      <c r="B163">
        <v>209.82</v>
      </c>
      <c r="C163">
        <v>206.9</v>
      </c>
      <c r="D163">
        <v>213.64</v>
      </c>
      <c r="E163">
        <v>206.39</v>
      </c>
      <c r="F163" t="s">
        <v>44</v>
      </c>
      <c r="G163" s="2">
        <v>1.2500000000000001E-2</v>
      </c>
      <c r="H163">
        <f t="shared" si="2"/>
        <v>1.2498190416445513E-2</v>
      </c>
    </row>
    <row r="164" spans="1:8">
      <c r="A164" s="1">
        <v>45510</v>
      </c>
      <c r="B164">
        <v>207.23</v>
      </c>
      <c r="C164">
        <v>205.3</v>
      </c>
      <c r="D164">
        <v>209.99</v>
      </c>
      <c r="E164">
        <v>201.07</v>
      </c>
      <c r="F164" t="s">
        <v>43</v>
      </c>
      <c r="G164" s="2">
        <v>-9.7000000000000003E-3</v>
      </c>
      <c r="H164">
        <f t="shared" si="2"/>
        <v>-9.7481722177092771E-3</v>
      </c>
    </row>
    <row r="165" spans="1:8">
      <c r="A165" s="1">
        <v>45509</v>
      </c>
      <c r="B165">
        <v>209.27</v>
      </c>
      <c r="C165">
        <v>199.09</v>
      </c>
      <c r="D165">
        <v>213.5</v>
      </c>
      <c r="E165">
        <v>196</v>
      </c>
      <c r="F165" t="s">
        <v>42</v>
      </c>
      <c r="G165" s="2">
        <v>-4.82E-2</v>
      </c>
      <c r="H165">
        <f t="shared" si="2"/>
        <v>-4.8167015373419463E-2</v>
      </c>
    </row>
    <row r="166" spans="1:8">
      <c r="A166" s="1">
        <v>45506</v>
      </c>
      <c r="B166">
        <v>219.86</v>
      </c>
      <c r="C166">
        <v>219.15</v>
      </c>
      <c r="D166">
        <v>225.6</v>
      </c>
      <c r="E166">
        <v>217.71</v>
      </c>
      <c r="F166" t="s">
        <v>41</v>
      </c>
      <c r="G166" s="2">
        <v>6.8999999999999999E-3</v>
      </c>
      <c r="H166">
        <f t="shared" si="2"/>
        <v>6.8693899981681619E-3</v>
      </c>
    </row>
    <row r="167" spans="1:8">
      <c r="A167" s="1">
        <v>45505</v>
      </c>
      <c r="B167">
        <v>218.36</v>
      </c>
      <c r="C167">
        <v>224.37</v>
      </c>
      <c r="D167">
        <v>224.48</v>
      </c>
      <c r="E167">
        <v>217.02</v>
      </c>
      <c r="F167" t="s">
        <v>40</v>
      </c>
      <c r="G167" s="2">
        <v>-1.6799999999999999E-2</v>
      </c>
      <c r="H167">
        <f t="shared" si="2"/>
        <v>-1.6750720461095096E-2</v>
      </c>
    </row>
    <row r="168" spans="1:8">
      <c r="A168" s="1">
        <v>45504</v>
      </c>
      <c r="B168">
        <v>222.08</v>
      </c>
      <c r="C168">
        <v>221.44</v>
      </c>
      <c r="D168">
        <v>223.82</v>
      </c>
      <c r="E168">
        <v>220.63</v>
      </c>
      <c r="F168" t="s">
        <v>39</v>
      </c>
      <c r="G168" s="2">
        <v>1.4999999999999999E-2</v>
      </c>
      <c r="H168">
        <f t="shared" si="2"/>
        <v>1.4990859232175507E-2</v>
      </c>
    </row>
    <row r="169" spans="1:8">
      <c r="A169" s="1">
        <v>45503</v>
      </c>
      <c r="B169">
        <v>218.8</v>
      </c>
      <c r="C169">
        <v>219.19</v>
      </c>
      <c r="D169">
        <v>220.32</v>
      </c>
      <c r="E169">
        <v>216.12</v>
      </c>
      <c r="F169" t="s">
        <v>38</v>
      </c>
      <c r="G169" s="2">
        <v>2.5999999999999999E-3</v>
      </c>
      <c r="H169">
        <f t="shared" si="2"/>
        <v>2.5659824046920924E-3</v>
      </c>
    </row>
    <row r="170" spans="1:8">
      <c r="A170" s="1">
        <v>45502</v>
      </c>
      <c r="B170">
        <v>218.24</v>
      </c>
      <c r="C170">
        <v>216.96</v>
      </c>
      <c r="D170">
        <v>219.3</v>
      </c>
      <c r="E170">
        <v>215.75</v>
      </c>
      <c r="F170" t="s">
        <v>37</v>
      </c>
      <c r="G170" s="2">
        <v>1.2999999999999999E-3</v>
      </c>
      <c r="H170">
        <f t="shared" si="2"/>
        <v>1.2846393833731012E-3</v>
      </c>
    </row>
    <row r="171" spans="1:8">
      <c r="A171" s="1">
        <v>45499</v>
      </c>
      <c r="B171">
        <v>217.96</v>
      </c>
      <c r="C171">
        <v>218.7</v>
      </c>
      <c r="D171">
        <v>219.49</v>
      </c>
      <c r="E171">
        <v>216.01</v>
      </c>
      <c r="F171" t="s">
        <v>36</v>
      </c>
      <c r="G171" s="2">
        <v>2.2000000000000001E-3</v>
      </c>
      <c r="H171">
        <f t="shared" si="2"/>
        <v>2.1610188974205656E-3</v>
      </c>
    </row>
    <row r="172" spans="1:8">
      <c r="A172" s="1">
        <v>45498</v>
      </c>
      <c r="B172">
        <v>217.49</v>
      </c>
      <c r="C172">
        <v>218.93</v>
      </c>
      <c r="D172">
        <v>220.85</v>
      </c>
      <c r="E172">
        <v>214.62</v>
      </c>
      <c r="F172" t="s">
        <v>35</v>
      </c>
      <c r="G172" s="2">
        <v>-4.7999999999999996E-3</v>
      </c>
      <c r="H172">
        <f t="shared" si="2"/>
        <v>-4.8046124279307358E-3</v>
      </c>
    </row>
    <row r="173" spans="1:8">
      <c r="A173" s="1">
        <v>45497</v>
      </c>
      <c r="B173">
        <v>218.54</v>
      </c>
      <c r="C173">
        <v>224</v>
      </c>
      <c r="D173">
        <v>224.8</v>
      </c>
      <c r="E173">
        <v>217.13</v>
      </c>
      <c r="F173" t="s">
        <v>34</v>
      </c>
      <c r="G173" s="2">
        <v>-2.8799999999999999E-2</v>
      </c>
      <c r="H173">
        <f t="shared" si="2"/>
        <v>-2.8754277587662767E-2</v>
      </c>
    </row>
    <row r="174" spans="1:8">
      <c r="A174" s="1">
        <v>45496</v>
      </c>
      <c r="B174">
        <v>225.01</v>
      </c>
      <c r="C174">
        <v>224.37</v>
      </c>
      <c r="D174">
        <v>226.94</v>
      </c>
      <c r="E174">
        <v>222.68</v>
      </c>
      <c r="F174" t="s">
        <v>33</v>
      </c>
      <c r="G174" s="2">
        <v>4.7000000000000002E-3</v>
      </c>
      <c r="H174">
        <f t="shared" si="2"/>
        <v>4.6883372030719012E-3</v>
      </c>
    </row>
    <row r="175" spans="1:8">
      <c r="A175" s="1">
        <v>45495</v>
      </c>
      <c r="B175">
        <v>223.96</v>
      </c>
      <c r="C175">
        <v>227.01</v>
      </c>
      <c r="D175">
        <v>227.78</v>
      </c>
      <c r="E175">
        <v>223.09</v>
      </c>
      <c r="F175" t="s">
        <v>32</v>
      </c>
      <c r="G175" s="2">
        <v>-1.6000000000000001E-3</v>
      </c>
      <c r="H175">
        <f t="shared" si="2"/>
        <v>-1.5603406000623884E-3</v>
      </c>
    </row>
    <row r="176" spans="1:8">
      <c r="A176" s="1">
        <v>45492</v>
      </c>
      <c r="B176">
        <v>224.31</v>
      </c>
      <c r="C176">
        <v>224.82</v>
      </c>
      <c r="D176">
        <v>226.8</v>
      </c>
      <c r="E176">
        <v>223.27</v>
      </c>
      <c r="F176" t="s">
        <v>31</v>
      </c>
      <c r="G176" s="2">
        <v>5.9999999999999995E-4</v>
      </c>
      <c r="H176">
        <f t="shared" si="2"/>
        <v>5.7989115889015724E-4</v>
      </c>
    </row>
    <row r="177" spans="1:8">
      <c r="A177" s="1">
        <v>45491</v>
      </c>
      <c r="B177">
        <v>224.18</v>
      </c>
      <c r="C177">
        <v>230.28</v>
      </c>
      <c r="D177">
        <v>230.44</v>
      </c>
      <c r="E177">
        <v>222.27</v>
      </c>
      <c r="F177" t="s">
        <v>30</v>
      </c>
      <c r="G177" s="2">
        <v>-2.0500000000000001E-2</v>
      </c>
      <c r="H177">
        <f t="shared" si="2"/>
        <v>-2.0534778049632947E-2</v>
      </c>
    </row>
    <row r="178" spans="1:8">
      <c r="A178" s="1">
        <v>45490</v>
      </c>
      <c r="B178">
        <v>228.88</v>
      </c>
      <c r="C178">
        <v>229.45</v>
      </c>
      <c r="D178">
        <v>231.46</v>
      </c>
      <c r="E178">
        <v>226.64</v>
      </c>
      <c r="F178" t="s">
        <v>29</v>
      </c>
      <c r="G178" s="2">
        <v>-2.53E-2</v>
      </c>
      <c r="H178">
        <f t="shared" si="2"/>
        <v>-2.5295971382335396E-2</v>
      </c>
    </row>
    <row r="179" spans="1:8">
      <c r="A179" s="1">
        <v>45489</v>
      </c>
      <c r="B179">
        <v>234.82</v>
      </c>
      <c r="C179">
        <v>235</v>
      </c>
      <c r="D179">
        <v>236.27</v>
      </c>
      <c r="E179">
        <v>232.33</v>
      </c>
      <c r="F179" t="s">
        <v>28</v>
      </c>
      <c r="G179" s="2">
        <v>1.8E-3</v>
      </c>
      <c r="H179">
        <f t="shared" si="2"/>
        <v>1.791808873720083E-3</v>
      </c>
    </row>
    <row r="180" spans="1:8">
      <c r="A180" s="1">
        <v>45488</v>
      </c>
      <c r="B180">
        <v>234.4</v>
      </c>
      <c r="C180">
        <v>236.48</v>
      </c>
      <c r="D180">
        <v>237.23</v>
      </c>
      <c r="E180">
        <v>233.09</v>
      </c>
      <c r="F180" t="s">
        <v>25</v>
      </c>
      <c r="G180" s="2">
        <v>1.67E-2</v>
      </c>
      <c r="H180">
        <f t="shared" si="2"/>
        <v>1.6743298343020793E-2</v>
      </c>
    </row>
    <row r="181" spans="1:8">
      <c r="A181" s="1">
        <v>45485</v>
      </c>
      <c r="B181">
        <v>230.54</v>
      </c>
      <c r="C181">
        <v>228.92</v>
      </c>
      <c r="D181">
        <v>232.64</v>
      </c>
      <c r="E181">
        <v>228.68</v>
      </c>
      <c r="F181" t="s">
        <v>27</v>
      </c>
      <c r="G181" s="2">
        <v>1.3100000000000001E-2</v>
      </c>
      <c r="H181">
        <f t="shared" si="2"/>
        <v>1.3050929384365246E-2</v>
      </c>
    </row>
    <row r="182" spans="1:8">
      <c r="A182" s="1">
        <v>45484</v>
      </c>
      <c r="B182">
        <v>227.57</v>
      </c>
      <c r="C182">
        <v>231.39</v>
      </c>
      <c r="D182">
        <v>232.39</v>
      </c>
      <c r="E182">
        <v>225.77</v>
      </c>
      <c r="F182" t="s">
        <v>26</v>
      </c>
      <c r="G182" s="2">
        <v>-2.3199999999999998E-2</v>
      </c>
      <c r="H182">
        <f t="shared" si="2"/>
        <v>-2.3220877328526041E-2</v>
      </c>
    </row>
    <row r="183" spans="1:8">
      <c r="A183" s="1">
        <v>45483</v>
      </c>
      <c r="B183">
        <v>232.98</v>
      </c>
      <c r="C183">
        <v>229.3</v>
      </c>
      <c r="D183">
        <v>233.08</v>
      </c>
      <c r="E183">
        <v>229.25</v>
      </c>
      <c r="F183" t="s">
        <v>25</v>
      </c>
      <c r="G183" s="2">
        <v>1.8800000000000001E-2</v>
      </c>
      <c r="H183">
        <f t="shared" si="2"/>
        <v>1.8803568305055023E-2</v>
      </c>
    </row>
    <row r="184" spans="1:8">
      <c r="A184" s="1">
        <v>45482</v>
      </c>
      <c r="B184">
        <v>228.68</v>
      </c>
      <c r="C184">
        <v>227.93</v>
      </c>
      <c r="D184">
        <v>229.4</v>
      </c>
      <c r="E184">
        <v>226.37</v>
      </c>
      <c r="F184" t="s">
        <v>24</v>
      </c>
      <c r="G184" s="2">
        <v>3.8E-3</v>
      </c>
      <c r="H184">
        <f t="shared" si="2"/>
        <v>3.7749100166798951E-3</v>
      </c>
    </row>
    <row r="185" spans="1:8">
      <c r="A185" s="1">
        <v>45481</v>
      </c>
      <c r="B185">
        <v>227.82</v>
      </c>
      <c r="C185">
        <v>227.09</v>
      </c>
      <c r="D185">
        <v>227.85</v>
      </c>
      <c r="E185">
        <v>223.25</v>
      </c>
      <c r="F185" t="s">
        <v>23</v>
      </c>
      <c r="G185" s="2">
        <v>6.4999999999999997E-3</v>
      </c>
      <c r="H185">
        <f t="shared" si="2"/>
        <v>6.538835380401121E-3</v>
      </c>
    </row>
    <row r="186" spans="1:8">
      <c r="A186" s="1">
        <v>45478</v>
      </c>
      <c r="B186">
        <v>226.34</v>
      </c>
      <c r="C186">
        <v>221.65</v>
      </c>
      <c r="D186">
        <v>226.45</v>
      </c>
      <c r="E186">
        <v>221.65</v>
      </c>
      <c r="F186" t="s">
        <v>22</v>
      </c>
      <c r="G186" s="2">
        <v>2.1600000000000001E-2</v>
      </c>
      <c r="H186">
        <f t="shared" si="2"/>
        <v>2.1620401715188409E-2</v>
      </c>
    </row>
    <row r="187" spans="1:8">
      <c r="A187" s="1">
        <v>45476</v>
      </c>
      <c r="B187">
        <v>221.55</v>
      </c>
      <c r="C187">
        <v>220</v>
      </c>
      <c r="D187">
        <v>221.55</v>
      </c>
      <c r="E187">
        <v>219.03</v>
      </c>
      <c r="F187" t="s">
        <v>21</v>
      </c>
      <c r="G187" s="2">
        <v>5.7999999999999996E-3</v>
      </c>
      <c r="H187">
        <f t="shared" si="2"/>
        <v>5.8110500749080727E-3</v>
      </c>
    </row>
    <row r="188" spans="1:8">
      <c r="A188" s="1">
        <v>45475</v>
      </c>
      <c r="B188">
        <v>220.27</v>
      </c>
      <c r="C188">
        <v>216.15</v>
      </c>
      <c r="D188">
        <v>220.38</v>
      </c>
      <c r="E188">
        <v>215.1</v>
      </c>
      <c r="F188" t="s">
        <v>20</v>
      </c>
      <c r="G188" s="2">
        <v>1.6199999999999999E-2</v>
      </c>
      <c r="H188">
        <f t="shared" si="2"/>
        <v>1.623990772779705E-2</v>
      </c>
    </row>
    <row r="189" spans="1:8">
      <c r="A189" s="1">
        <v>45474</v>
      </c>
      <c r="B189">
        <v>216.75</v>
      </c>
      <c r="C189">
        <v>212.09</v>
      </c>
      <c r="D189">
        <v>217.51</v>
      </c>
      <c r="E189">
        <v>211.92</v>
      </c>
      <c r="F189" t="s">
        <v>19</v>
      </c>
      <c r="G189" s="2">
        <v>2.9100000000000001E-2</v>
      </c>
      <c r="H189" t="e">
        <f t="shared" si="2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8" workbookViewId="0">
      <selection activeCell="M51" sqref="M51"/>
    </sheetView>
  </sheetViews>
  <sheetFormatPr defaultRowHeight="15"/>
  <cols>
    <col min="1" max="1" width="10.7109375" customWidth="1"/>
  </cols>
  <sheetData>
    <row r="1" spans="1:9" ht="18">
      <c r="A1" s="4" t="s">
        <v>209</v>
      </c>
    </row>
    <row r="2" spans="1:9" ht="45">
      <c r="A2" s="5" t="s">
        <v>0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</row>
    <row r="3" spans="1:9">
      <c r="A3" s="6">
        <v>45747</v>
      </c>
      <c r="B3" s="7">
        <v>222.13</v>
      </c>
      <c r="C3" s="7">
        <v>221</v>
      </c>
      <c r="D3" s="7">
        <v>219.5</v>
      </c>
      <c r="E3" s="7">
        <v>1.5</v>
      </c>
      <c r="F3" s="7">
        <v>1.35</v>
      </c>
      <c r="G3" s="7">
        <v>0.15</v>
      </c>
    </row>
    <row r="4" spans="1:9">
      <c r="A4" s="6">
        <v>45744</v>
      </c>
      <c r="B4" s="7">
        <v>217.9</v>
      </c>
      <c r="C4" s="7">
        <v>220.5</v>
      </c>
      <c r="D4" s="7">
        <v>219.3</v>
      </c>
      <c r="E4" s="7">
        <v>1.2</v>
      </c>
      <c r="F4" s="7">
        <v>1.33</v>
      </c>
      <c r="G4" s="7">
        <v>-0.13</v>
      </c>
    </row>
    <row r="5" spans="1:9">
      <c r="A5" s="6">
        <v>45743</v>
      </c>
      <c r="B5" s="7">
        <v>223.85</v>
      </c>
      <c r="C5" s="7">
        <v>220.75</v>
      </c>
      <c r="D5" s="7">
        <v>219.4</v>
      </c>
      <c r="E5" s="7">
        <v>1.35</v>
      </c>
      <c r="F5" s="7">
        <v>1.32</v>
      </c>
      <c r="G5" s="7">
        <v>0.03</v>
      </c>
    </row>
    <row r="6" spans="1:9">
      <c r="A6" s="6">
        <v>45742</v>
      </c>
      <c r="B6" s="7">
        <v>221.53</v>
      </c>
      <c r="C6" s="7">
        <v>220.6</v>
      </c>
      <c r="D6" s="7">
        <v>219.45</v>
      </c>
      <c r="E6" s="7">
        <v>1.1499999999999999</v>
      </c>
      <c r="F6" s="7">
        <v>1.29</v>
      </c>
      <c r="G6" s="7">
        <v>-0.14000000000000001</v>
      </c>
    </row>
    <row r="7" spans="1:9">
      <c r="A7" s="6">
        <v>45741</v>
      </c>
      <c r="B7" s="7">
        <v>223.75</v>
      </c>
      <c r="C7" s="7">
        <v>220.8</v>
      </c>
      <c r="D7" s="7">
        <v>219.5</v>
      </c>
      <c r="E7" s="7">
        <v>1.3</v>
      </c>
      <c r="F7" s="7">
        <v>1.28</v>
      </c>
      <c r="G7" s="7">
        <v>0.02</v>
      </c>
    </row>
    <row r="11" spans="1:9" ht="18">
      <c r="A11" s="4" t="s">
        <v>216</v>
      </c>
    </row>
    <row r="12" spans="1:9" ht="30">
      <c r="A12" s="5" t="s">
        <v>0</v>
      </c>
      <c r="B12" s="5" t="s">
        <v>210</v>
      </c>
      <c r="C12" s="5" t="s">
        <v>217</v>
      </c>
      <c r="D12" s="5" t="s">
        <v>218</v>
      </c>
      <c r="E12" s="5" t="s">
        <v>219</v>
      </c>
      <c r="F12" s="5" t="s">
        <v>220</v>
      </c>
      <c r="G12" s="5" t="s">
        <v>221</v>
      </c>
      <c r="H12" s="5" t="s">
        <v>222</v>
      </c>
      <c r="I12" s="5" t="s">
        <v>223</v>
      </c>
    </row>
    <row r="13" spans="1:9">
      <c r="A13" s="6">
        <v>45747</v>
      </c>
      <c r="B13" s="7">
        <v>222.13</v>
      </c>
      <c r="C13" s="7">
        <v>4.2300000000000004</v>
      </c>
      <c r="D13" s="7">
        <v>4.2300000000000004</v>
      </c>
      <c r="E13" s="7">
        <v>0</v>
      </c>
      <c r="F13" s="7">
        <v>2.12</v>
      </c>
      <c r="G13" s="7">
        <v>0</v>
      </c>
      <c r="H13" s="7">
        <v>10.6</v>
      </c>
      <c r="I13" s="7">
        <v>91.76</v>
      </c>
    </row>
    <row r="14" spans="1:9">
      <c r="A14" s="6">
        <v>45744</v>
      </c>
      <c r="B14" s="7">
        <v>217.9</v>
      </c>
      <c r="C14" s="7">
        <v>-5.95</v>
      </c>
      <c r="D14" s="7">
        <v>0</v>
      </c>
      <c r="E14" s="7">
        <v>5.95</v>
      </c>
      <c r="F14" s="7">
        <v>2.11</v>
      </c>
      <c r="G14" s="7">
        <v>2.98</v>
      </c>
      <c r="H14" s="7">
        <v>0.71</v>
      </c>
      <c r="I14" s="7">
        <v>41.91</v>
      </c>
    </row>
    <row r="15" spans="1:9">
      <c r="A15" s="6">
        <v>45743</v>
      </c>
      <c r="B15" s="7">
        <v>223.85</v>
      </c>
      <c r="C15" s="7">
        <v>5.95</v>
      </c>
      <c r="D15" s="7">
        <v>5.95</v>
      </c>
      <c r="E15" s="7">
        <v>0</v>
      </c>
      <c r="F15" s="7">
        <v>2.12</v>
      </c>
      <c r="G15" s="7">
        <v>1.98</v>
      </c>
      <c r="H15" s="7">
        <v>1.07</v>
      </c>
      <c r="I15" s="7">
        <v>51.62</v>
      </c>
    </row>
    <row r="16" spans="1:9">
      <c r="A16" s="6">
        <v>45742</v>
      </c>
      <c r="B16" s="7">
        <v>221.53</v>
      </c>
      <c r="C16" s="7">
        <v>-2.3199999999999998</v>
      </c>
      <c r="D16" s="7">
        <v>0</v>
      </c>
      <c r="E16" s="7">
        <v>2.3199999999999998</v>
      </c>
      <c r="F16" s="7">
        <v>2.08</v>
      </c>
      <c r="G16" s="7">
        <v>2.04</v>
      </c>
      <c r="H16" s="7">
        <v>1.02</v>
      </c>
      <c r="I16" s="7">
        <v>50.37</v>
      </c>
    </row>
    <row r="17" spans="1:9">
      <c r="A17" s="6">
        <v>45741</v>
      </c>
      <c r="B17" s="7">
        <v>223.75</v>
      </c>
      <c r="C17" s="7">
        <v>2.2200000000000002</v>
      </c>
      <c r="D17" s="7">
        <v>2.2200000000000002</v>
      </c>
      <c r="E17" s="7">
        <v>0</v>
      </c>
      <c r="F17" s="7">
        <v>2.11</v>
      </c>
      <c r="G17" s="7">
        <v>1.99</v>
      </c>
      <c r="H17" s="7">
        <v>1.06</v>
      </c>
      <c r="I17" s="7">
        <v>51.58</v>
      </c>
    </row>
    <row r="19" spans="1:9" ht="18">
      <c r="A19" s="4" t="s">
        <v>224</v>
      </c>
    </row>
    <row r="20" spans="1:9" ht="45">
      <c r="A20" s="5" t="s">
        <v>0</v>
      </c>
      <c r="B20" s="5" t="s">
        <v>210</v>
      </c>
      <c r="C20" s="5" t="s">
        <v>225</v>
      </c>
      <c r="D20" s="5" t="s">
        <v>226</v>
      </c>
      <c r="E20" s="5" t="s">
        <v>227</v>
      </c>
      <c r="F20" s="5" t="s">
        <v>228</v>
      </c>
    </row>
    <row r="21" spans="1:9">
      <c r="A21" s="6">
        <v>45747</v>
      </c>
      <c r="B21" s="7">
        <v>222.13</v>
      </c>
      <c r="C21" s="7">
        <v>220.25</v>
      </c>
      <c r="D21" s="7">
        <v>3.4</v>
      </c>
      <c r="E21" s="7">
        <v>227.05</v>
      </c>
      <c r="F21" s="7">
        <v>213.45</v>
      </c>
    </row>
    <row r="22" spans="1:9">
      <c r="A22" s="6">
        <v>45744</v>
      </c>
      <c r="B22" s="7">
        <v>217.9</v>
      </c>
      <c r="C22" s="7">
        <v>220</v>
      </c>
      <c r="D22" s="7">
        <v>3.3</v>
      </c>
      <c r="E22" s="7">
        <v>226.6</v>
      </c>
      <c r="F22" s="7">
        <v>213.4</v>
      </c>
    </row>
    <row r="23" spans="1:9">
      <c r="A23" s="6">
        <v>45743</v>
      </c>
      <c r="B23" s="7">
        <v>223.85</v>
      </c>
      <c r="C23" s="7">
        <v>220.2</v>
      </c>
      <c r="D23" s="7">
        <v>3.5</v>
      </c>
      <c r="E23" s="7">
        <v>227.2</v>
      </c>
      <c r="F23" s="7">
        <v>213.2</v>
      </c>
    </row>
    <row r="24" spans="1:9">
      <c r="A24" s="6">
        <v>45742</v>
      </c>
      <c r="B24" s="7">
        <v>221.53</v>
      </c>
      <c r="C24" s="7">
        <v>220.1</v>
      </c>
      <c r="D24" s="7">
        <v>3.45</v>
      </c>
      <c r="E24" s="7">
        <v>226.99</v>
      </c>
      <c r="F24" s="7">
        <v>213.21</v>
      </c>
    </row>
    <row r="25" spans="1:9">
      <c r="A25" s="6">
        <v>45741</v>
      </c>
      <c r="B25" s="7">
        <v>223.75</v>
      </c>
      <c r="C25" s="7">
        <v>220.5</v>
      </c>
      <c r="D25" s="7">
        <v>3.55</v>
      </c>
      <c r="E25" s="7">
        <v>227.6</v>
      </c>
      <c r="F25" s="7">
        <v>213.4</v>
      </c>
    </row>
    <row r="26" spans="1:9" ht="18">
      <c r="A26" s="4" t="s">
        <v>229</v>
      </c>
    </row>
    <row r="28" spans="1:9" ht="45">
      <c r="A28" s="5" t="s">
        <v>0</v>
      </c>
      <c r="B28" s="5" t="s">
        <v>210</v>
      </c>
      <c r="C28" s="5" t="s">
        <v>230</v>
      </c>
      <c r="D28" s="5" t="s">
        <v>231</v>
      </c>
      <c r="E28" s="5" t="s">
        <v>232</v>
      </c>
      <c r="F28" s="5" t="s">
        <v>233</v>
      </c>
    </row>
    <row r="29" spans="1:9">
      <c r="A29" s="6">
        <v>45747</v>
      </c>
      <c r="B29" s="7">
        <v>222.13</v>
      </c>
      <c r="C29" s="7">
        <v>214.1</v>
      </c>
      <c r="D29" s="7">
        <v>239.07</v>
      </c>
      <c r="E29" s="7">
        <v>50.65</v>
      </c>
      <c r="F29" s="7" t="s">
        <v>234</v>
      </c>
    </row>
    <row r="30" spans="1:9">
      <c r="A30" s="6">
        <v>45744</v>
      </c>
      <c r="B30" s="7">
        <v>217.9</v>
      </c>
      <c r="C30" s="7">
        <v>214.1</v>
      </c>
      <c r="D30" s="7">
        <v>239.07</v>
      </c>
      <c r="E30" s="7">
        <v>46.85</v>
      </c>
      <c r="F30" s="7">
        <v>48.25</v>
      </c>
    </row>
    <row r="31" spans="1:9">
      <c r="A31" s="6">
        <v>45743</v>
      </c>
      <c r="B31" s="7">
        <v>223.85</v>
      </c>
      <c r="C31" s="7">
        <v>214.1</v>
      </c>
      <c r="D31" s="7">
        <v>239.07</v>
      </c>
      <c r="E31" s="7">
        <v>61.23</v>
      </c>
      <c r="F31" s="7">
        <v>53.04</v>
      </c>
    </row>
    <row r="32" spans="1:9">
      <c r="A32" s="6">
        <v>45742</v>
      </c>
      <c r="B32" s="7">
        <v>221.53</v>
      </c>
      <c r="C32" s="7">
        <v>214.1</v>
      </c>
      <c r="D32" s="7">
        <v>239.07</v>
      </c>
      <c r="E32" s="7">
        <v>51.24</v>
      </c>
      <c r="F32" s="7">
        <v>52.12</v>
      </c>
    </row>
    <row r="33" spans="1:6">
      <c r="A33" s="6">
        <v>45741</v>
      </c>
      <c r="B33" s="7">
        <v>223.75</v>
      </c>
      <c r="C33" s="7">
        <v>214.1</v>
      </c>
      <c r="D33" s="7">
        <v>239.07</v>
      </c>
      <c r="E33" s="7">
        <v>62.4</v>
      </c>
      <c r="F33" s="7">
        <v>56.96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/>
  <sheetData>
    <row r="1" spans="1:4" ht="60">
      <c r="A1" s="5" t="s">
        <v>0</v>
      </c>
      <c r="B1" s="5" t="s">
        <v>235</v>
      </c>
      <c r="C1" s="5" t="s">
        <v>236</v>
      </c>
      <c r="D1" s="5" t="s">
        <v>237</v>
      </c>
    </row>
    <row r="2" spans="1:4">
      <c r="A2" s="6">
        <v>45717</v>
      </c>
      <c r="B2" s="7">
        <v>222.13</v>
      </c>
      <c r="C2" s="8">
        <f>MAX(B2 - 230, 0)</f>
        <v>0</v>
      </c>
      <c r="D2" s="8">
        <f>C2 - 8</f>
        <v>-8</v>
      </c>
    </row>
    <row r="3" spans="1:4">
      <c r="A3" s="6">
        <v>45689</v>
      </c>
      <c r="B3" s="7">
        <v>241.84</v>
      </c>
      <c r="C3" s="8">
        <f>MAX(B3 - 230, 0)</f>
        <v>11.840000000000003</v>
      </c>
      <c r="D3" s="8">
        <f>C3 - 8</f>
        <v>3.8400000000000034</v>
      </c>
    </row>
    <row r="4" spans="1:4">
      <c r="A4" s="6">
        <v>45658</v>
      </c>
      <c r="B4" s="7">
        <v>236</v>
      </c>
      <c r="C4" s="8">
        <f>MAX(B4 - 230, 0)</f>
        <v>6</v>
      </c>
      <c r="D4" s="8">
        <f>C4 - 8</f>
        <v>-2</v>
      </c>
    </row>
    <row r="5" spans="1:4">
      <c r="A5" s="6">
        <v>45627</v>
      </c>
      <c r="B5" s="7">
        <v>250.42</v>
      </c>
      <c r="C5" s="8">
        <f>MAX(B5 - 230, 0)</f>
        <v>20.419999999999987</v>
      </c>
      <c r="D5" s="8">
        <f>C5 - 8</f>
        <v>12.419999999999987</v>
      </c>
    </row>
    <row r="6" spans="1:4">
      <c r="A6" s="6">
        <v>45597</v>
      </c>
      <c r="B6" s="7">
        <v>237.33</v>
      </c>
      <c r="C6" s="8">
        <f>MAX(B6 - 230, 0)</f>
        <v>7.3300000000000125</v>
      </c>
      <c r="D6" s="8">
        <f>C6 - 8</f>
        <v>-0.66999999999998749</v>
      </c>
    </row>
    <row r="7" spans="1:4">
      <c r="A7" s="6">
        <v>45566</v>
      </c>
      <c r="B7" s="7">
        <v>225.91</v>
      </c>
      <c r="C7" s="8">
        <f>MAX(B7 - 230, 0)</f>
        <v>0</v>
      </c>
      <c r="D7" s="8">
        <f>C7 - 8</f>
        <v>-8</v>
      </c>
    </row>
    <row r="8" spans="1:4">
      <c r="A8" s="6">
        <v>45536</v>
      </c>
      <c r="B8" s="7">
        <v>233</v>
      </c>
      <c r="C8" s="8">
        <f>MAX(B8 - 230, 0)</f>
        <v>3</v>
      </c>
      <c r="D8" s="8">
        <f>C8 - 8</f>
        <v>-5</v>
      </c>
    </row>
    <row r="9" spans="1:4">
      <c r="A9" s="6">
        <v>45505</v>
      </c>
      <c r="B9" s="7">
        <v>229</v>
      </c>
      <c r="C9" s="8">
        <f>MAX(B9 - 230, 0)</f>
        <v>0</v>
      </c>
      <c r="D9" s="8">
        <f>C9 - 8</f>
        <v>-8</v>
      </c>
    </row>
    <row r="10" spans="1:4">
      <c r="A10" s="6">
        <v>45474</v>
      </c>
      <c r="B10" s="7">
        <v>222.08</v>
      </c>
      <c r="C10" s="8">
        <f>MAX(B10 - 230, 0)</f>
        <v>0</v>
      </c>
      <c r="D10" s="8">
        <f>C10 - 8</f>
        <v>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RowHeight="15"/>
  <cols>
    <col min="1" max="1" width="11.42578125" customWidth="1"/>
  </cols>
  <sheetData>
    <row r="1" spans="1:7" ht="45">
      <c r="A1" s="5" t="s">
        <v>0</v>
      </c>
      <c r="B1" s="5" t="s">
        <v>238</v>
      </c>
      <c r="C1" s="5" t="s">
        <v>239</v>
      </c>
      <c r="D1" s="5" t="s">
        <v>240</v>
      </c>
      <c r="E1" s="5" t="s">
        <v>241</v>
      </c>
      <c r="F1" s="5" t="s">
        <v>242</v>
      </c>
      <c r="G1" s="5" t="s">
        <v>243</v>
      </c>
    </row>
    <row r="2" spans="1:7">
      <c r="A2" s="9">
        <v>45717</v>
      </c>
      <c r="B2" s="7">
        <v>222.13</v>
      </c>
      <c r="C2" s="7">
        <f>((LN(222.13/230) + (0.05 + (0.2^2)/2) * 1) / (0.2 * SQRT(1)))</f>
        <v>0.17591743573167845</v>
      </c>
      <c r="D2" s="7">
        <f>B2 - 0.2 * SQRT(1)</f>
        <v>221.93</v>
      </c>
      <c r="E2" s="7">
        <f>_xlfn.NORM.S.DIST(B2, TRUE)</f>
        <v>1</v>
      </c>
      <c r="F2" s="7">
        <f>_xlfn.NORM.S.DIST(B3, TRUE)</f>
        <v>1</v>
      </c>
      <c r="G2" s="7">
        <f>230 * EXP(-0.05 * 1) * B3 - 222.13 * B2</f>
        <v>3568.6876248881163</v>
      </c>
    </row>
    <row r="3" spans="1:7">
      <c r="A3" s="9">
        <v>45689</v>
      </c>
      <c r="B3" s="7">
        <v>241.84</v>
      </c>
      <c r="C3" s="7">
        <f>((LN(241.84/230) + (0.05 + (0.2^2)/2) * 1) / (0.2 * SQRT(1)))</f>
        <v>0.60098520774003605</v>
      </c>
      <c r="D3" s="7">
        <f>B2 - 0.2 * SQRT(1)</f>
        <v>221.93</v>
      </c>
      <c r="E3" s="7">
        <f>_xlfn.NORM.S.DIST(B2, TRUE)</f>
        <v>1</v>
      </c>
      <c r="F3" s="7">
        <f>_xlfn.NORM.S.DIST(B3, TRUE)</f>
        <v>1</v>
      </c>
      <c r="G3" s="7">
        <f>230 * EXP(-0.05 * 1) * B3 - 241.84 * B2</f>
        <v>-809.49467511188413</v>
      </c>
    </row>
    <row r="4" spans="1:7">
      <c r="A4" s="9">
        <v>45658</v>
      </c>
      <c r="B4" s="7">
        <v>236</v>
      </c>
      <c r="C4" s="7">
        <f>((LN(236/230) + (0.05 + (0.2^2)/2) * 1) / (0.2 * SQRT(1)))</f>
        <v>0.47876248051207382</v>
      </c>
      <c r="D4" s="7">
        <f>B2 - 0.2 * SQRT(1)</f>
        <v>221.93</v>
      </c>
      <c r="E4" s="7">
        <f>_xlfn.NORM.S.DIST(B2, TRUE)</f>
        <v>1</v>
      </c>
      <c r="F4" s="7">
        <f>_xlfn.NORM.S.DIST(B3, TRUE)</f>
        <v>1</v>
      </c>
      <c r="G4" s="7">
        <f>230 * EXP(-0.05 * 1) * B3 - 236 * B2</f>
        <v>487.74452488811221</v>
      </c>
    </row>
    <row r="5" spans="1:7">
      <c r="A5" s="9">
        <v>45627</v>
      </c>
      <c r="B5" s="7">
        <v>250.42</v>
      </c>
      <c r="C5" s="7">
        <f>((LN(250.42/230) + (0.05 + (0.2^2)/2) * 1) / (0.2 * SQRT(1)))</f>
        <v>0.77530099658803053</v>
      </c>
      <c r="D5" s="7">
        <f>B2 - 0.2 * SQRT(1)</f>
        <v>221.93</v>
      </c>
      <c r="E5" s="7">
        <f>_xlfn.NORM.S.DIST(B2, TRUE)</f>
        <v>1</v>
      </c>
      <c r="F5" s="7">
        <f>_xlfn.NORM.S.DIST(B3, TRUE)</f>
        <v>1</v>
      </c>
      <c r="G5" s="7">
        <f>230 * EXP(-0.05 * 1) * B3 - 250.42 * B2</f>
        <v>-2715.3700751118813</v>
      </c>
    </row>
    <row r="6" spans="1:7">
      <c r="A6" s="9">
        <v>45597</v>
      </c>
      <c r="B6" s="7">
        <v>237.33</v>
      </c>
      <c r="C6" s="7">
        <f>((LN(237.33/230) + (0.05 + (0.2^2)/2) * 1) / (0.2 * SQRT(1)))</f>
        <v>0.50686134389109649</v>
      </c>
      <c r="D6" s="7">
        <f>B2 - 0.2 * SQRT(1)</f>
        <v>221.93</v>
      </c>
      <c r="E6" s="7">
        <f>_xlfn.NORM.S.DIST(B2, TRUE)</f>
        <v>1</v>
      </c>
      <c r="F6" s="7">
        <f>_xlfn.NORM.S.DIST(B3, TRUE)</f>
        <v>1</v>
      </c>
      <c r="G6" s="7">
        <f>230 * EXP(-0.05 * 1) * B3 - 237.33 * B2</f>
        <v>192.31162488811242</v>
      </c>
    </row>
    <row r="7" spans="1:7">
      <c r="A7" s="9">
        <v>45566</v>
      </c>
      <c r="B7" s="7">
        <v>225.91</v>
      </c>
      <c r="C7" s="7">
        <f>((LN(225.91/230) + (0.05 + (0.2^2)/2) * 1) / (0.2 * SQRT(1)))</f>
        <v>0.26028690472967775</v>
      </c>
      <c r="D7" s="7">
        <f>B2 - 0.2 * SQRT(1)</f>
        <v>221.93</v>
      </c>
      <c r="E7" s="7">
        <f>_xlfn.NORM.S.DIST(B2, TRUE)</f>
        <v>1</v>
      </c>
      <c r="F7" s="7">
        <f>_xlfn.NORM.S.DIST(B3, TRUE)</f>
        <v>1</v>
      </c>
      <c r="G7" s="7">
        <f>230 * EXP(-0.05 * 1) * B3 - 225.91 * B2</f>
        <v>2729.0362248881138</v>
      </c>
    </row>
    <row r="8" spans="1:7">
      <c r="A8" s="9">
        <v>45536</v>
      </c>
      <c r="B8" s="7">
        <v>233</v>
      </c>
      <c r="C8" s="7">
        <f>((LN(233/230) + (0.05 + (0.2^2)/2) * 1) / (0.2 * SQRT(1)))</f>
        <v>0.41479572321252556</v>
      </c>
      <c r="D8" s="7">
        <f>B2 - 0.2 * SQRT(1)</f>
        <v>221.93</v>
      </c>
      <c r="E8" s="7">
        <f>_xlfn.NORM.S.DIST(B2, TRUE)</f>
        <v>1</v>
      </c>
      <c r="F8" s="7">
        <f>_xlfn.NORM.S.DIST(B3, TRUE)</f>
        <v>1</v>
      </c>
      <c r="G8" s="7">
        <f>230 * EXP(-0.05 * 1) * B3 - 233 * B2</f>
        <v>1154.1345248881116</v>
      </c>
    </row>
    <row r="9" spans="1:7">
      <c r="A9" s="9">
        <v>45505</v>
      </c>
      <c r="B9" s="7">
        <v>229</v>
      </c>
      <c r="C9" s="7">
        <f>((LN(229/230) + (0.05 + (0.2^2)/2) * 1) / (0.2 * SQRT(1)))</f>
        <v>0.32821347315522148</v>
      </c>
      <c r="D9" s="7">
        <f>B2 - 0.2 * SQRT(1)</f>
        <v>221.93</v>
      </c>
      <c r="E9" s="7">
        <f>_xlfn.NORM.S.DIST(B2, TRUE)</f>
        <v>1</v>
      </c>
      <c r="F9" s="7">
        <f>_xlfn.NORM.S.DIST(B3, TRUE)</f>
        <v>1</v>
      </c>
      <c r="G9" s="7">
        <f>230 * EXP(-0.05 * 1) * B3 - 229 * B2</f>
        <v>2042.6545248881157</v>
      </c>
    </row>
    <row r="10" spans="1:7">
      <c r="A10" s="9">
        <v>45474</v>
      </c>
      <c r="B10" s="7">
        <v>222.08</v>
      </c>
      <c r="C10" s="7">
        <f>((LN(222.08/230) + (0.05 + (0.2^2)/2) * 1) / (0.2 * SQRT(1)))</f>
        <v>0.17479184197622186</v>
      </c>
      <c r="D10" s="7">
        <f>B2 - 0.2 * SQRT(1)</f>
        <v>221.93</v>
      </c>
      <c r="E10" s="7">
        <f>_xlfn.NORM.S.DIST(B2, TRUE)</f>
        <v>1</v>
      </c>
      <c r="F10" s="7">
        <f>_xlfn.NORM.S.DIST(B3, TRUE)</f>
        <v>1</v>
      </c>
      <c r="G10" s="7">
        <f>230 * EXP(-0.05 * 1) * B3 - 222.08 * B2</f>
        <v>3579.7941248881107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34" workbookViewId="0">
      <selection activeCell="A72" sqref="A72"/>
    </sheetView>
  </sheetViews>
  <sheetFormatPr defaultRowHeight="15"/>
  <sheetData>
    <row r="1" spans="1:5" ht="45">
      <c r="A1" s="5" t="s">
        <v>244</v>
      </c>
      <c r="B1" s="5" t="s">
        <v>245</v>
      </c>
      <c r="C1" s="5" t="s">
        <v>246</v>
      </c>
      <c r="D1" s="5" t="s">
        <v>247</v>
      </c>
      <c r="E1" s="5" t="s">
        <v>248</v>
      </c>
    </row>
    <row r="2" spans="1:5">
      <c r="A2" s="7">
        <v>1</v>
      </c>
      <c r="B2" s="7">
        <v>0.49669999999999997</v>
      </c>
      <c r="C2" s="7">
        <v>235.2</v>
      </c>
      <c r="D2" s="7">
        <v>0</v>
      </c>
      <c r="E2" s="7">
        <v>0</v>
      </c>
    </row>
    <row r="3" spans="1:5">
      <c r="A3" s="7">
        <v>2</v>
      </c>
      <c r="B3" s="7">
        <v>-0.13830000000000001</v>
      </c>
      <c r="C3" s="7">
        <v>220.73</v>
      </c>
      <c r="D3" s="7">
        <v>9.27</v>
      </c>
      <c r="E3" s="7">
        <v>9.1556999999999995</v>
      </c>
    </row>
    <row r="4" spans="1:5">
      <c r="A4" s="7">
        <v>3</v>
      </c>
      <c r="B4" s="7">
        <v>0.64770000000000005</v>
      </c>
      <c r="C4" s="7">
        <v>238.78</v>
      </c>
      <c r="D4" s="7">
        <v>0</v>
      </c>
      <c r="E4" s="7">
        <v>0</v>
      </c>
    </row>
    <row r="5" spans="1:5">
      <c r="A5" s="7">
        <v>4</v>
      </c>
      <c r="B5" s="7">
        <v>1.5229999999999999</v>
      </c>
      <c r="C5" s="7">
        <v>260.62</v>
      </c>
      <c r="D5" s="7">
        <v>0</v>
      </c>
      <c r="E5" s="7">
        <v>0</v>
      </c>
    </row>
    <row r="6" spans="1:5">
      <c r="A6" s="7">
        <v>5</v>
      </c>
      <c r="B6" s="7">
        <v>-0.23419999999999999</v>
      </c>
      <c r="C6" s="7">
        <v>218.62</v>
      </c>
      <c r="D6" s="7">
        <v>11.38</v>
      </c>
      <c r="E6" s="7">
        <v>11.236000000000001</v>
      </c>
    </row>
    <row r="7" spans="1:5">
      <c r="A7" s="7">
        <v>6</v>
      </c>
      <c r="B7" s="7">
        <v>-0.2341</v>
      </c>
      <c r="C7" s="7">
        <v>218.62</v>
      </c>
      <c r="D7" s="7">
        <v>11.38</v>
      </c>
      <c r="E7" s="7">
        <v>11.2356</v>
      </c>
    </row>
    <row r="8" spans="1:5">
      <c r="A8" s="7">
        <v>7</v>
      </c>
      <c r="B8" s="7">
        <v>1.5791999999999999</v>
      </c>
      <c r="C8" s="7">
        <v>262.08999999999997</v>
      </c>
      <c r="D8" s="7">
        <v>0</v>
      </c>
      <c r="E8" s="7">
        <v>0</v>
      </c>
    </row>
    <row r="9" spans="1:5">
      <c r="A9" s="7">
        <v>8</v>
      </c>
      <c r="B9" s="7">
        <v>0.76739999999999997</v>
      </c>
      <c r="C9" s="7">
        <v>241.65</v>
      </c>
      <c r="D9" s="7">
        <v>0</v>
      </c>
      <c r="E9" s="7">
        <v>0</v>
      </c>
    </row>
    <row r="10" spans="1:5">
      <c r="A10" s="7">
        <v>9</v>
      </c>
      <c r="B10" s="7">
        <v>-0.46949999999999997</v>
      </c>
      <c r="C10" s="7">
        <v>213.54</v>
      </c>
      <c r="D10" s="7">
        <v>16.46</v>
      </c>
      <c r="E10" s="7">
        <v>16.257400000000001</v>
      </c>
    </row>
    <row r="11" spans="1:5">
      <c r="A11" s="7">
        <v>10</v>
      </c>
      <c r="B11" s="7">
        <v>0.54259999999999997</v>
      </c>
      <c r="C11" s="7">
        <v>236.28</v>
      </c>
      <c r="D11" s="7">
        <v>0</v>
      </c>
      <c r="E11" s="7">
        <v>0</v>
      </c>
    </row>
    <row r="12" spans="1:5">
      <c r="A12" s="7">
        <v>11</v>
      </c>
      <c r="B12" s="7">
        <v>-0.46342</v>
      </c>
      <c r="C12" s="7">
        <v>216.03</v>
      </c>
      <c r="D12" s="7">
        <v>13.97</v>
      </c>
      <c r="E12" s="7">
        <v>13.29</v>
      </c>
    </row>
    <row r="13" spans="1:5">
      <c r="A13" s="7">
        <v>12</v>
      </c>
      <c r="B13" s="7">
        <v>-0.46572999999999998</v>
      </c>
      <c r="C13" s="7">
        <v>215.93</v>
      </c>
      <c r="D13" s="7">
        <v>14.07</v>
      </c>
      <c r="E13" s="7">
        <v>13.39</v>
      </c>
    </row>
    <row r="14" spans="1:5">
      <c r="A14" s="7">
        <v>13</v>
      </c>
      <c r="B14" s="7">
        <v>0.24196000000000001</v>
      </c>
      <c r="C14" s="7">
        <v>248.76</v>
      </c>
      <c r="D14" s="7">
        <v>0</v>
      </c>
      <c r="E14" s="7">
        <v>0</v>
      </c>
    </row>
    <row r="15" spans="1:5">
      <c r="A15" s="7">
        <v>14</v>
      </c>
      <c r="B15" s="7">
        <v>-1.9132800000000001</v>
      </c>
      <c r="C15" s="7">
        <v>161.65</v>
      </c>
      <c r="D15" s="7">
        <v>68.349999999999994</v>
      </c>
      <c r="E15" s="7">
        <v>65.02</v>
      </c>
    </row>
    <row r="16" spans="1:5">
      <c r="A16" s="7">
        <v>15</v>
      </c>
      <c r="B16" s="7">
        <v>-1.72492</v>
      </c>
      <c r="C16" s="7">
        <v>167.85</v>
      </c>
      <c r="D16" s="7">
        <v>62.15</v>
      </c>
      <c r="E16" s="7">
        <v>59.11</v>
      </c>
    </row>
    <row r="17" spans="1:5">
      <c r="A17" s="7">
        <v>16</v>
      </c>
      <c r="B17" s="7">
        <v>-0.56228999999999996</v>
      </c>
      <c r="C17" s="7">
        <v>211.8</v>
      </c>
      <c r="D17" s="7">
        <v>18.2</v>
      </c>
      <c r="E17" s="7">
        <v>17.32</v>
      </c>
    </row>
    <row r="18" spans="1:5">
      <c r="A18" s="7">
        <v>17</v>
      </c>
      <c r="B18" s="7">
        <v>-1.0128299999999999</v>
      </c>
      <c r="C18" s="7">
        <v>193.55</v>
      </c>
      <c r="D18" s="7">
        <v>36.450000000000003</v>
      </c>
      <c r="E18" s="7">
        <v>34.68</v>
      </c>
    </row>
    <row r="19" spans="1:5">
      <c r="A19" s="7">
        <v>18</v>
      </c>
      <c r="B19" s="7">
        <v>0.31424999999999997</v>
      </c>
      <c r="C19" s="7">
        <v>252.38</v>
      </c>
      <c r="D19" s="7">
        <v>0</v>
      </c>
      <c r="E19" s="7">
        <v>0</v>
      </c>
    </row>
    <row r="20" spans="1:5">
      <c r="A20" s="7">
        <v>19</v>
      </c>
      <c r="B20" s="7">
        <v>-0.90802000000000005</v>
      </c>
      <c r="C20" s="7">
        <v>197.65</v>
      </c>
      <c r="D20" s="7">
        <v>32.35</v>
      </c>
      <c r="E20" s="7">
        <v>30.78</v>
      </c>
    </row>
    <row r="21" spans="1:5">
      <c r="A21" s="7">
        <v>20</v>
      </c>
      <c r="B21" s="7">
        <v>-1.4123000000000001</v>
      </c>
      <c r="C21" s="7">
        <v>178.68</v>
      </c>
      <c r="D21" s="7">
        <v>51.32</v>
      </c>
      <c r="E21" s="7">
        <v>48.81</v>
      </c>
    </row>
    <row r="22" spans="1:5">
      <c r="A22" s="7">
        <v>21</v>
      </c>
      <c r="B22" s="7">
        <v>1.4656499999999999</v>
      </c>
      <c r="C22" s="7">
        <v>317.73</v>
      </c>
      <c r="D22" s="7">
        <v>0</v>
      </c>
      <c r="E22" s="7">
        <v>0</v>
      </c>
    </row>
    <row r="23" spans="1:5">
      <c r="A23" s="7">
        <v>22</v>
      </c>
      <c r="B23" s="7">
        <v>-0.22578000000000001</v>
      </c>
      <c r="C23" s="7">
        <v>226.54</v>
      </c>
      <c r="D23" s="7">
        <v>3.46</v>
      </c>
      <c r="E23" s="7">
        <v>3.29</v>
      </c>
    </row>
    <row r="24" spans="1:5">
      <c r="A24" s="7">
        <v>23</v>
      </c>
      <c r="B24" s="7">
        <v>6.7530000000000007E-2</v>
      </c>
      <c r="C24" s="7">
        <v>240.23</v>
      </c>
      <c r="D24" s="7">
        <v>0</v>
      </c>
      <c r="E24" s="7">
        <v>0</v>
      </c>
    </row>
    <row r="25" spans="1:5">
      <c r="A25" s="7">
        <v>24</v>
      </c>
      <c r="B25" s="7">
        <v>-1.42475</v>
      </c>
      <c r="C25" s="7">
        <v>178.24</v>
      </c>
      <c r="D25" s="7">
        <v>51.76</v>
      </c>
      <c r="E25" s="7">
        <v>49.24</v>
      </c>
    </row>
    <row r="26" spans="1:5">
      <c r="A26" s="7">
        <v>25</v>
      </c>
      <c r="B26" s="7">
        <v>-0.54437999999999998</v>
      </c>
      <c r="C26" s="7">
        <v>212.56</v>
      </c>
      <c r="D26" s="7">
        <v>17.440000000000001</v>
      </c>
      <c r="E26" s="7">
        <v>16.59</v>
      </c>
    </row>
    <row r="27" spans="1:5">
      <c r="A27" s="7">
        <v>26</v>
      </c>
      <c r="B27" s="7">
        <v>0.11092</v>
      </c>
      <c r="C27" s="7">
        <v>242.32</v>
      </c>
      <c r="D27" s="7">
        <v>0</v>
      </c>
      <c r="E27" s="7">
        <v>0</v>
      </c>
    </row>
    <row r="28" spans="1:5">
      <c r="A28" s="7">
        <v>27</v>
      </c>
      <c r="B28" s="7">
        <v>-1.15099</v>
      </c>
      <c r="C28" s="7">
        <v>188.27</v>
      </c>
      <c r="D28" s="7">
        <v>41.73</v>
      </c>
      <c r="E28" s="7">
        <v>39.69</v>
      </c>
    </row>
    <row r="29" spans="1:5">
      <c r="A29" s="7">
        <v>28</v>
      </c>
      <c r="B29" s="7">
        <v>0.37569999999999998</v>
      </c>
      <c r="C29" s="7">
        <v>255.5</v>
      </c>
      <c r="D29" s="7">
        <v>0</v>
      </c>
      <c r="E29" s="7">
        <v>0</v>
      </c>
    </row>
    <row r="30" spans="1:5">
      <c r="A30" s="7">
        <v>29</v>
      </c>
      <c r="B30" s="7">
        <v>-0.60063999999999995</v>
      </c>
      <c r="C30" s="7">
        <v>210.18</v>
      </c>
      <c r="D30" s="7">
        <v>19.82</v>
      </c>
      <c r="E30" s="7">
        <v>18.86</v>
      </c>
    </row>
    <row r="31" spans="1:5">
      <c r="A31" s="7">
        <v>30</v>
      </c>
      <c r="B31" s="7">
        <v>-0.29169</v>
      </c>
      <c r="C31" s="7">
        <v>223.57</v>
      </c>
      <c r="D31" s="7">
        <v>6.43</v>
      </c>
      <c r="E31" s="7">
        <v>6.11</v>
      </c>
    </row>
    <row r="32" spans="1:5">
      <c r="A32" s="7">
        <v>31</v>
      </c>
      <c r="B32" s="7">
        <v>-0.60170000000000001</v>
      </c>
      <c r="C32" s="7">
        <v>210.13</v>
      </c>
      <c r="D32" s="7">
        <v>19.87</v>
      </c>
      <c r="E32" s="7">
        <v>18.899999999999999</v>
      </c>
    </row>
    <row r="33" spans="1:5">
      <c r="A33" s="7">
        <v>32</v>
      </c>
      <c r="B33" s="7">
        <v>1.8523000000000001</v>
      </c>
      <c r="C33" s="7">
        <v>343.28</v>
      </c>
      <c r="D33" s="7">
        <v>0</v>
      </c>
      <c r="E33" s="7">
        <v>0</v>
      </c>
    </row>
    <row r="34" spans="1:5">
      <c r="A34" s="7">
        <v>33</v>
      </c>
      <c r="B34" s="7">
        <v>-1.35E-2</v>
      </c>
      <c r="C34" s="7">
        <v>236.37</v>
      </c>
      <c r="D34" s="7">
        <v>0</v>
      </c>
      <c r="E34" s="7">
        <v>0</v>
      </c>
    </row>
    <row r="35" spans="1:5">
      <c r="A35" s="7">
        <v>34</v>
      </c>
      <c r="B35" s="7">
        <v>-1.0577000000000001</v>
      </c>
      <c r="C35" s="7">
        <v>191.82</v>
      </c>
      <c r="D35" s="7">
        <v>38.18</v>
      </c>
      <c r="E35" s="7">
        <v>36.32</v>
      </c>
    </row>
    <row r="36" spans="1:5">
      <c r="A36" s="7">
        <v>35</v>
      </c>
      <c r="B36" s="7">
        <v>0.82250000000000001</v>
      </c>
      <c r="C36" s="7">
        <v>279.38</v>
      </c>
      <c r="D36" s="7">
        <v>0</v>
      </c>
      <c r="E36" s="7">
        <v>0</v>
      </c>
    </row>
    <row r="37" spans="1:5">
      <c r="A37" s="7">
        <v>36</v>
      </c>
      <c r="B37" s="7">
        <v>-1.2208000000000001</v>
      </c>
      <c r="C37" s="7">
        <v>185.66</v>
      </c>
      <c r="D37" s="7">
        <v>44.34</v>
      </c>
      <c r="E37" s="7">
        <v>42.18</v>
      </c>
    </row>
    <row r="38" spans="1:5">
      <c r="A38" s="7">
        <v>37</v>
      </c>
      <c r="B38" s="7">
        <v>0.2089</v>
      </c>
      <c r="C38" s="7">
        <v>247.11</v>
      </c>
      <c r="D38" s="7">
        <v>0</v>
      </c>
      <c r="E38" s="7">
        <v>0</v>
      </c>
    </row>
    <row r="39" spans="1:5">
      <c r="A39" s="7">
        <v>38</v>
      </c>
      <c r="B39" s="7">
        <v>-1.9597</v>
      </c>
      <c r="C39" s="7">
        <v>160.16</v>
      </c>
      <c r="D39" s="7">
        <v>69.84</v>
      </c>
      <c r="E39" s="7">
        <v>66.44</v>
      </c>
    </row>
    <row r="40" spans="1:5">
      <c r="A40" s="7">
        <v>39</v>
      </c>
      <c r="B40" s="7">
        <v>-1.3282</v>
      </c>
      <c r="C40" s="7">
        <v>181.72</v>
      </c>
      <c r="D40" s="7">
        <v>48.28</v>
      </c>
      <c r="E40" s="7">
        <v>45.93</v>
      </c>
    </row>
    <row r="41" spans="1:5">
      <c r="A41" s="7">
        <v>40</v>
      </c>
      <c r="B41" s="7">
        <v>0.19689999999999999</v>
      </c>
      <c r="C41" s="7">
        <v>246.52</v>
      </c>
      <c r="D41" s="7">
        <v>0</v>
      </c>
      <c r="E41" s="7">
        <v>0</v>
      </c>
    </row>
    <row r="42" spans="1:5">
      <c r="A42" s="7">
        <v>41</v>
      </c>
      <c r="B42" s="7">
        <v>0.73850000000000005</v>
      </c>
      <c r="C42" s="7">
        <v>274.73</v>
      </c>
      <c r="D42" s="7">
        <v>0</v>
      </c>
      <c r="E42" s="7">
        <v>0</v>
      </c>
    </row>
    <row r="43" spans="1:5">
      <c r="A43" s="7">
        <v>42</v>
      </c>
      <c r="B43" s="7">
        <v>0.1714</v>
      </c>
      <c r="C43" s="7">
        <v>245.27</v>
      </c>
      <c r="D43" s="7">
        <v>0</v>
      </c>
      <c r="E43" s="7">
        <v>0</v>
      </c>
    </row>
    <row r="44" spans="1:5">
      <c r="A44" s="7">
        <v>43</v>
      </c>
      <c r="B44" s="7">
        <v>-0.11559999999999999</v>
      </c>
      <c r="C44" s="7">
        <v>231.59</v>
      </c>
      <c r="D44" s="7">
        <v>0</v>
      </c>
      <c r="E44" s="7">
        <v>0</v>
      </c>
    </row>
    <row r="45" spans="1:5">
      <c r="A45" s="7">
        <v>44</v>
      </c>
      <c r="B45" s="7">
        <v>-0.30109999999999998</v>
      </c>
      <c r="C45" s="7">
        <v>223.15</v>
      </c>
      <c r="D45" s="7">
        <v>6.85</v>
      </c>
      <c r="E45" s="7">
        <v>6.51</v>
      </c>
    </row>
    <row r="46" spans="1:5">
      <c r="A46" s="7">
        <v>45</v>
      </c>
      <c r="B46" s="7">
        <v>-1.4784999999999999</v>
      </c>
      <c r="C46" s="7">
        <v>176.33</v>
      </c>
      <c r="D46" s="7">
        <v>53.67</v>
      </c>
      <c r="E46" s="7">
        <v>51.05</v>
      </c>
    </row>
    <row r="47" spans="1:5">
      <c r="A47" s="7">
        <v>46</v>
      </c>
      <c r="B47" s="7">
        <v>-0.7198</v>
      </c>
      <c r="C47" s="7">
        <v>205.23</v>
      </c>
      <c r="D47" s="7">
        <v>24.77</v>
      </c>
      <c r="E47" s="7">
        <v>23.57</v>
      </c>
    </row>
    <row r="48" spans="1:5">
      <c r="A48" s="7">
        <v>47</v>
      </c>
      <c r="B48" s="7">
        <v>-0.46060000000000001</v>
      </c>
      <c r="C48" s="7">
        <v>216.15</v>
      </c>
      <c r="D48" s="7">
        <v>13.85</v>
      </c>
      <c r="E48" s="7">
        <v>13.18</v>
      </c>
    </row>
    <row r="49" spans="1:5">
      <c r="A49" s="7">
        <v>48</v>
      </c>
      <c r="B49" s="7">
        <v>1.0570999999999999</v>
      </c>
      <c r="C49" s="7">
        <v>292.8</v>
      </c>
      <c r="D49" s="7">
        <v>0</v>
      </c>
      <c r="E49" s="7">
        <v>0</v>
      </c>
    </row>
    <row r="50" spans="1:5">
      <c r="A50" s="7">
        <v>49</v>
      </c>
      <c r="B50" s="7">
        <v>0.34360000000000002</v>
      </c>
      <c r="C50" s="7">
        <v>253.87</v>
      </c>
      <c r="D50" s="7">
        <v>0</v>
      </c>
      <c r="E50" s="7">
        <v>0</v>
      </c>
    </row>
    <row r="51" spans="1:5">
      <c r="A51" s="7">
        <v>50</v>
      </c>
      <c r="B51" s="7">
        <v>-1.7629999999999999</v>
      </c>
      <c r="C51" s="7">
        <v>166.58</v>
      </c>
      <c r="D51" s="7">
        <v>63.42</v>
      </c>
      <c r="E51" s="7">
        <v>60.33</v>
      </c>
    </row>
    <row r="52" spans="1:5">
      <c r="A52" s="7">
        <v>51</v>
      </c>
      <c r="B52" s="7">
        <v>0.3241</v>
      </c>
      <c r="C52" s="7">
        <v>252.88</v>
      </c>
      <c r="D52" s="7">
        <v>0</v>
      </c>
      <c r="E52" s="7">
        <v>0</v>
      </c>
    </row>
    <row r="53" spans="1:5">
      <c r="A53" s="7">
        <v>52</v>
      </c>
      <c r="B53" s="7">
        <v>-0.3851</v>
      </c>
      <c r="C53" s="7">
        <v>219.44</v>
      </c>
      <c r="D53" s="7">
        <v>10.56</v>
      </c>
      <c r="E53" s="7">
        <v>10.050000000000001</v>
      </c>
    </row>
    <row r="54" spans="1:5">
      <c r="A54" s="7">
        <v>53</v>
      </c>
      <c r="B54" s="7">
        <v>-0.67689999999999995</v>
      </c>
      <c r="C54" s="7">
        <v>207</v>
      </c>
      <c r="D54" s="7">
        <v>23</v>
      </c>
      <c r="E54" s="7">
        <v>21.88</v>
      </c>
    </row>
    <row r="55" spans="1:5">
      <c r="A55" s="7">
        <v>54</v>
      </c>
      <c r="B55" s="7">
        <v>0.61170000000000002</v>
      </c>
      <c r="C55" s="7">
        <v>267.85000000000002</v>
      </c>
      <c r="D55" s="7">
        <v>0</v>
      </c>
      <c r="E55" s="7">
        <v>0</v>
      </c>
    </row>
    <row r="56" spans="1:5">
      <c r="A56" s="7">
        <v>55</v>
      </c>
      <c r="B56" s="7">
        <v>1.0309999999999999</v>
      </c>
      <c r="C56" s="7">
        <v>291.27999999999997</v>
      </c>
      <c r="D56" s="7">
        <v>0</v>
      </c>
      <c r="E56" s="7">
        <v>0</v>
      </c>
    </row>
    <row r="57" spans="1:5">
      <c r="A57" s="7">
        <v>56</v>
      </c>
      <c r="B57" s="7">
        <v>0.93130000000000002</v>
      </c>
      <c r="C57" s="7">
        <v>285.52999999999997</v>
      </c>
      <c r="D57" s="7">
        <v>0</v>
      </c>
      <c r="E57" s="7">
        <v>0</v>
      </c>
    </row>
    <row r="58" spans="1:5">
      <c r="A58" s="7">
        <v>57</v>
      </c>
      <c r="B58" s="7">
        <v>-0.83919999999999995</v>
      </c>
      <c r="C58" s="7">
        <v>200.38</v>
      </c>
      <c r="D58" s="7">
        <v>29.62</v>
      </c>
      <c r="E58" s="7">
        <v>28.17</v>
      </c>
    </row>
    <row r="59" spans="1:5">
      <c r="A59" s="7">
        <v>58</v>
      </c>
      <c r="B59" s="7">
        <v>-0.30919999999999997</v>
      </c>
      <c r="C59" s="7">
        <v>222.79</v>
      </c>
      <c r="D59" s="7">
        <v>7.21</v>
      </c>
      <c r="E59" s="7">
        <v>6.86</v>
      </c>
    </row>
    <row r="60" spans="1:5">
      <c r="A60" s="7">
        <v>59</v>
      </c>
      <c r="B60" s="7">
        <v>0.33129999999999998</v>
      </c>
      <c r="C60" s="7">
        <v>253.24</v>
      </c>
      <c r="D60" s="7">
        <v>0</v>
      </c>
      <c r="E60" s="7">
        <v>0</v>
      </c>
    </row>
    <row r="61" spans="1:5">
      <c r="A61" s="7">
        <v>60</v>
      </c>
      <c r="B61" s="7">
        <v>0.97550000000000003</v>
      </c>
      <c r="C61" s="7">
        <v>288.07</v>
      </c>
      <c r="D61" s="7">
        <v>0</v>
      </c>
      <c r="E61" s="7">
        <v>0</v>
      </c>
    </row>
    <row r="62" spans="1:5">
      <c r="A62" s="7">
        <v>61</v>
      </c>
      <c r="B62" s="7">
        <v>-0.47920000000000001</v>
      </c>
      <c r="C62" s="7">
        <v>215.35</v>
      </c>
      <c r="D62" s="7">
        <v>14.65</v>
      </c>
      <c r="E62" s="7">
        <v>13.94</v>
      </c>
    </row>
    <row r="63" spans="1:5">
      <c r="A63" s="7">
        <v>62</v>
      </c>
      <c r="B63" s="7">
        <v>-0.1857</v>
      </c>
      <c r="C63" s="7">
        <v>228.37</v>
      </c>
      <c r="D63" s="7">
        <v>1.63</v>
      </c>
      <c r="E63" s="7">
        <v>1.55</v>
      </c>
    </row>
    <row r="64" spans="1:5">
      <c r="A64" s="7">
        <v>63</v>
      </c>
      <c r="B64" s="7">
        <v>-1.1063000000000001</v>
      </c>
      <c r="C64" s="7">
        <v>189.96</v>
      </c>
      <c r="D64" s="7">
        <v>40.04</v>
      </c>
      <c r="E64" s="7">
        <v>38.090000000000003</v>
      </c>
    </row>
    <row r="65" spans="1:5">
      <c r="A65" s="7">
        <v>64</v>
      </c>
      <c r="B65" s="7">
        <v>-1.1961999999999999</v>
      </c>
      <c r="C65" s="7">
        <v>186.58</v>
      </c>
      <c r="D65" s="7">
        <v>43.42</v>
      </c>
      <c r="E65" s="7">
        <v>41.31</v>
      </c>
    </row>
    <row r="66" spans="1:5">
      <c r="A66" s="7">
        <v>65</v>
      </c>
      <c r="B66" s="7">
        <v>0.8125</v>
      </c>
      <c r="C66" s="7">
        <v>278.83</v>
      </c>
      <c r="D66" s="7">
        <v>0</v>
      </c>
      <c r="E66" s="7">
        <v>0</v>
      </c>
    </row>
    <row r="67" spans="1:5">
      <c r="A67" s="7">
        <v>66</v>
      </c>
      <c r="B67" s="7">
        <v>1.3562000000000001</v>
      </c>
      <c r="C67" s="7">
        <v>310.86</v>
      </c>
      <c r="D67" s="7">
        <v>0</v>
      </c>
      <c r="E67" s="7">
        <v>0</v>
      </c>
    </row>
    <row r="68" spans="1:5">
      <c r="A68" s="7">
        <v>67</v>
      </c>
      <c r="B68" s="7">
        <v>-7.1999999999999995E-2</v>
      </c>
      <c r="C68" s="7">
        <v>233.62</v>
      </c>
      <c r="D68" s="7">
        <v>0</v>
      </c>
      <c r="E68" s="7">
        <v>0</v>
      </c>
    </row>
    <row r="69" spans="1:5">
      <c r="A69" s="7">
        <v>68</v>
      </c>
      <c r="B69" s="7">
        <v>1.0035000000000001</v>
      </c>
      <c r="C69" s="7">
        <v>289.68</v>
      </c>
      <c r="D69" s="7">
        <v>0</v>
      </c>
      <c r="E69" s="7">
        <v>0</v>
      </c>
    </row>
    <row r="70" spans="1:5">
      <c r="A70" s="7">
        <v>69</v>
      </c>
      <c r="B70" s="7">
        <v>0.36159999999999998</v>
      </c>
      <c r="C70" s="7">
        <v>254.78</v>
      </c>
      <c r="D70" s="7">
        <v>0</v>
      </c>
      <c r="E70" s="7">
        <v>0</v>
      </c>
    </row>
    <row r="71" spans="1:5">
      <c r="A71" s="7">
        <v>70</v>
      </c>
      <c r="B71" s="7">
        <v>-0.64510000000000001</v>
      </c>
      <c r="C71" s="7">
        <v>208.32</v>
      </c>
      <c r="D71" s="7">
        <v>21.68</v>
      </c>
      <c r="E71" s="7">
        <v>20.63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 2</vt:lpstr>
      <vt:lpstr>Question 3</vt:lpstr>
      <vt:lpstr>Question 4</vt:lpstr>
      <vt:lpstr>Question 5</vt:lpstr>
      <vt:lpstr>Question6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Abdigani Farah</cp:lastModifiedBy>
  <dcterms:created xsi:type="dcterms:W3CDTF">2025-04-14T21:37:19Z</dcterms:created>
  <dcterms:modified xsi:type="dcterms:W3CDTF">2025-04-14T21:37:59Z</dcterms:modified>
</cp:coreProperties>
</file>