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iand/Desktop/ds course/lecture 7/2015/"/>
    </mc:Choice>
  </mc:AlternateContent>
  <bookViews>
    <workbookView xWindow="0" yWindow="460" windowWidth="25600" windowHeight="16500" tabRatio="500" activeTab="3"/>
  </bookViews>
  <sheets>
    <sheet name="No Model" sheetId="1" r:id="rId1"/>
    <sheet name="Decent Model" sheetId="2" r:id="rId2"/>
    <sheet name="Great Model" sheetId="3" r:id="rId3"/>
    <sheet name="Perfect Model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2" l="1"/>
  <c r="D33" i="3"/>
  <c r="D33" i="4"/>
  <c r="B30" i="4"/>
  <c r="D30" i="4"/>
  <c r="D31" i="4"/>
  <c r="E5" i="4"/>
  <c r="F5" i="4"/>
  <c r="G5" i="4"/>
  <c r="E6" i="4"/>
  <c r="B6" i="4"/>
  <c r="F6" i="4"/>
  <c r="G6" i="4"/>
  <c r="E7" i="4"/>
  <c r="B7" i="4"/>
  <c r="F7" i="4"/>
  <c r="G7" i="4"/>
  <c r="E8" i="4"/>
  <c r="B8" i="4"/>
  <c r="F8" i="4"/>
  <c r="G8" i="4"/>
  <c r="E9" i="4"/>
  <c r="B9" i="4"/>
  <c r="F9" i="4"/>
  <c r="G9" i="4"/>
  <c r="E10" i="4"/>
  <c r="B10" i="4"/>
  <c r="F10" i="4"/>
  <c r="G10" i="4"/>
  <c r="E11" i="4"/>
  <c r="B11" i="4"/>
  <c r="F11" i="4"/>
  <c r="G11" i="4"/>
  <c r="E12" i="4"/>
  <c r="B12" i="4"/>
  <c r="F12" i="4"/>
  <c r="G12" i="4"/>
  <c r="E13" i="4"/>
  <c r="B13" i="4"/>
  <c r="F13" i="4"/>
  <c r="G13" i="4"/>
  <c r="E14" i="4"/>
  <c r="B14" i="4"/>
  <c r="F14" i="4"/>
  <c r="G14" i="4"/>
  <c r="E15" i="4"/>
  <c r="B15" i="4"/>
  <c r="F15" i="4"/>
  <c r="G15" i="4"/>
  <c r="E16" i="4"/>
  <c r="B16" i="4"/>
  <c r="F16" i="4"/>
  <c r="G16" i="4"/>
  <c r="E17" i="4"/>
  <c r="B17" i="4"/>
  <c r="F17" i="4"/>
  <c r="G17" i="4"/>
  <c r="E18" i="4"/>
  <c r="B18" i="4"/>
  <c r="F18" i="4"/>
  <c r="G18" i="4"/>
  <c r="E19" i="4"/>
  <c r="B19" i="4"/>
  <c r="F19" i="4"/>
  <c r="G19" i="4"/>
  <c r="E20" i="4"/>
  <c r="B20" i="4"/>
  <c r="F20" i="4"/>
  <c r="G20" i="4"/>
  <c r="E21" i="4"/>
  <c r="B21" i="4"/>
  <c r="F21" i="4"/>
  <c r="G21" i="4"/>
  <c r="E22" i="4"/>
  <c r="B22" i="4"/>
  <c r="F22" i="4"/>
  <c r="G22" i="4"/>
  <c r="E23" i="4"/>
  <c r="B23" i="4"/>
  <c r="F23" i="4"/>
  <c r="G23" i="4"/>
  <c r="E24" i="4"/>
  <c r="B24" i="4"/>
  <c r="F24" i="4"/>
  <c r="G24" i="4"/>
  <c r="E25" i="4"/>
  <c r="B25" i="4"/>
  <c r="F25" i="4"/>
  <c r="G25" i="4"/>
  <c r="H3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30" i="3"/>
  <c r="D30" i="3"/>
  <c r="D31" i="3"/>
  <c r="B2" i="3"/>
  <c r="C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C2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D25" i="3"/>
  <c r="E25" i="3"/>
  <c r="F25" i="3"/>
  <c r="G25" i="3"/>
  <c r="H3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30" i="2"/>
  <c r="D30" i="2"/>
  <c r="D31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C2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D25" i="2"/>
  <c r="E25" i="2"/>
  <c r="F25" i="2"/>
  <c r="G25" i="2"/>
  <c r="H3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6" i="1"/>
  <c r="B2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C25" i="1"/>
  <c r="D6" i="1"/>
  <c r="E6" i="1"/>
  <c r="F6" i="1"/>
  <c r="G6" i="1"/>
  <c r="C5" i="1"/>
  <c r="D5" i="1"/>
  <c r="E5" i="1"/>
  <c r="F5" i="1"/>
  <c r="G5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D25" i="1"/>
  <c r="E25" i="1"/>
  <c r="F25" i="1"/>
  <c r="G25" i="1"/>
  <c r="H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5" i="1"/>
  <c r="B2" i="4"/>
  <c r="C31" i="4"/>
  <c r="C30" i="4"/>
  <c r="C31" i="3"/>
  <c r="C30" i="3"/>
  <c r="C30" i="2"/>
  <c r="C31" i="2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G30" i="4"/>
  <c r="G31" i="4"/>
  <c r="G30" i="3"/>
  <c r="G31" i="3"/>
  <c r="G30" i="2"/>
  <c r="G31" i="2"/>
  <c r="G30" i="1"/>
  <c r="G31" i="1"/>
  <c r="H30" i="4"/>
  <c r="H31" i="4"/>
  <c r="H30" i="3"/>
  <c r="H31" i="3"/>
  <c r="H30" i="2"/>
  <c r="H31" i="2"/>
  <c r="H30" i="1"/>
  <c r="H31" i="1"/>
  <c r="G33" i="4"/>
  <c r="G33" i="3"/>
  <c r="G33" i="2"/>
  <c r="G33" i="1"/>
  <c r="G34" i="4"/>
  <c r="G35" i="4"/>
  <c r="G34" i="3"/>
  <c r="G35" i="3"/>
  <c r="G34" i="2"/>
  <c r="G35" i="2"/>
  <c r="G34" i="1"/>
  <c r="G35" i="1"/>
</calcChain>
</file>

<file path=xl/sharedStrings.xml><?xml version="1.0" encoding="utf-8"?>
<sst xmlns="http://schemas.openxmlformats.org/spreadsheetml/2006/main" count="100" uniqueCount="20">
  <si>
    <t>FPR</t>
  </si>
  <si>
    <t>TPR</t>
  </si>
  <si>
    <t>fact</t>
  </si>
  <si>
    <t>TPR_UNNORM</t>
  </si>
  <si>
    <t>FNR</t>
  </si>
  <si>
    <t>TNR</t>
  </si>
  <si>
    <t>Yes</t>
  </si>
  <si>
    <t>No</t>
  </si>
  <si>
    <t>Default Rate</t>
  </si>
  <si>
    <t>E[Value] per Applicant</t>
  </si>
  <si>
    <t>Cost Confusion Matrix</t>
  </si>
  <si>
    <t>Is Best</t>
  </si>
  <si>
    <t>Per 100 Applications</t>
  </si>
  <si>
    <t>max</t>
  </si>
  <si>
    <t>Accept Rate</t>
  </si>
  <si>
    <t>E[Value|Accept]</t>
  </si>
  <si>
    <t>Total Profit</t>
  </si>
  <si>
    <t>Accept</t>
  </si>
  <si>
    <t>Decline</t>
  </si>
  <si>
    <t>Will not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</si>
</sst>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&quot;$&quot;#,##0;[Red]&quot;$&quot;#,##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9" fontId="0" fillId="0" borderId="0" xfId="2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0" fillId="0" borderId="0" xfId="0" applyFill="1"/>
    <xf numFmtId="9" fontId="0" fillId="0" borderId="0" xfId="2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0" xfId="0" applyNumberFormat="1"/>
    <xf numFmtId="0" fontId="2" fillId="0" borderId="0" xfId="0" applyFont="1" applyFill="1" applyBorder="1" applyAlignment="1">
      <alignment horizontal="center"/>
    </xf>
    <xf numFmtId="0" fontId="2" fillId="3" borderId="1" xfId="0" applyFont="1" applyFill="1" applyBorder="1"/>
    <xf numFmtId="9" fontId="1" fillId="3" borderId="1" xfId="2" applyFont="1" applyFill="1" applyBorder="1"/>
    <xf numFmtId="164" fontId="0" fillId="3" borderId="1" xfId="0" applyNumberFormat="1" applyFont="1" applyFill="1" applyBorder="1"/>
    <xf numFmtId="164" fontId="1" fillId="3" borderId="1" xfId="1" applyNumberFormat="1" applyFont="1" applyFill="1" applyBorder="1"/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2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FPR vs. TPR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 Model'!$C$4</c:f>
              <c:strCache>
                <c:ptCount val="1"/>
                <c:pt idx="0">
                  <c:v>TPR_UNNORM</c:v>
                </c:pt>
              </c:strCache>
            </c:strRef>
          </c:tx>
          <c:marker>
            <c:symbol val="none"/>
          </c:marker>
          <c:xVal>
            <c:numRef>
              <c:f>'No Model'!$B$5:$B$25</c:f>
              <c:numCache>
                <c:formatCode>0%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'No Model'!$D$5:$D$25</c:f>
              <c:numCache>
                <c:formatCode>0%</c:formatCode>
                <c:ptCount val="21"/>
                <c:pt idx="0">
                  <c:v>0.0</c:v>
                </c:pt>
                <c:pt idx="1">
                  <c:v>0.05000000002375</c:v>
                </c:pt>
                <c:pt idx="2">
                  <c:v>0.100000000045</c:v>
                </c:pt>
                <c:pt idx="3">
                  <c:v>0.15000000006375</c:v>
                </c:pt>
                <c:pt idx="4">
                  <c:v>0.20000000008</c:v>
                </c:pt>
                <c:pt idx="5">
                  <c:v>0.25000000009375</c:v>
                </c:pt>
                <c:pt idx="6">
                  <c:v>0.300000000105</c:v>
                </c:pt>
                <c:pt idx="7">
                  <c:v>0.35000000011375</c:v>
                </c:pt>
                <c:pt idx="8">
                  <c:v>0.40000000012</c:v>
                </c:pt>
                <c:pt idx="9">
                  <c:v>0.45000000012375</c:v>
                </c:pt>
                <c:pt idx="10">
                  <c:v>0.500000000125</c:v>
                </c:pt>
                <c:pt idx="11">
                  <c:v>0.55000000012375</c:v>
                </c:pt>
                <c:pt idx="12">
                  <c:v>0.60000000012</c:v>
                </c:pt>
                <c:pt idx="13">
                  <c:v>0.65000000011375</c:v>
                </c:pt>
                <c:pt idx="14">
                  <c:v>0.700000000105</c:v>
                </c:pt>
                <c:pt idx="15">
                  <c:v>0.75000000009375</c:v>
                </c:pt>
                <c:pt idx="16">
                  <c:v>0.80000000008</c:v>
                </c:pt>
                <c:pt idx="17">
                  <c:v>0.85000000006375</c:v>
                </c:pt>
                <c:pt idx="18">
                  <c:v>0.900000000045</c:v>
                </c:pt>
                <c:pt idx="19">
                  <c:v>0.95000000002375</c:v>
                </c:pt>
                <c:pt idx="2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641216"/>
        <c:axId val="-2071423680"/>
      </c:scatterChart>
      <c:scatterChart>
        <c:scatterStyle val="smoothMarker"/>
        <c:varyColors val="0"/>
        <c:ser>
          <c:idx val="1"/>
          <c:order val="1"/>
          <c:tx>
            <c:strRef>
              <c:f>'No Model'!$G$4</c:f>
              <c:strCache>
                <c:ptCount val="1"/>
                <c:pt idx="0">
                  <c:v>E[Value] per Applicant</c:v>
                </c:pt>
              </c:strCache>
            </c:strRef>
          </c:tx>
          <c:marker>
            <c:symbol val="none"/>
          </c:marker>
          <c:xVal>
            <c:numRef>
              <c:f>'No Model'!$B$5:$B$25</c:f>
              <c:numCache>
                <c:formatCode>0%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'No Model'!$G$5:$G$25</c:f>
              <c:numCache>
                <c:formatCode>"$"#,##0;[Red]"$"#,##0</c:formatCode>
                <c:ptCount val="21"/>
                <c:pt idx="0">
                  <c:v>0.0</c:v>
                </c:pt>
                <c:pt idx="1">
                  <c:v>55.000000083125</c:v>
                </c:pt>
                <c:pt idx="2">
                  <c:v>110.0000001575</c:v>
                </c:pt>
                <c:pt idx="3">
                  <c:v>165.0000002231249</c:v>
                </c:pt>
                <c:pt idx="4">
                  <c:v>220.00000028</c:v>
                </c:pt>
                <c:pt idx="5">
                  <c:v>275.0000003281249</c:v>
                </c:pt>
                <c:pt idx="6">
                  <c:v>330.0000003675</c:v>
                </c:pt>
                <c:pt idx="7">
                  <c:v>385.0000003981252</c:v>
                </c:pt>
                <c:pt idx="8">
                  <c:v>440.0000004200003</c:v>
                </c:pt>
                <c:pt idx="9">
                  <c:v>495.0000004331252</c:v>
                </c:pt>
                <c:pt idx="10">
                  <c:v>550.0000004375003</c:v>
                </c:pt>
                <c:pt idx="11">
                  <c:v>605.0000004331252</c:v>
                </c:pt>
                <c:pt idx="12">
                  <c:v>660.0000004200001</c:v>
                </c:pt>
                <c:pt idx="13">
                  <c:v>715.000000398125</c:v>
                </c:pt>
                <c:pt idx="14">
                  <c:v>770.0000003674997</c:v>
                </c:pt>
                <c:pt idx="15">
                  <c:v>825.0000003281245</c:v>
                </c:pt>
                <c:pt idx="16">
                  <c:v>880.0000002799995</c:v>
                </c:pt>
                <c:pt idx="17">
                  <c:v>935.000000223124</c:v>
                </c:pt>
                <c:pt idx="18">
                  <c:v>990.0000001574994</c:v>
                </c:pt>
                <c:pt idx="19">
                  <c:v>1045.000000083124</c:v>
                </c:pt>
                <c:pt idx="20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608128"/>
        <c:axId val="-2071418320"/>
      </c:scatterChart>
      <c:valAx>
        <c:axId val="-2071641216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FPR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-2071423680"/>
        <c:crosses val="autoZero"/>
        <c:crossBetween val="midCat"/>
      </c:valAx>
      <c:valAx>
        <c:axId val="-2071423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TPR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-2071641216"/>
        <c:crosses val="autoZero"/>
        <c:crossBetween val="midCat"/>
      </c:valAx>
      <c:valAx>
        <c:axId val="-2071418320"/>
        <c:scaling>
          <c:orientation val="minMax"/>
        </c:scaling>
        <c:delete val="0"/>
        <c:axPos val="r"/>
        <c:numFmt formatCode="&quot;$&quot;#,##0;[Red]&quot;$&quot;#,##0" sourceLinked="1"/>
        <c:majorTickMark val="out"/>
        <c:minorTickMark val="none"/>
        <c:tickLblPos val="nextTo"/>
        <c:crossAx val="-2071608128"/>
        <c:crosses val="max"/>
        <c:crossBetween val="midCat"/>
      </c:valAx>
      <c:valAx>
        <c:axId val="-207160812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-207141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FPR vs. TPR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'Decent Model'!$C$4</c:f>
              <c:strCache>
                <c:ptCount val="1"/>
                <c:pt idx="0">
                  <c:v>TPR_UNNORM</c:v>
                </c:pt>
              </c:strCache>
            </c:strRef>
          </c:tx>
          <c:marker>
            <c:symbol val="none"/>
          </c:marker>
          <c:xVal>
            <c:numRef>
              <c:f>'Decent Model'!$B$5:$B$25</c:f>
              <c:numCache>
                <c:formatCode>0%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'Decent Model'!$D$5:$D$25</c:f>
              <c:numCache>
                <c:formatCode>0%</c:formatCode>
                <c:ptCount val="21"/>
                <c:pt idx="0">
                  <c:v>0.0</c:v>
                </c:pt>
                <c:pt idx="1">
                  <c:v>0.388236767098423</c:v>
                </c:pt>
                <c:pt idx="2">
                  <c:v>0.519573706482441</c:v>
                </c:pt>
                <c:pt idx="3">
                  <c:v>0.600761932894752</c:v>
                </c:pt>
                <c:pt idx="4">
                  <c:v>0.659684276198966</c:v>
                </c:pt>
                <c:pt idx="5">
                  <c:v>0.705961312631426</c:v>
                </c:pt>
                <c:pt idx="6">
                  <c:v>0.744073137842017</c:v>
                </c:pt>
                <c:pt idx="7">
                  <c:v>0.776473534196846</c:v>
                </c:pt>
                <c:pt idx="8">
                  <c:v>0.804653324469628</c:v>
                </c:pt>
                <c:pt idx="9">
                  <c:v>0.829586439296182</c:v>
                </c:pt>
                <c:pt idx="10">
                  <c:v>0.851944303160992</c:v>
                </c:pt>
                <c:pt idx="11">
                  <c:v>0.872209441995294</c:v>
                </c:pt>
                <c:pt idx="12">
                  <c:v>0.890740306601338</c:v>
                </c:pt>
                <c:pt idx="13">
                  <c:v>0.907810473580864</c:v>
                </c:pt>
                <c:pt idx="14">
                  <c:v>0.923633491581891</c:v>
                </c:pt>
                <c:pt idx="15">
                  <c:v>0.938379252390667</c:v>
                </c:pt>
                <c:pt idx="16">
                  <c:v>0.952185135498941</c:v>
                </c:pt>
                <c:pt idx="17">
                  <c:v>0.965163808832063</c:v>
                </c:pt>
                <c:pt idx="18">
                  <c:v>0.977408821731969</c:v>
                </c:pt>
                <c:pt idx="19">
                  <c:v>0.988998699993175</c:v>
                </c:pt>
                <c:pt idx="2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372112"/>
        <c:axId val="2118255744"/>
      </c:scatterChart>
      <c:scatterChart>
        <c:scatterStyle val="smoothMarker"/>
        <c:varyColors val="0"/>
        <c:ser>
          <c:idx val="1"/>
          <c:order val="1"/>
          <c:tx>
            <c:strRef>
              <c:f>'Decent Model'!$G$4</c:f>
              <c:strCache>
                <c:ptCount val="1"/>
                <c:pt idx="0">
                  <c:v>E[Value] per Applicant</c:v>
                </c:pt>
              </c:strCache>
            </c:strRef>
          </c:tx>
          <c:marker>
            <c:symbol val="none"/>
          </c:marker>
          <c:xVal>
            <c:numRef>
              <c:f>'Decent Model'!$B$5:$B$25</c:f>
              <c:numCache>
                <c:formatCode>0%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'Decent Model'!$G$5:$G$25</c:f>
              <c:numCache>
                <c:formatCode>"$"#,##0;[Red]"$"#,##0</c:formatCode>
                <c:ptCount val="21"/>
                <c:pt idx="0">
                  <c:v>0.0</c:v>
                </c:pt>
                <c:pt idx="1">
                  <c:v>1238.828684844481</c:v>
                </c:pt>
                <c:pt idx="2">
                  <c:v>1578.507972688542</c:v>
                </c:pt>
                <c:pt idx="3">
                  <c:v>1742.666765131631</c:v>
                </c:pt>
                <c:pt idx="4">
                  <c:v>1828.89496669638</c:v>
                </c:pt>
                <c:pt idx="5">
                  <c:v>1870.864594209992</c:v>
                </c:pt>
                <c:pt idx="6">
                  <c:v>1884.255982447059</c:v>
                </c:pt>
                <c:pt idx="7">
                  <c:v>1877.657369688963</c:v>
                </c:pt>
                <c:pt idx="8">
                  <c:v>1856.286635643699</c:v>
                </c:pt>
                <c:pt idx="9">
                  <c:v>1823.552537536636</c:v>
                </c:pt>
                <c:pt idx="10">
                  <c:v>1781.805061063473</c:v>
                </c:pt>
                <c:pt idx="11">
                  <c:v>1732.73304698353</c:v>
                </c:pt>
                <c:pt idx="12">
                  <c:v>1677.591073104685</c:v>
                </c:pt>
                <c:pt idx="13">
                  <c:v>1617.336657533023</c:v>
                </c:pt>
                <c:pt idx="14">
                  <c:v>1552.717220536619</c:v>
                </c:pt>
                <c:pt idx="15">
                  <c:v>1484.327383367335</c:v>
                </c:pt>
                <c:pt idx="16">
                  <c:v>1412.647974246295</c:v>
                </c:pt>
                <c:pt idx="17">
                  <c:v>1338.073330912219</c:v>
                </c:pt>
                <c:pt idx="18">
                  <c:v>1260.93087606189</c:v>
                </c:pt>
                <c:pt idx="19">
                  <c:v>1181.495449976112</c:v>
                </c:pt>
                <c:pt idx="20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409216"/>
        <c:axId val="-2113647152"/>
      </c:scatterChart>
      <c:valAx>
        <c:axId val="-2093372112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FPR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2118255744"/>
        <c:crosses val="autoZero"/>
        <c:crossBetween val="midCat"/>
      </c:valAx>
      <c:valAx>
        <c:axId val="2118255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TPR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-2093372112"/>
        <c:crosses val="autoZero"/>
        <c:crossBetween val="midCat"/>
      </c:valAx>
      <c:valAx>
        <c:axId val="-2113647152"/>
        <c:scaling>
          <c:orientation val="minMax"/>
        </c:scaling>
        <c:delete val="0"/>
        <c:axPos val="r"/>
        <c:numFmt formatCode="&quot;$&quot;#,##0;[Red]&quot;$&quot;#,##0" sourceLinked="1"/>
        <c:majorTickMark val="out"/>
        <c:minorTickMark val="none"/>
        <c:tickLblPos val="nextTo"/>
        <c:crossAx val="-2093409216"/>
        <c:crosses val="max"/>
        <c:crossBetween val="midCat"/>
      </c:valAx>
      <c:valAx>
        <c:axId val="-209340921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-211364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FPR vs. TPR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'Great Model'!$C$4</c:f>
              <c:strCache>
                <c:ptCount val="1"/>
                <c:pt idx="0">
                  <c:v>TPR_UNNORM</c:v>
                </c:pt>
              </c:strCache>
            </c:strRef>
          </c:tx>
          <c:marker>
            <c:symbol val="none"/>
          </c:marker>
          <c:xVal>
            <c:numRef>
              <c:f>'Great Model'!$B$5:$B$25</c:f>
              <c:numCache>
                <c:formatCode>0%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'Great Model'!$D$5:$D$25</c:f>
              <c:numCache>
                <c:formatCode>0%</c:formatCode>
                <c:ptCount val="21"/>
                <c:pt idx="0">
                  <c:v>0.0</c:v>
                </c:pt>
                <c:pt idx="1">
                  <c:v>0.783163058335929</c:v>
                </c:pt>
                <c:pt idx="2">
                  <c:v>0.833333996835155</c:v>
                </c:pt>
                <c:pt idx="3">
                  <c:v>0.8626822966141</c:v>
                </c:pt>
                <c:pt idx="4">
                  <c:v>0.88350529723828</c:v>
                </c:pt>
                <c:pt idx="5">
                  <c:v>0.899656892521777</c:v>
                </c:pt>
                <c:pt idx="6">
                  <c:v>0.912853717653065</c:v>
                </c:pt>
                <c:pt idx="7">
                  <c:v>0.924011480649499</c:v>
                </c:pt>
                <c:pt idx="8">
                  <c:v>0.93367677859539</c:v>
                </c:pt>
                <c:pt idx="9">
                  <c:v>0.94220217828002</c:v>
                </c:pt>
                <c:pt idx="10">
                  <c:v>0.949828410069847</c:v>
                </c:pt>
                <c:pt idx="11">
                  <c:v>0.956727177269788</c:v>
                </c:pt>
                <c:pt idx="12">
                  <c:v>0.963025259328472</c:v>
                </c:pt>
                <c:pt idx="13">
                  <c:v>0.968818934005865</c:v>
                </c:pt>
                <c:pt idx="14">
                  <c:v>0.974183039558733</c:v>
                </c:pt>
                <c:pt idx="15">
                  <c:v>0.979176902866618</c:v>
                </c:pt>
                <c:pt idx="16">
                  <c:v>0.983848350430002</c:v>
                </c:pt>
                <c:pt idx="17">
                  <c:v>0.988236501243872</c:v>
                </c:pt>
                <c:pt idx="18">
                  <c:v>0.992373760167708</c:v>
                </c:pt>
                <c:pt idx="19">
                  <c:v>0.996287271626474</c:v>
                </c:pt>
                <c:pt idx="2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11632"/>
        <c:axId val="2120494288"/>
      </c:scatterChart>
      <c:scatterChart>
        <c:scatterStyle val="smoothMarker"/>
        <c:varyColors val="0"/>
        <c:ser>
          <c:idx val="1"/>
          <c:order val="1"/>
          <c:tx>
            <c:strRef>
              <c:f>'Great Model'!$G$4</c:f>
              <c:strCache>
                <c:ptCount val="1"/>
                <c:pt idx="0">
                  <c:v>E[Value] per Applicant</c:v>
                </c:pt>
              </c:strCache>
            </c:strRef>
          </c:tx>
          <c:marker>
            <c:symbol val="none"/>
          </c:marker>
          <c:xVal>
            <c:numRef>
              <c:f>'Great Model'!$B$5:$B$25</c:f>
              <c:numCache>
                <c:formatCode>0%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'Great Model'!$G$5:$G$25</c:f>
              <c:numCache>
                <c:formatCode>"$"#,##0;[Red]"$"#,##0</c:formatCode>
                <c:ptCount val="21"/>
                <c:pt idx="0">
                  <c:v>0.0</c:v>
                </c:pt>
                <c:pt idx="1">
                  <c:v>2621.070704175752</c:v>
                </c:pt>
                <c:pt idx="2">
                  <c:v>2676.668988923042</c:v>
                </c:pt>
                <c:pt idx="3">
                  <c:v>2659.388038149351</c:v>
                </c:pt>
                <c:pt idx="4">
                  <c:v>2612.268540333979</c:v>
                </c:pt>
                <c:pt idx="5">
                  <c:v>2548.79912382622</c:v>
                </c:pt>
                <c:pt idx="6">
                  <c:v>2474.988011785726</c:v>
                </c:pt>
                <c:pt idx="7">
                  <c:v>2394.040182273245</c:v>
                </c:pt>
                <c:pt idx="8">
                  <c:v>2307.868725083865</c:v>
                </c:pt>
                <c:pt idx="9">
                  <c:v>2217.70762398007</c:v>
                </c:pt>
                <c:pt idx="10">
                  <c:v>2124.399435244465</c:v>
                </c:pt>
                <c:pt idx="11">
                  <c:v>2028.54512044426</c:v>
                </c:pt>
                <c:pt idx="12">
                  <c:v>1930.58840764965</c:v>
                </c:pt>
                <c:pt idx="13">
                  <c:v>1830.866269020528</c:v>
                </c:pt>
                <c:pt idx="14">
                  <c:v>1729.640638455564</c:v>
                </c:pt>
                <c:pt idx="15">
                  <c:v>1627.119160033164</c:v>
                </c:pt>
                <c:pt idx="16">
                  <c:v>1523.469226505006</c:v>
                </c:pt>
                <c:pt idx="17">
                  <c:v>1418.827754353551</c:v>
                </c:pt>
                <c:pt idx="18">
                  <c:v>1313.308160586978</c:v>
                </c:pt>
                <c:pt idx="19">
                  <c:v>1207.005450692659</c:v>
                </c:pt>
                <c:pt idx="20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53680"/>
        <c:axId val="2120929232"/>
      </c:scatterChart>
      <c:valAx>
        <c:axId val="2120311632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FPR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2120494288"/>
        <c:crosses val="autoZero"/>
        <c:crossBetween val="midCat"/>
      </c:valAx>
      <c:valAx>
        <c:axId val="212049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TPR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2120311632"/>
        <c:crosses val="autoZero"/>
        <c:crossBetween val="midCat"/>
      </c:valAx>
      <c:valAx>
        <c:axId val="2120929232"/>
        <c:scaling>
          <c:orientation val="minMax"/>
        </c:scaling>
        <c:delete val="0"/>
        <c:axPos val="r"/>
        <c:numFmt formatCode="&quot;$&quot;#,##0;[Red]&quot;$&quot;#,##0" sourceLinked="1"/>
        <c:majorTickMark val="out"/>
        <c:minorTickMark val="none"/>
        <c:tickLblPos val="nextTo"/>
        <c:crossAx val="2120553680"/>
        <c:crosses val="max"/>
        <c:crossBetween val="midCat"/>
      </c:valAx>
      <c:valAx>
        <c:axId val="212055368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2092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FPR vs. TPR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'Perfect Model'!$C$4</c:f>
              <c:strCache>
                <c:ptCount val="1"/>
                <c:pt idx="0">
                  <c:v>TPR_UNNORM</c:v>
                </c:pt>
              </c:strCache>
            </c:strRef>
          </c:tx>
          <c:marker>
            <c:symbol val="none"/>
          </c:marker>
          <c:xVal>
            <c:numRef>
              <c:f>'Perfect Model'!$B$5:$B$25</c:f>
              <c:numCache>
                <c:formatCode>0%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'Perfect Model'!$D$5:$D$25</c:f>
              <c:numCache>
                <c:formatCode>0%</c:formatCode>
                <c:ptCount val="2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75280"/>
        <c:axId val="-2078870112"/>
      </c:scatterChart>
      <c:scatterChart>
        <c:scatterStyle val="smoothMarker"/>
        <c:varyColors val="0"/>
        <c:ser>
          <c:idx val="1"/>
          <c:order val="1"/>
          <c:tx>
            <c:strRef>
              <c:f>'Perfect Model'!$G$4</c:f>
              <c:strCache>
                <c:ptCount val="1"/>
                <c:pt idx="0">
                  <c:v>E[Value] per Applicant</c:v>
                </c:pt>
              </c:strCache>
            </c:strRef>
          </c:tx>
          <c:marker>
            <c:symbol val="none"/>
          </c:marker>
          <c:xVal>
            <c:numRef>
              <c:f>'Perfect Model'!$B$5:$B$25</c:f>
              <c:numCache>
                <c:formatCode>0%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'Perfect Model'!$G$5:$G$25</c:f>
              <c:numCache>
                <c:formatCode>"$"#,##0;[Red]"$"#,##0</c:formatCode>
                <c:ptCount val="21"/>
                <c:pt idx="0">
                  <c:v>3500.0</c:v>
                </c:pt>
                <c:pt idx="1">
                  <c:v>3380.0</c:v>
                </c:pt>
                <c:pt idx="2">
                  <c:v>3260.0</c:v>
                </c:pt>
                <c:pt idx="3">
                  <c:v>3140.0</c:v>
                </c:pt>
                <c:pt idx="4">
                  <c:v>3020.0</c:v>
                </c:pt>
                <c:pt idx="5">
                  <c:v>2900.0</c:v>
                </c:pt>
                <c:pt idx="6">
                  <c:v>2780.0</c:v>
                </c:pt>
                <c:pt idx="7">
                  <c:v>2660.0</c:v>
                </c:pt>
                <c:pt idx="8">
                  <c:v>2540.0</c:v>
                </c:pt>
                <c:pt idx="9">
                  <c:v>2420.0</c:v>
                </c:pt>
                <c:pt idx="10">
                  <c:v>2300.0</c:v>
                </c:pt>
                <c:pt idx="11">
                  <c:v>2180.0</c:v>
                </c:pt>
                <c:pt idx="12">
                  <c:v>2060.0</c:v>
                </c:pt>
                <c:pt idx="13">
                  <c:v>1940.0</c:v>
                </c:pt>
                <c:pt idx="14">
                  <c:v>182</c:v>
                </c:pt>
                <c:pt idx="15">
                  <c:v>17</c:v>
                </c:pt>
                <c:pt idx="16">
                  <c:v>158</c:v>
                </c:pt>
                <c:pt idx="17">
                  <c:v>146</c:v>
                </c:pt>
                <c:pt idx="18">
                  <c:v>134</c:v>
                </c:pt>
                <c:pt idx="19">
                  <c:v>122</c:v>
                </c:pt>
                <c:pt idx="20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61984"/>
        <c:axId val="-2078864944"/>
      </c:scatterChart>
      <c:valAx>
        <c:axId val="-207887528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FPR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-2078870112"/>
        <c:crosses val="autoZero"/>
        <c:crossBetween val="midCat"/>
      </c:valAx>
      <c:valAx>
        <c:axId val="-2078870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TPR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-2078875280"/>
        <c:crosses val="autoZero"/>
        <c:crossBetween val="midCat"/>
      </c:valAx>
      <c:valAx>
        <c:axId val="-2078864944"/>
        <c:scaling>
          <c:orientation val="minMax"/>
        </c:scaling>
        <c:delete val="0"/>
        <c:axPos val="r"/>
        <c:numFmt formatCode="&quot;$&quot;#,##0;[Red]&quot;$&quot;#,##0" sourceLinked="1"/>
        <c:majorTickMark val="out"/>
        <c:minorTickMark val="none"/>
        <c:tickLblPos val="nextTo"/>
        <c:crossAx val="-2078861984"/>
        <c:crosses val="max"/>
        <c:crossBetween val="midCat"/>
      </c:valAx>
      <c:valAx>
        <c:axId val="-207886198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-2078864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1</xdr:row>
      <xdr:rowOff>158750</xdr:rowOff>
    </xdr:from>
    <xdr:to>
      <xdr:col>16</xdr:col>
      <xdr:colOff>800100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1</xdr:row>
      <xdr:rowOff>158750</xdr:rowOff>
    </xdr:from>
    <xdr:to>
      <xdr:col>16</xdr:col>
      <xdr:colOff>800100</xdr:colOff>
      <xdr:row>28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1</xdr:row>
      <xdr:rowOff>158750</xdr:rowOff>
    </xdr:from>
    <xdr:to>
      <xdr:col>16</xdr:col>
      <xdr:colOff>800100</xdr:colOff>
      <xdr:row>28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1</xdr:row>
      <xdr:rowOff>158750</xdr:rowOff>
    </xdr:from>
    <xdr:to>
      <xdr:col>16</xdr:col>
      <xdr:colOff>800100</xdr:colOff>
      <xdr:row>28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4" workbookViewId="0">
      <selection activeCell="B31" sqref="B31"/>
    </sheetView>
  </sheetViews>
  <sheetFormatPr baseColWidth="10" defaultRowHeight="16" x14ac:dyDescent="0.2"/>
  <cols>
    <col min="2" max="2" width="12.33203125" customWidth="1"/>
    <col min="3" max="3" width="0" hidden="1" customWidth="1"/>
    <col min="4" max="4" width="13.6640625" customWidth="1"/>
    <col min="5" max="5" width="13" customWidth="1"/>
    <col min="6" max="6" width="16.6640625" customWidth="1"/>
    <col min="7" max="7" width="14.1640625" customWidth="1"/>
  </cols>
  <sheetData>
    <row r="1" spans="2:8" x14ac:dyDescent="0.2">
      <c r="B1" t="s">
        <v>2</v>
      </c>
    </row>
    <row r="2" spans="2:8" x14ac:dyDescent="0.2">
      <c r="B2">
        <f>0.000000001</f>
        <v>1.0000000000000001E-9</v>
      </c>
      <c r="H2" t="s">
        <v>13</v>
      </c>
    </row>
    <row r="3" spans="2:8" x14ac:dyDescent="0.2">
      <c r="H3" s="16">
        <f>MAX(G5:G25)</f>
        <v>1099.9999999999995</v>
      </c>
    </row>
    <row r="4" spans="2:8" ht="32" customHeight="1" x14ac:dyDescent="0.2">
      <c r="B4" s="5" t="s">
        <v>0</v>
      </c>
      <c r="C4" s="6" t="s">
        <v>3</v>
      </c>
      <c r="D4" s="6" t="s">
        <v>1</v>
      </c>
      <c r="E4" s="6" t="s">
        <v>4</v>
      </c>
      <c r="F4" s="6" t="s">
        <v>5</v>
      </c>
      <c r="G4" s="11" t="s">
        <v>9</v>
      </c>
      <c r="H4" s="17" t="s">
        <v>11</v>
      </c>
    </row>
    <row r="5" spans="2:8" x14ac:dyDescent="0.2">
      <c r="B5" s="7">
        <v>0</v>
      </c>
      <c r="C5" s="8">
        <f t="shared" ref="C5:C25" si="0">LN(B5*$B$2+1)</f>
        <v>0</v>
      </c>
      <c r="D5" s="7">
        <f>C5/C$25</f>
        <v>0</v>
      </c>
      <c r="E5" s="9">
        <f>1-D5</f>
        <v>1</v>
      </c>
      <c r="F5" s="9">
        <f>1-B5</f>
        <v>1</v>
      </c>
      <c r="G5" s="10">
        <f t="shared" ref="G5:G25" si="1">(1-D$33)*($D5*$B$30+$E5*$B$31)+$D$33*($B5*$D$30+$F5*$D$31)</f>
        <v>0</v>
      </c>
      <c r="H5">
        <f>IF(G5=$H$3,1,0)</f>
        <v>0</v>
      </c>
    </row>
    <row r="6" spans="2:8" x14ac:dyDescent="0.2">
      <c r="B6" s="7">
        <f>B5+0.05</f>
        <v>0.05</v>
      </c>
      <c r="C6" s="8">
        <f t="shared" si="0"/>
        <v>5.0000004135768551E-11</v>
      </c>
      <c r="D6" s="7">
        <f t="shared" ref="D6:D25" si="2">C6/C$25</f>
        <v>5.0000000023750005E-2</v>
      </c>
      <c r="E6" s="9">
        <f t="shared" ref="E6:E25" si="3">1-D6</f>
        <v>0.94999999997624995</v>
      </c>
      <c r="F6" s="9">
        <f t="shared" ref="F6:F25" si="4">1-B6</f>
        <v>0.95</v>
      </c>
      <c r="G6" s="10">
        <f t="shared" si="1"/>
        <v>55.000000083125002</v>
      </c>
      <c r="H6">
        <f t="shared" ref="H6:H25" si="5">IF(G6=$H$3,1,0)</f>
        <v>0</v>
      </c>
    </row>
    <row r="7" spans="2:8" x14ac:dyDescent="0.2">
      <c r="B7" s="7">
        <f t="shared" ref="B7:B23" si="6">B6+0.05</f>
        <v>0.1</v>
      </c>
      <c r="C7" s="8">
        <f t="shared" si="0"/>
        <v>1.000000082690371E-10</v>
      </c>
      <c r="D7" s="7">
        <f t="shared" si="2"/>
        <v>0.10000000004500001</v>
      </c>
      <c r="E7" s="9">
        <f t="shared" si="3"/>
        <v>0.89999999995500002</v>
      </c>
      <c r="F7" s="9">
        <f t="shared" si="4"/>
        <v>0.9</v>
      </c>
      <c r="G7" s="10">
        <f t="shared" si="1"/>
        <v>110.00000015750004</v>
      </c>
      <c r="H7">
        <f t="shared" si="5"/>
        <v>0</v>
      </c>
    </row>
    <row r="8" spans="2:8" x14ac:dyDescent="0.2">
      <c r="B8" s="7">
        <f t="shared" si="6"/>
        <v>0.15000000000000002</v>
      </c>
      <c r="C8" s="8">
        <f t="shared" si="0"/>
        <v>1.5000001239980566E-10</v>
      </c>
      <c r="D8" s="7">
        <f t="shared" si="2"/>
        <v>0.15000000006375</v>
      </c>
      <c r="E8" s="9">
        <f t="shared" si="3"/>
        <v>0.84999999993624997</v>
      </c>
      <c r="F8" s="9">
        <f t="shared" si="4"/>
        <v>0.85</v>
      </c>
      <c r="G8" s="10">
        <f t="shared" si="1"/>
        <v>165.00000022312491</v>
      </c>
      <c r="H8">
        <f t="shared" si="5"/>
        <v>0</v>
      </c>
    </row>
    <row r="9" spans="2:8" x14ac:dyDescent="0.2">
      <c r="B9" s="7">
        <f t="shared" si="6"/>
        <v>0.2</v>
      </c>
      <c r="C9" s="8">
        <f t="shared" si="0"/>
        <v>2.0000001652807419E-10</v>
      </c>
      <c r="D9" s="7">
        <f t="shared" si="2"/>
        <v>0.20000000007999999</v>
      </c>
      <c r="E9" s="9">
        <f t="shared" si="3"/>
        <v>0.79999999992000004</v>
      </c>
      <c r="F9" s="9">
        <f t="shared" si="4"/>
        <v>0.8</v>
      </c>
      <c r="G9" s="10">
        <f t="shared" si="1"/>
        <v>220.00000027999999</v>
      </c>
      <c r="H9">
        <f t="shared" si="5"/>
        <v>0</v>
      </c>
    </row>
    <row r="10" spans="2:8" x14ac:dyDescent="0.2">
      <c r="B10" s="7">
        <f t="shared" si="6"/>
        <v>0.25</v>
      </c>
      <c r="C10" s="8">
        <f t="shared" si="0"/>
        <v>2.5000002065384275E-10</v>
      </c>
      <c r="D10" s="7">
        <f t="shared" si="2"/>
        <v>0.25000000009375001</v>
      </c>
      <c r="E10" s="9">
        <f t="shared" si="3"/>
        <v>0.74999999990624999</v>
      </c>
      <c r="F10" s="9">
        <f t="shared" si="4"/>
        <v>0.75</v>
      </c>
      <c r="G10" s="10">
        <f t="shared" si="1"/>
        <v>275.00000032812488</v>
      </c>
      <c r="H10">
        <f t="shared" si="5"/>
        <v>0</v>
      </c>
    </row>
    <row r="11" spans="2:8" x14ac:dyDescent="0.2">
      <c r="B11" s="7">
        <f t="shared" si="6"/>
        <v>0.3</v>
      </c>
      <c r="C11" s="8">
        <f t="shared" si="0"/>
        <v>3.0000002477711128E-10</v>
      </c>
      <c r="D11" s="7">
        <f t="shared" si="2"/>
        <v>0.300000000105</v>
      </c>
      <c r="E11" s="9">
        <f t="shared" si="3"/>
        <v>0.69999999989499995</v>
      </c>
      <c r="F11" s="9">
        <f t="shared" si="4"/>
        <v>0.7</v>
      </c>
      <c r="G11" s="10">
        <f t="shared" si="1"/>
        <v>330.00000036749998</v>
      </c>
      <c r="H11">
        <f t="shared" si="5"/>
        <v>0</v>
      </c>
    </row>
    <row r="12" spans="2:8" x14ac:dyDescent="0.2">
      <c r="B12" s="7">
        <f t="shared" si="6"/>
        <v>0.35</v>
      </c>
      <c r="C12" s="8">
        <f t="shared" si="0"/>
        <v>3.5000002889787987E-10</v>
      </c>
      <c r="D12" s="7">
        <f t="shared" si="2"/>
        <v>0.35000000011375004</v>
      </c>
      <c r="E12" s="9">
        <f t="shared" si="3"/>
        <v>0.64999999988625001</v>
      </c>
      <c r="F12" s="9">
        <f t="shared" si="4"/>
        <v>0.65</v>
      </c>
      <c r="G12" s="10">
        <f t="shared" si="1"/>
        <v>385.00000039812517</v>
      </c>
      <c r="H12">
        <f t="shared" si="5"/>
        <v>0</v>
      </c>
    </row>
    <row r="13" spans="2:8" x14ac:dyDescent="0.2">
      <c r="B13" s="7">
        <f t="shared" si="6"/>
        <v>0.39999999999999997</v>
      </c>
      <c r="C13" s="8">
        <f t="shared" si="0"/>
        <v>4.000000330161484E-10</v>
      </c>
      <c r="D13" s="7">
        <f t="shared" si="2"/>
        <v>0.40000000012000003</v>
      </c>
      <c r="E13" s="9">
        <f t="shared" si="3"/>
        <v>0.59999999987999997</v>
      </c>
      <c r="F13" s="9">
        <f t="shared" si="4"/>
        <v>0.60000000000000009</v>
      </c>
      <c r="G13" s="10">
        <f t="shared" si="1"/>
        <v>440.00000042000033</v>
      </c>
      <c r="H13">
        <f t="shared" si="5"/>
        <v>0</v>
      </c>
    </row>
    <row r="14" spans="2:8" x14ac:dyDescent="0.2">
      <c r="B14" s="7">
        <f t="shared" si="6"/>
        <v>0.44999999999999996</v>
      </c>
      <c r="C14" s="8">
        <f t="shared" si="0"/>
        <v>4.5000003713191694E-10</v>
      </c>
      <c r="D14" s="7">
        <f t="shared" si="2"/>
        <v>0.45000000012375002</v>
      </c>
      <c r="E14" s="9">
        <f t="shared" si="3"/>
        <v>0.54999999987624992</v>
      </c>
      <c r="F14" s="9">
        <f t="shared" si="4"/>
        <v>0.55000000000000004</v>
      </c>
      <c r="G14" s="10">
        <f t="shared" si="1"/>
        <v>495.00000043312525</v>
      </c>
      <c r="H14">
        <f t="shared" si="5"/>
        <v>0</v>
      </c>
    </row>
    <row r="15" spans="2:8" x14ac:dyDescent="0.2">
      <c r="B15" s="7">
        <f t="shared" si="6"/>
        <v>0.49999999999999994</v>
      </c>
      <c r="C15" s="8">
        <f t="shared" si="0"/>
        <v>5.0000004124518548E-10</v>
      </c>
      <c r="D15" s="7">
        <f t="shared" si="2"/>
        <v>0.50000000012500001</v>
      </c>
      <c r="E15" s="9">
        <f t="shared" si="3"/>
        <v>0.49999999987499999</v>
      </c>
      <c r="F15" s="9">
        <f t="shared" si="4"/>
        <v>0.5</v>
      </c>
      <c r="G15" s="10">
        <f t="shared" si="1"/>
        <v>550.00000043750038</v>
      </c>
      <c r="H15">
        <f t="shared" si="5"/>
        <v>0</v>
      </c>
    </row>
    <row r="16" spans="2:8" x14ac:dyDescent="0.2">
      <c r="B16" s="7">
        <f t="shared" si="6"/>
        <v>0.54999999999999993</v>
      </c>
      <c r="C16" s="8">
        <f t="shared" si="0"/>
        <v>5.5000004535595407E-10</v>
      </c>
      <c r="D16" s="7">
        <f t="shared" si="2"/>
        <v>0.55000000012375005</v>
      </c>
      <c r="E16" s="9">
        <f t="shared" si="3"/>
        <v>0.44999999987624995</v>
      </c>
      <c r="F16" s="9">
        <f t="shared" si="4"/>
        <v>0.45000000000000007</v>
      </c>
      <c r="G16" s="10">
        <f t="shared" si="1"/>
        <v>605.00000043312525</v>
      </c>
      <c r="H16">
        <f t="shared" si="5"/>
        <v>0</v>
      </c>
    </row>
    <row r="17" spans="1:8" x14ac:dyDescent="0.2">
      <c r="B17" s="7">
        <f t="shared" si="6"/>
        <v>0.6</v>
      </c>
      <c r="C17" s="8">
        <f t="shared" si="0"/>
        <v>6.0000004946422262E-10</v>
      </c>
      <c r="D17" s="7">
        <f t="shared" si="2"/>
        <v>0.6000000001200001</v>
      </c>
      <c r="E17" s="9">
        <f t="shared" si="3"/>
        <v>0.3999999998799999</v>
      </c>
      <c r="F17" s="9">
        <f t="shared" si="4"/>
        <v>0.4</v>
      </c>
      <c r="G17" s="10">
        <f t="shared" si="1"/>
        <v>660.00000042000011</v>
      </c>
      <c r="H17">
        <f t="shared" si="5"/>
        <v>0</v>
      </c>
    </row>
    <row r="18" spans="1:8" x14ac:dyDescent="0.2">
      <c r="B18" s="7">
        <f t="shared" si="6"/>
        <v>0.65</v>
      </c>
      <c r="C18" s="8">
        <f t="shared" si="0"/>
        <v>6.5000005356999111E-10</v>
      </c>
      <c r="D18" s="7">
        <f t="shared" si="2"/>
        <v>0.65000000011375003</v>
      </c>
      <c r="E18" s="9">
        <f t="shared" si="3"/>
        <v>0.34999999988624997</v>
      </c>
      <c r="F18" s="9">
        <f t="shared" si="4"/>
        <v>0.35</v>
      </c>
      <c r="G18" s="10">
        <f t="shared" si="1"/>
        <v>715.00000039812494</v>
      </c>
      <c r="H18">
        <f t="shared" si="5"/>
        <v>0</v>
      </c>
    </row>
    <row r="19" spans="1:8" x14ac:dyDescent="0.2">
      <c r="B19" s="7">
        <f t="shared" si="6"/>
        <v>0.70000000000000007</v>
      </c>
      <c r="C19" s="8">
        <f t="shared" si="0"/>
        <v>7.0000005767325966E-10</v>
      </c>
      <c r="D19" s="7">
        <f t="shared" si="2"/>
        <v>0.70000000010499996</v>
      </c>
      <c r="E19" s="9">
        <f t="shared" si="3"/>
        <v>0.29999999989500004</v>
      </c>
      <c r="F19" s="9">
        <f t="shared" si="4"/>
        <v>0.29999999999999993</v>
      </c>
      <c r="G19" s="10">
        <f t="shared" si="1"/>
        <v>770.00000036749975</v>
      </c>
      <c r="H19">
        <f t="shared" si="5"/>
        <v>0</v>
      </c>
    </row>
    <row r="20" spans="1:8" x14ac:dyDescent="0.2">
      <c r="B20" s="7">
        <f t="shared" si="6"/>
        <v>0.75000000000000011</v>
      </c>
      <c r="C20" s="8">
        <f t="shared" si="0"/>
        <v>7.5000006177402816E-10</v>
      </c>
      <c r="D20" s="7">
        <f t="shared" si="2"/>
        <v>0.75000000009375001</v>
      </c>
      <c r="E20" s="9">
        <f t="shared" si="3"/>
        <v>0.24999999990624999</v>
      </c>
      <c r="F20" s="9">
        <f t="shared" si="4"/>
        <v>0.24999999999999989</v>
      </c>
      <c r="G20" s="10">
        <f t="shared" si="1"/>
        <v>825.00000032812454</v>
      </c>
      <c r="H20">
        <f t="shared" si="5"/>
        <v>0</v>
      </c>
    </row>
    <row r="21" spans="1:8" x14ac:dyDescent="0.2">
      <c r="B21" s="7">
        <f t="shared" si="6"/>
        <v>0.80000000000000016</v>
      </c>
      <c r="C21" s="8">
        <f t="shared" si="0"/>
        <v>8.0000006587229671E-10</v>
      </c>
      <c r="D21" s="7">
        <f t="shared" si="2"/>
        <v>0.80000000007999994</v>
      </c>
      <c r="E21" s="9">
        <f t="shared" si="3"/>
        <v>0.19999999992000006</v>
      </c>
      <c r="F21" s="9">
        <f t="shared" si="4"/>
        <v>0.19999999999999984</v>
      </c>
      <c r="G21" s="10">
        <f t="shared" si="1"/>
        <v>880.00000027999954</v>
      </c>
      <c r="H21">
        <f t="shared" si="5"/>
        <v>0</v>
      </c>
    </row>
    <row r="22" spans="1:8" x14ac:dyDescent="0.2">
      <c r="B22" s="7">
        <f t="shared" si="6"/>
        <v>0.8500000000000002</v>
      </c>
      <c r="C22" s="8">
        <f t="shared" si="0"/>
        <v>8.5000006996806531E-10</v>
      </c>
      <c r="D22" s="7">
        <f t="shared" si="2"/>
        <v>0.85000000006374998</v>
      </c>
      <c r="E22" s="9">
        <f t="shared" si="3"/>
        <v>0.14999999993625002</v>
      </c>
      <c r="F22" s="9">
        <f t="shared" si="4"/>
        <v>0.1499999999999998</v>
      </c>
      <c r="G22" s="10">
        <f t="shared" si="1"/>
        <v>935.00000022312406</v>
      </c>
      <c r="H22">
        <f t="shared" si="5"/>
        <v>0</v>
      </c>
    </row>
    <row r="23" spans="1:8" x14ac:dyDescent="0.2">
      <c r="B23" s="7">
        <f t="shared" si="6"/>
        <v>0.90000000000000024</v>
      </c>
      <c r="C23" s="8">
        <f t="shared" si="0"/>
        <v>9.0000007406133386E-10</v>
      </c>
      <c r="D23" s="7">
        <f t="shared" si="2"/>
        <v>0.90000000004500003</v>
      </c>
      <c r="E23" s="9">
        <f t="shared" si="3"/>
        <v>9.9999999954999974E-2</v>
      </c>
      <c r="F23" s="9">
        <f t="shared" si="4"/>
        <v>9.9999999999999756E-2</v>
      </c>
      <c r="G23" s="10">
        <f t="shared" si="1"/>
        <v>990.00000015749947</v>
      </c>
      <c r="H23">
        <f t="shared" si="5"/>
        <v>0</v>
      </c>
    </row>
    <row r="24" spans="1:8" x14ac:dyDescent="0.2">
      <c r="B24" s="7">
        <f>B23+0.05</f>
        <v>0.95000000000000029</v>
      </c>
      <c r="C24" s="8">
        <f t="shared" si="0"/>
        <v>9.5000007815210247E-10</v>
      </c>
      <c r="D24" s="7">
        <f t="shared" si="2"/>
        <v>0.95000000002375007</v>
      </c>
      <c r="E24" s="9">
        <f t="shared" si="3"/>
        <v>4.9999999976249931E-2</v>
      </c>
      <c r="F24" s="9">
        <f t="shared" si="4"/>
        <v>4.9999999999999711E-2</v>
      </c>
      <c r="G24" s="10">
        <f t="shared" si="1"/>
        <v>1045.0000000831237</v>
      </c>
      <c r="H24">
        <f t="shared" si="5"/>
        <v>0</v>
      </c>
    </row>
    <row r="25" spans="1:8" x14ac:dyDescent="0.2">
      <c r="B25" s="7">
        <f>B24+0.05</f>
        <v>1.0000000000000002</v>
      </c>
      <c r="C25" s="8">
        <f t="shared" si="0"/>
        <v>1.0000000822403709E-9</v>
      </c>
      <c r="D25" s="7">
        <f t="shared" si="2"/>
        <v>1</v>
      </c>
      <c r="E25" s="9">
        <f t="shared" si="3"/>
        <v>0</v>
      </c>
      <c r="F25" s="9">
        <f t="shared" si="4"/>
        <v>0</v>
      </c>
      <c r="G25" s="10">
        <f t="shared" si="1"/>
        <v>1099.9999999999995</v>
      </c>
      <c r="H25">
        <f t="shared" si="5"/>
        <v>1</v>
      </c>
    </row>
    <row r="26" spans="1:8" s="12" customFormat="1" x14ac:dyDescent="0.2">
      <c r="B26" s="13"/>
      <c r="C26" s="13"/>
      <c r="D26" s="13"/>
      <c r="E26" s="14"/>
      <c r="F26" s="14"/>
      <c r="G26" s="15"/>
    </row>
    <row r="27" spans="1:8" x14ac:dyDescent="0.2">
      <c r="A27" s="23" t="s">
        <v>10</v>
      </c>
      <c r="B27" s="23"/>
      <c r="C27" s="23"/>
      <c r="D27" s="23"/>
      <c r="F27" s="23" t="s">
        <v>12</v>
      </c>
      <c r="G27" s="23"/>
      <c r="H27" s="23"/>
    </row>
    <row r="28" spans="1:8" x14ac:dyDescent="0.2">
      <c r="B28" s="23" t="s">
        <v>19</v>
      </c>
      <c r="C28" s="23"/>
      <c r="D28" s="23"/>
      <c r="F28" s="23" t="s">
        <v>19</v>
      </c>
      <c r="G28" s="23"/>
      <c r="H28" s="23"/>
    </row>
    <row r="29" spans="1:8" x14ac:dyDescent="0.2">
      <c r="B29" s="3" t="s">
        <v>6</v>
      </c>
      <c r="C29" s="3"/>
      <c r="D29" s="3" t="s">
        <v>7</v>
      </c>
      <c r="G29" s="3" t="s">
        <v>6</v>
      </c>
      <c r="H29" s="3" t="s">
        <v>7</v>
      </c>
    </row>
    <row r="30" spans="1:8" ht="33" customHeight="1" x14ac:dyDescent="0.2">
      <c r="A30" s="4" t="s">
        <v>17</v>
      </c>
      <c r="B30">
        <v>5000</v>
      </c>
      <c r="D30">
        <v>-8000</v>
      </c>
      <c r="F30" s="4" t="s">
        <v>17</v>
      </c>
      <c r="G30" s="2">
        <f>SUMPRODUCT(H5:H25,D5:D25)*(1-D33)*100</f>
        <v>70</v>
      </c>
      <c r="H30" s="2">
        <f>SUMPRODUCT(H5:H25,B5:B25)*D33*100</f>
        <v>30.000000000000004</v>
      </c>
    </row>
    <row r="31" spans="1:8" ht="40" customHeight="1" x14ac:dyDescent="0.2">
      <c r="A31" s="4" t="s">
        <v>18</v>
      </c>
      <c r="B31">
        <v>0</v>
      </c>
      <c r="D31">
        <v>0</v>
      </c>
      <c r="F31" s="4" t="s">
        <v>18</v>
      </c>
      <c r="G31" s="2">
        <f>100*(1-D33)-G30</f>
        <v>0</v>
      </c>
      <c r="H31" s="2">
        <f>100*D33-H30</f>
        <v>0</v>
      </c>
    </row>
    <row r="33" spans="2:7" x14ac:dyDescent="0.2">
      <c r="B33" t="s">
        <v>8</v>
      </c>
      <c r="D33" s="1">
        <v>0.3</v>
      </c>
      <c r="F33" s="18" t="s">
        <v>14</v>
      </c>
      <c r="G33" s="19">
        <f>(G30+H30)/SUM(G30:H31)</f>
        <v>1</v>
      </c>
    </row>
    <row r="34" spans="2:7" x14ac:dyDescent="0.2">
      <c r="F34" s="18" t="s">
        <v>15</v>
      </c>
      <c r="G34" s="20">
        <f>(G30*B30+H30*D30)/(G30+H30)</f>
        <v>1099.9999999999998</v>
      </c>
    </row>
    <row r="35" spans="2:7" x14ac:dyDescent="0.2">
      <c r="F35" s="18" t="s">
        <v>16</v>
      </c>
      <c r="G35" s="21">
        <f>G34*G33*100</f>
        <v>109999.99999999997</v>
      </c>
    </row>
  </sheetData>
  <mergeCells count="4">
    <mergeCell ref="B28:D28"/>
    <mergeCell ref="A27:D27"/>
    <mergeCell ref="F28:H28"/>
    <mergeCell ref="F27:H27"/>
  </mergeCells>
  <conditionalFormatting sqref="G5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4" workbookViewId="0">
      <selection activeCell="B30" sqref="B30"/>
    </sheetView>
  </sheetViews>
  <sheetFormatPr baseColWidth="10" defaultRowHeight="16" x14ac:dyDescent="0.2"/>
  <cols>
    <col min="2" max="2" width="12.33203125" customWidth="1"/>
    <col min="3" max="3" width="0" hidden="1" customWidth="1"/>
    <col min="4" max="4" width="13.6640625" customWidth="1"/>
    <col min="5" max="5" width="13" customWidth="1"/>
    <col min="6" max="6" width="16.6640625" customWidth="1"/>
    <col min="7" max="7" width="14.1640625" customWidth="1"/>
  </cols>
  <sheetData>
    <row r="1" spans="2:8" x14ac:dyDescent="0.2">
      <c r="B1" t="s">
        <v>2</v>
      </c>
    </row>
    <row r="2" spans="2:8" x14ac:dyDescent="0.2">
      <c r="B2">
        <v>100</v>
      </c>
      <c r="H2" t="s">
        <v>13</v>
      </c>
    </row>
    <row r="3" spans="2:8" x14ac:dyDescent="0.2">
      <c r="H3" s="16">
        <f>MAX(G5:G25)</f>
        <v>1884.2559824470586</v>
      </c>
    </row>
    <row r="4" spans="2:8" ht="32" x14ac:dyDescent="0.2">
      <c r="B4" s="5" t="s">
        <v>0</v>
      </c>
      <c r="C4" s="6" t="s">
        <v>3</v>
      </c>
      <c r="D4" s="6" t="s">
        <v>1</v>
      </c>
      <c r="E4" s="6" t="s">
        <v>4</v>
      </c>
      <c r="F4" s="6" t="s">
        <v>5</v>
      </c>
      <c r="G4" s="11" t="s">
        <v>9</v>
      </c>
      <c r="H4" s="17" t="s">
        <v>11</v>
      </c>
    </row>
    <row r="5" spans="2:8" x14ac:dyDescent="0.2">
      <c r="B5" s="7">
        <v>0</v>
      </c>
      <c r="C5" s="8">
        <f t="shared" ref="C5:C25" si="0">LN(B5*$B$2+1)</f>
        <v>0</v>
      </c>
      <c r="D5" s="7">
        <f>C5/C$25</f>
        <v>0</v>
      </c>
      <c r="E5" s="9">
        <f>1-D5</f>
        <v>1</v>
      </c>
      <c r="F5" s="9">
        <f>1-B5</f>
        <v>1</v>
      </c>
      <c r="G5" s="10">
        <f t="shared" ref="G5:G25" si="1">(1-D$33)*($D5*$B$30+$E5*$B$31)+$D$33*($B5*$D$30+$F5*$D$31)</f>
        <v>0</v>
      </c>
      <c r="H5">
        <f>IF(G5=$H$3,1,0)</f>
        <v>0</v>
      </c>
    </row>
    <row r="6" spans="2:8" x14ac:dyDescent="0.2">
      <c r="B6" s="7">
        <f>B5+0.05</f>
        <v>0.05</v>
      </c>
      <c r="C6" s="8">
        <f t="shared" si="0"/>
        <v>1.791759469228055</v>
      </c>
      <c r="D6" s="7">
        <f t="shared" ref="D6:D25" si="2">C6/C$25</f>
        <v>0.38823676709842325</v>
      </c>
      <c r="E6" s="9">
        <f t="shared" ref="E6:E25" si="3">1-D6</f>
        <v>0.61176323290157675</v>
      </c>
      <c r="F6" s="9">
        <f t="shared" ref="F6:F25" si="4">1-B6</f>
        <v>0.95</v>
      </c>
      <c r="G6" s="10">
        <f t="shared" si="1"/>
        <v>1238.8286848444814</v>
      </c>
      <c r="H6">
        <f t="shared" ref="H6:H25" si="5">IF(G6=$H$3,1,0)</f>
        <v>0</v>
      </c>
    </row>
    <row r="7" spans="2:8" x14ac:dyDescent="0.2">
      <c r="B7" s="7">
        <f t="shared" ref="B7:B23" si="6">B6+0.05</f>
        <v>0.1</v>
      </c>
      <c r="C7" s="8">
        <f t="shared" si="0"/>
        <v>2.3978952727983707</v>
      </c>
      <c r="D7" s="7">
        <f t="shared" si="2"/>
        <v>0.51957370648244072</v>
      </c>
      <c r="E7" s="9">
        <f t="shared" si="3"/>
        <v>0.48042629351755928</v>
      </c>
      <c r="F7" s="9">
        <f t="shared" si="4"/>
        <v>0.9</v>
      </c>
      <c r="G7" s="10">
        <f t="shared" si="1"/>
        <v>1578.5079726885422</v>
      </c>
      <c r="H7">
        <f t="shared" si="5"/>
        <v>0</v>
      </c>
    </row>
    <row r="8" spans="2:8" x14ac:dyDescent="0.2">
      <c r="B8" s="7">
        <f t="shared" si="6"/>
        <v>0.15000000000000002</v>
      </c>
      <c r="C8" s="8">
        <f t="shared" si="0"/>
        <v>2.7725887222397811</v>
      </c>
      <c r="D8" s="7">
        <f t="shared" si="2"/>
        <v>0.60076193289475177</v>
      </c>
      <c r="E8" s="9">
        <f t="shared" si="3"/>
        <v>0.39923806710524823</v>
      </c>
      <c r="F8" s="9">
        <f t="shared" si="4"/>
        <v>0.85</v>
      </c>
      <c r="G8" s="10">
        <f t="shared" si="1"/>
        <v>1742.6667651316311</v>
      </c>
      <c r="H8">
        <f t="shared" si="5"/>
        <v>0</v>
      </c>
    </row>
    <row r="9" spans="2:8" x14ac:dyDescent="0.2">
      <c r="B9" s="7">
        <f t="shared" si="6"/>
        <v>0.2</v>
      </c>
      <c r="C9" s="8">
        <f t="shared" si="0"/>
        <v>3.044522437723423</v>
      </c>
      <c r="D9" s="7">
        <f t="shared" si="2"/>
        <v>0.65968427619896575</v>
      </c>
      <c r="E9" s="9">
        <f t="shared" si="3"/>
        <v>0.34031572380103425</v>
      </c>
      <c r="F9" s="9">
        <f t="shared" si="4"/>
        <v>0.8</v>
      </c>
      <c r="G9" s="10">
        <f t="shared" si="1"/>
        <v>1828.8949666963799</v>
      </c>
      <c r="H9">
        <f t="shared" si="5"/>
        <v>0</v>
      </c>
    </row>
    <row r="10" spans="2:8" x14ac:dyDescent="0.2">
      <c r="B10" s="7">
        <f t="shared" si="6"/>
        <v>0.25</v>
      </c>
      <c r="C10" s="8">
        <f t="shared" si="0"/>
        <v>3.2580965380214821</v>
      </c>
      <c r="D10" s="7">
        <f t="shared" si="2"/>
        <v>0.70596131263142625</v>
      </c>
      <c r="E10" s="9">
        <f t="shared" si="3"/>
        <v>0.29403868736857375</v>
      </c>
      <c r="F10" s="9">
        <f t="shared" si="4"/>
        <v>0.75</v>
      </c>
      <c r="G10" s="10">
        <f t="shared" si="1"/>
        <v>1870.8645942099915</v>
      </c>
      <c r="H10">
        <f t="shared" si="5"/>
        <v>0</v>
      </c>
    </row>
    <row r="11" spans="2:8" x14ac:dyDescent="0.2">
      <c r="B11" s="7">
        <f t="shared" si="6"/>
        <v>0.3</v>
      </c>
      <c r="C11" s="8">
        <f t="shared" si="0"/>
        <v>3.4339872044851463</v>
      </c>
      <c r="D11" s="7">
        <f t="shared" si="2"/>
        <v>0.74407313784201679</v>
      </c>
      <c r="E11" s="9">
        <f t="shared" si="3"/>
        <v>0.25592686215798321</v>
      </c>
      <c r="F11" s="9">
        <f t="shared" si="4"/>
        <v>0.7</v>
      </c>
      <c r="G11" s="10">
        <f t="shared" si="1"/>
        <v>1884.2559824470586</v>
      </c>
      <c r="H11">
        <f t="shared" si="5"/>
        <v>1</v>
      </c>
    </row>
    <row r="12" spans="2:8" x14ac:dyDescent="0.2">
      <c r="B12" s="7">
        <f t="shared" si="6"/>
        <v>0.35</v>
      </c>
      <c r="C12" s="8">
        <f t="shared" si="0"/>
        <v>3.5835189384561099</v>
      </c>
      <c r="D12" s="7">
        <f t="shared" si="2"/>
        <v>0.7764735341968465</v>
      </c>
      <c r="E12" s="9">
        <f t="shared" si="3"/>
        <v>0.2235264658031535</v>
      </c>
      <c r="F12" s="9">
        <f t="shared" si="4"/>
        <v>0.65</v>
      </c>
      <c r="G12" s="10">
        <f t="shared" si="1"/>
        <v>1877.6573696889627</v>
      </c>
      <c r="H12">
        <f t="shared" si="5"/>
        <v>0</v>
      </c>
    </row>
    <row r="13" spans="2:8" x14ac:dyDescent="0.2">
      <c r="B13" s="7">
        <f t="shared" si="6"/>
        <v>0.39999999999999997</v>
      </c>
      <c r="C13" s="8">
        <f t="shared" si="0"/>
        <v>3.713572066704308</v>
      </c>
      <c r="D13" s="7">
        <f t="shared" si="2"/>
        <v>0.80465332446962812</v>
      </c>
      <c r="E13" s="9">
        <f t="shared" si="3"/>
        <v>0.19534667553037188</v>
      </c>
      <c r="F13" s="9">
        <f t="shared" si="4"/>
        <v>0.60000000000000009</v>
      </c>
      <c r="G13" s="10">
        <f t="shared" si="1"/>
        <v>1856.2866356436987</v>
      </c>
      <c r="H13">
        <f t="shared" si="5"/>
        <v>0</v>
      </c>
    </row>
    <row r="14" spans="2:8" x14ac:dyDescent="0.2">
      <c r="B14" s="7">
        <f t="shared" si="6"/>
        <v>0.44999999999999996</v>
      </c>
      <c r="C14" s="8">
        <f t="shared" si="0"/>
        <v>3.8286413964890946</v>
      </c>
      <c r="D14" s="7">
        <f t="shared" si="2"/>
        <v>0.8295864392961817</v>
      </c>
      <c r="E14" s="9">
        <f t="shared" si="3"/>
        <v>0.1704135607038183</v>
      </c>
      <c r="F14" s="9">
        <f t="shared" si="4"/>
        <v>0.55000000000000004</v>
      </c>
      <c r="G14" s="10">
        <f t="shared" si="1"/>
        <v>1823.5525375366362</v>
      </c>
      <c r="H14">
        <f t="shared" si="5"/>
        <v>0</v>
      </c>
    </row>
    <row r="15" spans="2:8" x14ac:dyDescent="0.2">
      <c r="B15" s="7">
        <f t="shared" si="6"/>
        <v>0.49999999999999994</v>
      </c>
      <c r="C15" s="8">
        <f t="shared" si="0"/>
        <v>3.9318256327243257</v>
      </c>
      <c r="D15" s="7">
        <f t="shared" si="2"/>
        <v>0.85194430316099234</v>
      </c>
      <c r="E15" s="9">
        <f t="shared" si="3"/>
        <v>0.14805569683900766</v>
      </c>
      <c r="F15" s="9">
        <f t="shared" si="4"/>
        <v>0.5</v>
      </c>
      <c r="G15" s="10">
        <f t="shared" si="1"/>
        <v>1781.8050610634734</v>
      </c>
      <c r="H15">
        <f t="shared" si="5"/>
        <v>0</v>
      </c>
    </row>
    <row r="16" spans="2:8" x14ac:dyDescent="0.2">
      <c r="B16" s="7">
        <f t="shared" si="6"/>
        <v>0.54999999999999993</v>
      </c>
      <c r="C16" s="8">
        <f t="shared" si="0"/>
        <v>4.0253516907351488</v>
      </c>
      <c r="D16" s="7">
        <f t="shared" si="2"/>
        <v>0.87220944199529415</v>
      </c>
      <c r="E16" s="9">
        <f t="shared" si="3"/>
        <v>0.12779055800470585</v>
      </c>
      <c r="F16" s="9">
        <f t="shared" si="4"/>
        <v>0.45000000000000007</v>
      </c>
      <c r="G16" s="10">
        <f t="shared" si="1"/>
        <v>1732.7330469835299</v>
      </c>
      <c r="H16">
        <f t="shared" si="5"/>
        <v>0</v>
      </c>
    </row>
    <row r="17" spans="1:8" x14ac:dyDescent="0.2">
      <c r="B17" s="7">
        <f t="shared" si="6"/>
        <v>0.6</v>
      </c>
      <c r="C17" s="8">
        <f t="shared" si="0"/>
        <v>4.1108738641733114</v>
      </c>
      <c r="D17" s="7">
        <f t="shared" si="2"/>
        <v>0.89074030660133852</v>
      </c>
      <c r="E17" s="9">
        <f t="shared" si="3"/>
        <v>0.10925969339866148</v>
      </c>
      <c r="F17" s="9">
        <f t="shared" si="4"/>
        <v>0.4</v>
      </c>
      <c r="G17" s="10">
        <f t="shared" si="1"/>
        <v>1677.5910731046847</v>
      </c>
      <c r="H17">
        <f t="shared" si="5"/>
        <v>0</v>
      </c>
    </row>
    <row r="18" spans="1:8" x14ac:dyDescent="0.2">
      <c r="B18" s="7">
        <f t="shared" si="6"/>
        <v>0.65</v>
      </c>
      <c r="C18" s="8">
        <f t="shared" si="0"/>
        <v>4.1896547420264252</v>
      </c>
      <c r="D18" s="7">
        <f t="shared" si="2"/>
        <v>0.90781047358086386</v>
      </c>
      <c r="E18" s="9">
        <f t="shared" si="3"/>
        <v>9.2189526419136136E-2</v>
      </c>
      <c r="F18" s="9">
        <f t="shared" si="4"/>
        <v>0.35</v>
      </c>
      <c r="G18" s="10">
        <f t="shared" si="1"/>
        <v>1617.3366575330233</v>
      </c>
      <c r="H18">
        <f t="shared" si="5"/>
        <v>0</v>
      </c>
    </row>
    <row r="19" spans="1:8" x14ac:dyDescent="0.2">
      <c r="B19" s="7">
        <f t="shared" si="6"/>
        <v>0.70000000000000007</v>
      </c>
      <c r="C19" s="8">
        <f t="shared" si="0"/>
        <v>4.2626798770413155</v>
      </c>
      <c r="D19" s="7">
        <f t="shared" si="2"/>
        <v>0.92363349158189134</v>
      </c>
      <c r="E19" s="9">
        <f t="shared" si="3"/>
        <v>7.6366508418108658E-2</v>
      </c>
      <c r="F19" s="9">
        <f t="shared" si="4"/>
        <v>0.29999999999999993</v>
      </c>
      <c r="G19" s="10">
        <f t="shared" si="1"/>
        <v>1552.7172205366194</v>
      </c>
      <c r="H19">
        <f t="shared" si="5"/>
        <v>0</v>
      </c>
    </row>
    <row r="20" spans="1:8" x14ac:dyDescent="0.2">
      <c r="B20" s="7">
        <f t="shared" si="6"/>
        <v>0.75000000000000011</v>
      </c>
      <c r="C20" s="8">
        <f t="shared" si="0"/>
        <v>4.3307333402863311</v>
      </c>
      <c r="D20" s="7">
        <f t="shared" si="2"/>
        <v>0.93837925239066722</v>
      </c>
      <c r="E20" s="9">
        <f t="shared" si="3"/>
        <v>6.1620747609332782E-2</v>
      </c>
      <c r="F20" s="9">
        <f t="shared" si="4"/>
        <v>0.24999999999999989</v>
      </c>
      <c r="G20" s="10">
        <f t="shared" si="1"/>
        <v>1484.3273833673345</v>
      </c>
      <c r="H20">
        <f t="shared" si="5"/>
        <v>0</v>
      </c>
    </row>
    <row r="21" spans="1:8" x14ac:dyDescent="0.2">
      <c r="B21" s="7">
        <f t="shared" si="6"/>
        <v>0.80000000000000016</v>
      </c>
      <c r="C21" s="8">
        <f t="shared" si="0"/>
        <v>4.3944491546724391</v>
      </c>
      <c r="D21" s="7">
        <f t="shared" si="2"/>
        <v>0.95218513549894135</v>
      </c>
      <c r="E21" s="9">
        <f t="shared" si="3"/>
        <v>4.7814864501058651E-2</v>
      </c>
      <c r="F21" s="9">
        <f t="shared" si="4"/>
        <v>0.19999999999999984</v>
      </c>
      <c r="G21" s="10">
        <f t="shared" si="1"/>
        <v>1412.6479742462946</v>
      </c>
      <c r="H21">
        <f t="shared" si="5"/>
        <v>0</v>
      </c>
    </row>
    <row r="22" spans="1:8" x14ac:dyDescent="0.2">
      <c r="B22" s="7">
        <f t="shared" si="6"/>
        <v>0.8500000000000002</v>
      </c>
      <c r="C22" s="8">
        <f t="shared" si="0"/>
        <v>4.4543472962535082</v>
      </c>
      <c r="D22" s="7">
        <f t="shared" si="2"/>
        <v>0.96516380883206276</v>
      </c>
      <c r="E22" s="9">
        <f t="shared" si="3"/>
        <v>3.4836191167937236E-2</v>
      </c>
      <c r="F22" s="9">
        <f t="shared" si="4"/>
        <v>0.1499999999999998</v>
      </c>
      <c r="G22" s="10">
        <f t="shared" si="1"/>
        <v>1338.0733309122188</v>
      </c>
      <c r="H22">
        <f t="shared" si="5"/>
        <v>0</v>
      </c>
    </row>
    <row r="23" spans="1:8" x14ac:dyDescent="0.2">
      <c r="B23" s="7">
        <f t="shared" si="6"/>
        <v>0.90000000000000024</v>
      </c>
      <c r="C23" s="8">
        <f t="shared" si="0"/>
        <v>4.5108595065168506</v>
      </c>
      <c r="D23" s="7">
        <f t="shared" si="2"/>
        <v>0.97740882173196886</v>
      </c>
      <c r="E23" s="9">
        <f t="shared" si="3"/>
        <v>2.2591178268031142E-2</v>
      </c>
      <c r="F23" s="9">
        <f t="shared" si="4"/>
        <v>9.9999999999999756E-2</v>
      </c>
      <c r="G23" s="10">
        <f t="shared" si="1"/>
        <v>1260.9308760618901</v>
      </c>
      <c r="H23">
        <f t="shared" si="5"/>
        <v>0</v>
      </c>
    </row>
    <row r="24" spans="1:8" x14ac:dyDescent="0.2">
      <c r="B24" s="7">
        <f>B23+0.05</f>
        <v>0.95000000000000029</v>
      </c>
      <c r="C24" s="8">
        <f t="shared" si="0"/>
        <v>4.5643481914678361</v>
      </c>
      <c r="D24" s="7">
        <f t="shared" si="2"/>
        <v>0.98899869999317513</v>
      </c>
      <c r="E24" s="9">
        <f t="shared" si="3"/>
        <v>1.1001300006824866E-2</v>
      </c>
      <c r="F24" s="9">
        <f t="shared" si="4"/>
        <v>4.9999999999999711E-2</v>
      </c>
      <c r="G24" s="10">
        <f t="shared" si="1"/>
        <v>1181.4954499761116</v>
      </c>
      <c r="H24">
        <f t="shared" si="5"/>
        <v>0</v>
      </c>
    </row>
    <row r="25" spans="1:8" x14ac:dyDescent="0.2">
      <c r="B25" s="7">
        <f>B24+0.05</f>
        <v>1.0000000000000002</v>
      </c>
      <c r="C25" s="8">
        <f t="shared" si="0"/>
        <v>4.6151205168412597</v>
      </c>
      <c r="D25" s="7">
        <f t="shared" si="2"/>
        <v>1</v>
      </c>
      <c r="E25" s="9">
        <f t="shared" si="3"/>
        <v>0</v>
      </c>
      <c r="F25" s="9">
        <f t="shared" si="4"/>
        <v>0</v>
      </c>
      <c r="G25" s="10">
        <f t="shared" si="1"/>
        <v>1099.9999999999995</v>
      </c>
      <c r="H25">
        <f t="shared" si="5"/>
        <v>0</v>
      </c>
    </row>
    <row r="26" spans="1:8" s="12" customFormat="1" x14ac:dyDescent="0.2">
      <c r="B26" s="13"/>
      <c r="C26" s="13"/>
      <c r="D26" s="13"/>
      <c r="E26" s="14"/>
      <c r="F26" s="14"/>
      <c r="G26" s="15"/>
    </row>
    <row r="27" spans="1:8" x14ac:dyDescent="0.2">
      <c r="A27" s="23" t="s">
        <v>10</v>
      </c>
      <c r="B27" s="23"/>
      <c r="C27" s="23"/>
      <c r="D27" s="23"/>
      <c r="F27" s="23" t="s">
        <v>12</v>
      </c>
      <c r="G27" s="23"/>
      <c r="H27" s="23"/>
    </row>
    <row r="28" spans="1:8" x14ac:dyDescent="0.2">
      <c r="B28" s="23" t="s">
        <v>19</v>
      </c>
      <c r="C28" s="23"/>
      <c r="D28" s="23"/>
      <c r="F28" s="23" t="s">
        <v>19</v>
      </c>
      <c r="G28" s="23"/>
      <c r="H28" s="23"/>
    </row>
    <row r="29" spans="1:8" x14ac:dyDescent="0.2">
      <c r="B29" s="3" t="s">
        <v>6</v>
      </c>
      <c r="C29" s="3"/>
      <c r="D29" s="3" t="s">
        <v>7</v>
      </c>
      <c r="G29" s="3" t="s">
        <v>6</v>
      </c>
      <c r="H29" s="3" t="s">
        <v>7</v>
      </c>
    </row>
    <row r="30" spans="1:8" ht="33" customHeight="1" x14ac:dyDescent="0.2">
      <c r="A30" s="4" t="s">
        <v>17</v>
      </c>
      <c r="B30">
        <f>'No Model'!B30</f>
        <v>5000</v>
      </c>
      <c r="C30">
        <f>'No Model'!C30</f>
        <v>0</v>
      </c>
      <c r="D30">
        <f>'No Model'!D30</f>
        <v>-8000</v>
      </c>
      <c r="F30" s="4" t="s">
        <v>17</v>
      </c>
      <c r="G30" s="22">
        <f>SUMPRODUCT(H5:H25,D5:D25)*(1-D33)*100</f>
        <v>52.085119648941166</v>
      </c>
      <c r="H30" s="2">
        <f>SUMPRODUCT(H5:H25,B5:B25)*D33*100</f>
        <v>9</v>
      </c>
    </row>
    <row r="31" spans="1:8" ht="40" customHeight="1" x14ac:dyDescent="0.2">
      <c r="A31" s="4" t="s">
        <v>18</v>
      </c>
      <c r="B31">
        <v>0</v>
      </c>
      <c r="C31">
        <f>'No Model'!C31</f>
        <v>0</v>
      </c>
      <c r="D31">
        <f>'No Model'!D31</f>
        <v>0</v>
      </c>
      <c r="F31" s="4" t="s">
        <v>18</v>
      </c>
      <c r="G31" s="22">
        <f>100*(1-D33)-G30</f>
        <v>17.914880351058834</v>
      </c>
      <c r="H31" s="2">
        <f>100*D33-H30</f>
        <v>21</v>
      </c>
    </row>
    <row r="33" spans="2:7" x14ac:dyDescent="0.2">
      <c r="B33" t="s">
        <v>8</v>
      </c>
      <c r="D33" s="1">
        <f>'No Model'!D33</f>
        <v>0.3</v>
      </c>
      <c r="F33" s="18" t="s">
        <v>14</v>
      </c>
      <c r="G33" s="19">
        <f>(G30+H30)/SUM(G30:H31)</f>
        <v>0.61085119648941166</v>
      </c>
    </row>
    <row r="34" spans="2:7" x14ac:dyDescent="0.2">
      <c r="F34" s="18" t="s">
        <v>15</v>
      </c>
      <c r="G34" s="20">
        <f>(G30*B30+H30*D30)/(G30+H30)</f>
        <v>3084.639914394797</v>
      </c>
    </row>
    <row r="35" spans="2:7" x14ac:dyDescent="0.2">
      <c r="F35" s="18" t="s">
        <v>16</v>
      </c>
      <c r="G35" s="21">
        <f>G34*G33*100</f>
        <v>188425.59824470582</v>
      </c>
    </row>
  </sheetData>
  <mergeCells count="4">
    <mergeCell ref="B28:D28"/>
    <mergeCell ref="A27:D27"/>
    <mergeCell ref="F28:H28"/>
    <mergeCell ref="F27:H27"/>
  </mergeCells>
  <conditionalFormatting sqref="G5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5" workbookViewId="0">
      <selection activeCell="B37" sqref="B37"/>
    </sheetView>
  </sheetViews>
  <sheetFormatPr baseColWidth="10" defaultRowHeight="16" x14ac:dyDescent="0.2"/>
  <cols>
    <col min="2" max="2" width="12.33203125" customWidth="1"/>
    <col min="3" max="3" width="0" hidden="1" customWidth="1"/>
    <col min="4" max="4" width="13.6640625" customWidth="1"/>
    <col min="5" max="5" width="13" customWidth="1"/>
    <col min="6" max="6" width="16.6640625" customWidth="1"/>
    <col min="7" max="7" width="14.1640625" customWidth="1"/>
  </cols>
  <sheetData>
    <row r="1" spans="2:8" x14ac:dyDescent="0.2">
      <c r="B1" t="s">
        <v>2</v>
      </c>
    </row>
    <row r="2" spans="2:8" x14ac:dyDescent="0.2">
      <c r="B2">
        <f>10^D2</f>
        <v>1000000</v>
      </c>
      <c r="D2">
        <v>6</v>
      </c>
      <c r="H2" t="s">
        <v>13</v>
      </c>
    </row>
    <row r="3" spans="2:8" x14ac:dyDescent="0.2">
      <c r="H3" s="16">
        <f>MAX(G5:G25)</f>
        <v>2676.668988923042</v>
      </c>
    </row>
    <row r="4" spans="2:8" ht="32" x14ac:dyDescent="0.2">
      <c r="B4" s="5" t="s">
        <v>0</v>
      </c>
      <c r="C4" s="6" t="s">
        <v>3</v>
      </c>
      <c r="D4" s="6" t="s">
        <v>1</v>
      </c>
      <c r="E4" s="6" t="s">
        <v>4</v>
      </c>
      <c r="F4" s="6" t="s">
        <v>5</v>
      </c>
      <c r="G4" s="11" t="s">
        <v>9</v>
      </c>
      <c r="H4" s="17" t="s">
        <v>11</v>
      </c>
    </row>
    <row r="5" spans="2:8" x14ac:dyDescent="0.2">
      <c r="B5" s="7">
        <v>0</v>
      </c>
      <c r="C5" s="8">
        <f t="shared" ref="C5:C25" si="0">LN(B5*$B$2+1)</f>
        <v>0</v>
      </c>
      <c r="D5" s="7">
        <f>C5/C$25</f>
        <v>0</v>
      </c>
      <c r="E5" s="9">
        <f>1-D5</f>
        <v>1</v>
      </c>
      <c r="F5" s="9">
        <f>1-B5</f>
        <v>1</v>
      </c>
      <c r="G5" s="10">
        <f t="shared" ref="G5:G25" si="1">(1-D$33)*($D5*$B$30+$E5*$B$31)+$D$33*($B5*$D$30+$F5*$D$31)</f>
        <v>0</v>
      </c>
      <c r="H5">
        <f>IF(G5=$H$3,1,0)</f>
        <v>0</v>
      </c>
    </row>
    <row r="6" spans="2:8" x14ac:dyDescent="0.2">
      <c r="B6" s="7">
        <f>B5+0.05</f>
        <v>0.05</v>
      </c>
      <c r="C6" s="8">
        <f t="shared" si="0"/>
        <v>10.819798284210286</v>
      </c>
      <c r="D6" s="7">
        <f t="shared" ref="D6:D25" si="2">C6/C$25</f>
        <v>0.78316305833592914</v>
      </c>
      <c r="E6" s="9">
        <f t="shared" ref="E6:E25" si="3">1-D6</f>
        <v>0.21683694166407086</v>
      </c>
      <c r="F6" s="9">
        <f t="shared" ref="F6:F25" si="4">1-B6</f>
        <v>0.95</v>
      </c>
      <c r="G6" s="10">
        <f t="shared" si="1"/>
        <v>2621.0707041757519</v>
      </c>
      <c r="H6">
        <f t="shared" ref="H6:H25" si="5">IF(G6=$H$3,1,0)</f>
        <v>0</v>
      </c>
    </row>
    <row r="7" spans="2:8" x14ac:dyDescent="0.2">
      <c r="B7" s="7">
        <f t="shared" ref="B7:B23" si="6">B6+0.05</f>
        <v>0.1</v>
      </c>
      <c r="C7" s="8">
        <f t="shared" si="0"/>
        <v>11.512935464920229</v>
      </c>
      <c r="D7" s="7">
        <f t="shared" si="2"/>
        <v>0.83333399683515486</v>
      </c>
      <c r="E7" s="9">
        <f t="shared" si="3"/>
        <v>0.16666600316484514</v>
      </c>
      <c r="F7" s="9">
        <f t="shared" si="4"/>
        <v>0.9</v>
      </c>
      <c r="G7" s="10">
        <f t="shared" si="1"/>
        <v>2676.668988923042</v>
      </c>
      <c r="H7">
        <f t="shared" si="5"/>
        <v>1</v>
      </c>
    </row>
    <row r="8" spans="2:8" x14ac:dyDescent="0.2">
      <c r="B8" s="7">
        <f t="shared" si="6"/>
        <v>0.15000000000000002</v>
      </c>
      <c r="C8" s="8">
        <f t="shared" si="0"/>
        <v>11.918397239722838</v>
      </c>
      <c r="D8" s="7">
        <f t="shared" si="2"/>
        <v>0.86268229661410045</v>
      </c>
      <c r="E8" s="9">
        <f t="shared" si="3"/>
        <v>0.13731770338589955</v>
      </c>
      <c r="F8" s="9">
        <f t="shared" si="4"/>
        <v>0.85</v>
      </c>
      <c r="G8" s="10">
        <f t="shared" si="1"/>
        <v>2659.3880381493514</v>
      </c>
      <c r="H8">
        <f t="shared" si="5"/>
        <v>0</v>
      </c>
    </row>
    <row r="9" spans="2:8" x14ac:dyDescent="0.2">
      <c r="B9" s="7">
        <f t="shared" si="6"/>
        <v>0.2</v>
      </c>
      <c r="C9" s="8">
        <f t="shared" si="0"/>
        <v>12.206077645517674</v>
      </c>
      <c r="D9" s="7">
        <f t="shared" si="2"/>
        <v>0.88350529723827975</v>
      </c>
      <c r="E9" s="9">
        <f t="shared" si="3"/>
        <v>0.11649470276172025</v>
      </c>
      <c r="F9" s="9">
        <f t="shared" si="4"/>
        <v>0.8</v>
      </c>
      <c r="G9" s="10">
        <f t="shared" si="1"/>
        <v>2612.2685403339788</v>
      </c>
      <c r="H9">
        <f t="shared" si="5"/>
        <v>0</v>
      </c>
    </row>
    <row r="10" spans="2:8" x14ac:dyDescent="0.2">
      <c r="B10" s="7">
        <f t="shared" si="6"/>
        <v>0.25</v>
      </c>
      <c r="C10" s="8">
        <f t="shared" si="0"/>
        <v>12.429220196836383</v>
      </c>
      <c r="D10" s="7">
        <f t="shared" si="2"/>
        <v>0.89965689252177705</v>
      </c>
      <c r="E10" s="9">
        <f t="shared" si="3"/>
        <v>0.10034310747822295</v>
      </c>
      <c r="F10" s="9">
        <f t="shared" si="4"/>
        <v>0.75</v>
      </c>
      <c r="G10" s="10">
        <f t="shared" si="1"/>
        <v>2548.7991238262198</v>
      </c>
      <c r="H10">
        <f t="shared" si="5"/>
        <v>0</v>
      </c>
    </row>
    <row r="11" spans="2:8" x14ac:dyDescent="0.2">
      <c r="B11" s="7">
        <f t="shared" si="6"/>
        <v>0.3</v>
      </c>
      <c r="C11" s="8">
        <f t="shared" si="0"/>
        <v>12.611541086966115</v>
      </c>
      <c r="D11" s="7">
        <f t="shared" si="2"/>
        <v>0.91285371765306478</v>
      </c>
      <c r="E11" s="9">
        <f t="shared" si="3"/>
        <v>8.7146282346935222E-2</v>
      </c>
      <c r="F11" s="9">
        <f t="shared" si="4"/>
        <v>0.7</v>
      </c>
      <c r="G11" s="10">
        <f t="shared" si="1"/>
        <v>2474.9880117857265</v>
      </c>
      <c r="H11">
        <f t="shared" si="5"/>
        <v>0</v>
      </c>
    </row>
    <row r="12" spans="2:8" x14ac:dyDescent="0.2">
      <c r="B12" s="7">
        <f t="shared" si="6"/>
        <v>0.35</v>
      </c>
      <c r="C12" s="8">
        <f t="shared" si="0"/>
        <v>12.765691290604371</v>
      </c>
      <c r="D12" s="7">
        <f t="shared" si="2"/>
        <v>0.9240114806494989</v>
      </c>
      <c r="E12" s="9">
        <f t="shared" si="3"/>
        <v>7.5988519350501105E-2</v>
      </c>
      <c r="F12" s="9">
        <f t="shared" si="4"/>
        <v>0.65</v>
      </c>
      <c r="G12" s="10">
        <f t="shared" si="1"/>
        <v>2394.0401822732456</v>
      </c>
      <c r="H12">
        <f t="shared" si="5"/>
        <v>0</v>
      </c>
    </row>
    <row r="13" spans="2:8" x14ac:dyDescent="0.2">
      <c r="B13" s="7">
        <f t="shared" si="6"/>
        <v>0.39999999999999997</v>
      </c>
      <c r="C13" s="8">
        <f t="shared" si="0"/>
        <v>12.899222326086994</v>
      </c>
      <c r="D13" s="7">
        <f t="shared" si="2"/>
        <v>0.93367677859539</v>
      </c>
      <c r="E13" s="9">
        <f t="shared" si="3"/>
        <v>6.632322140461E-2</v>
      </c>
      <c r="F13" s="9">
        <f t="shared" si="4"/>
        <v>0.60000000000000009</v>
      </c>
      <c r="G13" s="10">
        <f t="shared" si="1"/>
        <v>2307.8687250838648</v>
      </c>
      <c r="H13">
        <f t="shared" si="5"/>
        <v>0</v>
      </c>
    </row>
    <row r="14" spans="2:8" x14ac:dyDescent="0.2">
      <c r="B14" s="7">
        <f t="shared" si="6"/>
        <v>0.44999999999999996</v>
      </c>
      <c r="C14" s="8">
        <f t="shared" si="0"/>
        <v>13.017005083966255</v>
      </c>
      <c r="D14" s="7">
        <f t="shared" si="2"/>
        <v>0.94220217828001962</v>
      </c>
      <c r="E14" s="9">
        <f t="shared" si="3"/>
        <v>5.779782171998038E-2</v>
      </c>
      <c r="F14" s="9">
        <f t="shared" si="4"/>
        <v>0.55000000000000004</v>
      </c>
      <c r="G14" s="10">
        <f t="shared" si="1"/>
        <v>2217.707623980069</v>
      </c>
      <c r="H14">
        <f t="shared" si="5"/>
        <v>0</v>
      </c>
    </row>
    <row r="15" spans="2:8" x14ac:dyDescent="0.2">
      <c r="B15" s="7">
        <f t="shared" si="6"/>
        <v>0.49999999999999994</v>
      </c>
      <c r="C15" s="8">
        <f t="shared" si="0"/>
        <v>13.122365377402328</v>
      </c>
      <c r="D15" s="7">
        <f t="shared" si="2"/>
        <v>0.9498284100698472</v>
      </c>
      <c r="E15" s="9">
        <f t="shared" si="3"/>
        <v>5.0171589930152805E-2</v>
      </c>
      <c r="F15" s="9">
        <f t="shared" si="4"/>
        <v>0.5</v>
      </c>
      <c r="G15" s="10">
        <f t="shared" si="1"/>
        <v>2124.3994352444652</v>
      </c>
      <c r="H15">
        <f t="shared" si="5"/>
        <v>0</v>
      </c>
    </row>
    <row r="16" spans="2:8" x14ac:dyDescent="0.2">
      <c r="B16" s="7">
        <f t="shared" si="6"/>
        <v>0.54999999999999993</v>
      </c>
      <c r="C16" s="8">
        <f t="shared" si="0"/>
        <v>13.217675375388819</v>
      </c>
      <c r="D16" s="7">
        <f t="shared" si="2"/>
        <v>0.9567271772697884</v>
      </c>
      <c r="E16" s="9">
        <f t="shared" si="3"/>
        <v>4.3272822730211602E-2</v>
      </c>
      <c r="F16" s="9">
        <f t="shared" si="4"/>
        <v>0.45000000000000007</v>
      </c>
      <c r="G16" s="10">
        <f t="shared" si="1"/>
        <v>2028.5451204442595</v>
      </c>
      <c r="H16">
        <f t="shared" si="5"/>
        <v>0</v>
      </c>
    </row>
    <row r="17" spans="1:8" x14ac:dyDescent="0.2">
      <c r="B17" s="7">
        <f t="shared" si="6"/>
        <v>0.6</v>
      </c>
      <c r="C17" s="8">
        <f t="shared" si="0"/>
        <v>13.304686600863562</v>
      </c>
      <c r="D17" s="7">
        <f t="shared" si="2"/>
        <v>0.96302525932847172</v>
      </c>
      <c r="E17" s="9">
        <f t="shared" si="3"/>
        <v>3.6974740671528283E-2</v>
      </c>
      <c r="F17" s="9">
        <f t="shared" si="4"/>
        <v>0.4</v>
      </c>
      <c r="G17" s="10">
        <f t="shared" si="1"/>
        <v>1930.5884076496504</v>
      </c>
      <c r="H17">
        <f t="shared" si="5"/>
        <v>0</v>
      </c>
    </row>
    <row r="18" spans="1:8" x14ac:dyDescent="0.2">
      <c r="B18" s="7">
        <f t="shared" si="6"/>
        <v>0.65</v>
      </c>
      <c r="C18" s="8">
        <f t="shared" si="0"/>
        <v>13.384729180332174</v>
      </c>
      <c r="D18" s="7">
        <f t="shared" si="2"/>
        <v>0.96881893400586527</v>
      </c>
      <c r="E18" s="9">
        <f t="shared" si="3"/>
        <v>3.1181065994134727E-2</v>
      </c>
      <c r="F18" s="9">
        <f t="shared" si="4"/>
        <v>0.35</v>
      </c>
      <c r="G18" s="10">
        <f t="shared" si="1"/>
        <v>1830.8662690205283</v>
      </c>
      <c r="H18">
        <f t="shared" si="5"/>
        <v>0</v>
      </c>
    </row>
    <row r="19" spans="1:8" x14ac:dyDescent="0.2">
      <c r="B19" s="7">
        <f t="shared" si="6"/>
        <v>0.70000000000000007</v>
      </c>
      <c r="C19" s="8">
        <f t="shared" si="0"/>
        <v>13.458837042595951</v>
      </c>
      <c r="D19" s="7">
        <f t="shared" si="2"/>
        <v>0.97418303955873264</v>
      </c>
      <c r="E19" s="9">
        <f t="shared" si="3"/>
        <v>2.5816960441267356E-2</v>
      </c>
      <c r="F19" s="9">
        <f t="shared" si="4"/>
        <v>0.29999999999999993</v>
      </c>
      <c r="G19" s="10">
        <f t="shared" si="1"/>
        <v>1729.6406384555642</v>
      </c>
      <c r="H19">
        <f t="shared" si="5"/>
        <v>0</v>
      </c>
    </row>
    <row r="20" spans="1:8" x14ac:dyDescent="0.2">
      <c r="B20" s="7">
        <f t="shared" si="6"/>
        <v>0.75000000000000011</v>
      </c>
      <c r="C20" s="8">
        <f t="shared" si="0"/>
        <v>13.527829818844937</v>
      </c>
      <c r="D20" s="7">
        <f t="shared" si="2"/>
        <v>0.9791769028666184</v>
      </c>
      <c r="E20" s="9">
        <f t="shared" si="3"/>
        <v>2.0823097133381596E-2</v>
      </c>
      <c r="F20" s="9">
        <f t="shared" si="4"/>
        <v>0.24999999999999989</v>
      </c>
      <c r="G20" s="10">
        <f t="shared" si="1"/>
        <v>1627.1191600331638</v>
      </c>
      <c r="H20">
        <f t="shared" si="5"/>
        <v>0</v>
      </c>
    </row>
    <row r="21" spans="1:8" x14ac:dyDescent="0.2">
      <c r="B21" s="7">
        <f t="shared" si="6"/>
        <v>0.80000000000000016</v>
      </c>
      <c r="C21" s="8">
        <f t="shared" si="0"/>
        <v>13.592368256649284</v>
      </c>
      <c r="D21" s="7">
        <f t="shared" si="2"/>
        <v>0.98384835043000185</v>
      </c>
      <c r="E21" s="9">
        <f t="shared" si="3"/>
        <v>1.615164956999815E-2</v>
      </c>
      <c r="F21" s="9">
        <f t="shared" si="4"/>
        <v>0.19999999999999984</v>
      </c>
      <c r="G21" s="10">
        <f t="shared" si="1"/>
        <v>1523.469226505006</v>
      </c>
      <c r="H21">
        <f t="shared" si="5"/>
        <v>0</v>
      </c>
    </row>
    <row r="22" spans="1:8" x14ac:dyDescent="0.2">
      <c r="B22" s="7">
        <f t="shared" si="6"/>
        <v>0.8500000000000002</v>
      </c>
      <c r="C22" s="8">
        <f t="shared" si="0"/>
        <v>13.652992804936396</v>
      </c>
      <c r="D22" s="7">
        <f t="shared" si="2"/>
        <v>0.98823650124387208</v>
      </c>
      <c r="E22" s="9">
        <f t="shared" si="3"/>
        <v>1.1763498756127921E-2</v>
      </c>
      <c r="F22" s="9">
        <f t="shared" si="4"/>
        <v>0.1499999999999998</v>
      </c>
      <c r="G22" s="10">
        <f t="shared" si="1"/>
        <v>1418.8277543535514</v>
      </c>
      <c r="H22">
        <f t="shared" si="5"/>
        <v>0</v>
      </c>
    </row>
    <row r="23" spans="1:8" x14ac:dyDescent="0.2">
      <c r="B23" s="7">
        <f t="shared" si="6"/>
        <v>0.90000000000000024</v>
      </c>
      <c r="C23" s="8">
        <f t="shared" si="0"/>
        <v>13.710151153416941</v>
      </c>
      <c r="D23" s="7">
        <f t="shared" si="2"/>
        <v>0.99237376016770806</v>
      </c>
      <c r="E23" s="9">
        <f t="shared" si="3"/>
        <v>7.6262398322919367E-3</v>
      </c>
      <c r="F23" s="9">
        <f t="shared" si="4"/>
        <v>9.9999999999999756E-2</v>
      </c>
      <c r="G23" s="10">
        <f t="shared" si="1"/>
        <v>1313.3081605869779</v>
      </c>
      <c r="H23">
        <f t="shared" si="5"/>
        <v>0</v>
      </c>
    </row>
    <row r="24" spans="1:8" x14ac:dyDescent="0.2">
      <c r="B24" s="7">
        <f>B23+0.05</f>
        <v>0.95000000000000029</v>
      </c>
      <c r="C24" s="8">
        <f t="shared" si="0"/>
        <v>13.764218316207749</v>
      </c>
      <c r="D24" s="7">
        <f t="shared" si="2"/>
        <v>0.99628727162647435</v>
      </c>
      <c r="E24" s="9">
        <f t="shared" si="3"/>
        <v>3.7127283735256533E-3</v>
      </c>
      <c r="F24" s="9">
        <f t="shared" si="4"/>
        <v>4.9999999999999711E-2</v>
      </c>
      <c r="G24" s="10">
        <f t="shared" si="1"/>
        <v>1207.005450692659</v>
      </c>
      <c r="H24">
        <f t="shared" si="5"/>
        <v>0</v>
      </c>
    </row>
    <row r="25" spans="1:8" x14ac:dyDescent="0.2">
      <c r="B25" s="7">
        <f>B24+0.05</f>
        <v>1.0000000000000002</v>
      </c>
      <c r="C25" s="8">
        <f t="shared" si="0"/>
        <v>13.815511557963774</v>
      </c>
      <c r="D25" s="7">
        <f t="shared" si="2"/>
        <v>1</v>
      </c>
      <c r="E25" s="9">
        <f t="shared" si="3"/>
        <v>0</v>
      </c>
      <c r="F25" s="9">
        <f t="shared" si="4"/>
        <v>0</v>
      </c>
      <c r="G25" s="10">
        <f t="shared" si="1"/>
        <v>1099.9999999999995</v>
      </c>
      <c r="H25">
        <f t="shared" si="5"/>
        <v>0</v>
      </c>
    </row>
    <row r="26" spans="1:8" s="12" customFormat="1" x14ac:dyDescent="0.2">
      <c r="B26" s="13"/>
      <c r="C26" s="13"/>
      <c r="D26" s="13"/>
      <c r="E26" s="14"/>
      <c r="F26" s="14"/>
      <c r="G26" s="15"/>
    </row>
    <row r="27" spans="1:8" x14ac:dyDescent="0.2">
      <c r="A27" s="23" t="s">
        <v>10</v>
      </c>
      <c r="B27" s="23"/>
      <c r="C27" s="23"/>
      <c r="D27" s="23"/>
      <c r="F27" s="23" t="s">
        <v>12</v>
      </c>
      <c r="G27" s="23"/>
      <c r="H27" s="23"/>
    </row>
    <row r="28" spans="1:8" x14ac:dyDescent="0.2">
      <c r="B28" s="23" t="s">
        <v>19</v>
      </c>
      <c r="C28" s="23"/>
      <c r="D28" s="23"/>
      <c r="F28" s="23" t="s">
        <v>19</v>
      </c>
      <c r="G28" s="23"/>
      <c r="H28" s="23"/>
    </row>
    <row r="29" spans="1:8" x14ac:dyDescent="0.2">
      <c r="B29" s="3" t="s">
        <v>6</v>
      </c>
      <c r="C29" s="3"/>
      <c r="D29" s="3" t="s">
        <v>7</v>
      </c>
      <c r="G29" s="3" t="s">
        <v>6</v>
      </c>
      <c r="H29" s="3" t="s">
        <v>7</v>
      </c>
    </row>
    <row r="30" spans="1:8" ht="33" customHeight="1" x14ac:dyDescent="0.2">
      <c r="A30" s="4" t="s">
        <v>17</v>
      </c>
      <c r="B30">
        <f>'No Model'!B30</f>
        <v>5000</v>
      </c>
      <c r="C30">
        <f>'No Model'!C30</f>
        <v>0</v>
      </c>
      <c r="D30">
        <f>'No Model'!D30</f>
        <v>-8000</v>
      </c>
      <c r="F30" s="4" t="s">
        <v>17</v>
      </c>
      <c r="G30" s="22">
        <f>SUMPRODUCT(H5:H25,D5:D25)*(1-D33)*100</f>
        <v>58.333379778460838</v>
      </c>
      <c r="H30" s="2">
        <f>SUMPRODUCT(H5:H25,B5:B25)*D33*100</f>
        <v>3</v>
      </c>
    </row>
    <row r="31" spans="1:8" ht="40" customHeight="1" x14ac:dyDescent="0.2">
      <c r="A31" s="4" t="s">
        <v>18</v>
      </c>
      <c r="B31">
        <v>0</v>
      </c>
      <c r="C31">
        <f>'No Model'!C31</f>
        <v>0</v>
      </c>
      <c r="D31">
        <f>'No Model'!D31</f>
        <v>0</v>
      </c>
      <c r="F31" s="4" t="s">
        <v>18</v>
      </c>
      <c r="G31" s="22">
        <f>100*(1-D33)-G30</f>
        <v>11.666620221539162</v>
      </c>
      <c r="H31" s="2">
        <f>100*D33-H30</f>
        <v>27</v>
      </c>
    </row>
    <row r="33" spans="2:7" x14ac:dyDescent="0.2">
      <c r="B33" t="s">
        <v>8</v>
      </c>
      <c r="D33" s="1">
        <f>'No Model'!D33</f>
        <v>0.3</v>
      </c>
      <c r="F33" s="18" t="s">
        <v>14</v>
      </c>
      <c r="G33" s="19">
        <f>(G30+H30)/SUM(G30:H31)</f>
        <v>0.61333379778460839</v>
      </c>
    </row>
    <row r="34" spans="2:7" x14ac:dyDescent="0.2">
      <c r="F34" s="18" t="s">
        <v>15</v>
      </c>
      <c r="G34" s="20">
        <f>(G30*B30+H30*D30)/(G30+H30)</f>
        <v>4364.1309162992493</v>
      </c>
    </row>
    <row r="35" spans="2:7" x14ac:dyDescent="0.2">
      <c r="F35" s="18" t="s">
        <v>16</v>
      </c>
      <c r="G35" s="21">
        <f>G34*G33*100</f>
        <v>267666.89889230416</v>
      </c>
    </row>
  </sheetData>
  <mergeCells count="4">
    <mergeCell ref="B28:D28"/>
    <mergeCell ref="A27:D27"/>
    <mergeCell ref="F28:H28"/>
    <mergeCell ref="F27:H27"/>
  </mergeCells>
  <conditionalFormatting sqref="G5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B31" sqref="B31"/>
    </sheetView>
  </sheetViews>
  <sheetFormatPr baseColWidth="10" defaultRowHeight="16" x14ac:dyDescent="0.2"/>
  <cols>
    <col min="2" max="2" width="12.33203125" customWidth="1"/>
    <col min="3" max="3" width="0" hidden="1" customWidth="1"/>
    <col min="4" max="4" width="13.6640625" customWidth="1"/>
    <col min="5" max="5" width="13" customWidth="1"/>
    <col min="6" max="6" width="16.6640625" customWidth="1"/>
    <col min="7" max="7" width="14.1640625" customWidth="1"/>
  </cols>
  <sheetData>
    <row r="1" spans="2:8" x14ac:dyDescent="0.2">
      <c r="B1" t="s">
        <v>2</v>
      </c>
    </row>
    <row r="2" spans="2:8" x14ac:dyDescent="0.2">
      <c r="B2">
        <f>1E+21</f>
        <v>1E+21</v>
      </c>
      <c r="H2" t="s">
        <v>13</v>
      </c>
    </row>
    <row r="3" spans="2:8" x14ac:dyDescent="0.2">
      <c r="H3" s="16">
        <f>MAX(G5:G25)</f>
        <v>3500</v>
      </c>
    </row>
    <row r="4" spans="2:8" ht="32" x14ac:dyDescent="0.2">
      <c r="B4" s="5" t="s">
        <v>0</v>
      </c>
      <c r="C4" s="6" t="s">
        <v>3</v>
      </c>
      <c r="D4" s="6" t="s">
        <v>1</v>
      </c>
      <c r="E4" s="6" t="s">
        <v>4</v>
      </c>
      <c r="F4" s="6" t="s">
        <v>5</v>
      </c>
      <c r="G4" s="11" t="s">
        <v>9</v>
      </c>
      <c r="H4" s="17" t="s">
        <v>11</v>
      </c>
    </row>
    <row r="5" spans="2:8" x14ac:dyDescent="0.2">
      <c r="B5" s="7">
        <v>0</v>
      </c>
      <c r="C5" s="8">
        <f t="shared" ref="C5:C25" si="0">LN(B5*$B$2+1)</f>
        <v>0</v>
      </c>
      <c r="D5" s="7">
        <v>1</v>
      </c>
      <c r="E5" s="9">
        <f>1-D5</f>
        <v>0</v>
      </c>
      <c r="F5" s="9">
        <f>1-B5</f>
        <v>1</v>
      </c>
      <c r="G5" s="10">
        <f t="shared" ref="G5:G25" si="1">(1-D$33)*($D5*$B$30+$E5*$B$31)+$D$33*($B5*$D$30+$F5*$D$31)</f>
        <v>3500</v>
      </c>
      <c r="H5">
        <f>IF(G5=$H$3,1,0)</f>
        <v>1</v>
      </c>
    </row>
    <row r="6" spans="2:8" x14ac:dyDescent="0.2">
      <c r="B6" s="7">
        <f>B5+0.05</f>
        <v>0.05</v>
      </c>
      <c r="C6" s="8">
        <f t="shared" si="0"/>
        <v>45.358554679320967</v>
      </c>
      <c r="D6" s="7">
        <v>1</v>
      </c>
      <c r="E6" s="9">
        <f t="shared" ref="E6:E25" si="2">1-D6</f>
        <v>0</v>
      </c>
      <c r="F6" s="9">
        <f t="shared" ref="F6:F25" si="3">1-B6</f>
        <v>0.95</v>
      </c>
      <c r="G6" s="10">
        <f t="shared" si="1"/>
        <v>3380</v>
      </c>
      <c r="H6">
        <f t="shared" ref="H6:H25" si="4">IF(G6=$H$3,1,0)</f>
        <v>0</v>
      </c>
    </row>
    <row r="7" spans="2:8" x14ac:dyDescent="0.2">
      <c r="B7" s="7">
        <f t="shared" ref="B7:B23" si="5">B6+0.05</f>
        <v>0.1</v>
      </c>
      <c r="C7" s="8">
        <f t="shared" si="0"/>
        <v>46.051701859880914</v>
      </c>
      <c r="D7" s="7">
        <v>1</v>
      </c>
      <c r="E7" s="9">
        <f t="shared" si="2"/>
        <v>0</v>
      </c>
      <c r="F7" s="9">
        <f t="shared" si="3"/>
        <v>0.9</v>
      </c>
      <c r="G7" s="10">
        <f t="shared" si="1"/>
        <v>3260</v>
      </c>
      <c r="H7">
        <f t="shared" si="4"/>
        <v>0</v>
      </c>
    </row>
    <row r="8" spans="2:8" x14ac:dyDescent="0.2">
      <c r="B8" s="7">
        <f t="shared" si="5"/>
        <v>0.15000000000000002</v>
      </c>
      <c r="C8" s="8">
        <f t="shared" si="0"/>
        <v>46.457166967989082</v>
      </c>
      <c r="D8" s="7">
        <v>1</v>
      </c>
      <c r="E8" s="9">
        <f t="shared" si="2"/>
        <v>0</v>
      </c>
      <c r="F8" s="9">
        <f t="shared" si="3"/>
        <v>0.85</v>
      </c>
      <c r="G8" s="10">
        <f t="shared" si="1"/>
        <v>3140</v>
      </c>
      <c r="H8">
        <f t="shared" si="4"/>
        <v>0</v>
      </c>
    </row>
    <row r="9" spans="2:8" x14ac:dyDescent="0.2">
      <c r="B9" s="7">
        <f t="shared" si="5"/>
        <v>0.2</v>
      </c>
      <c r="C9" s="8">
        <f t="shared" si="0"/>
        <v>46.744849040440862</v>
      </c>
      <c r="D9" s="7">
        <v>1</v>
      </c>
      <c r="E9" s="9">
        <f t="shared" si="2"/>
        <v>0</v>
      </c>
      <c r="F9" s="9">
        <f t="shared" si="3"/>
        <v>0.8</v>
      </c>
      <c r="G9" s="10">
        <f t="shared" si="1"/>
        <v>3020</v>
      </c>
      <c r="H9">
        <f t="shared" si="4"/>
        <v>0</v>
      </c>
    </row>
    <row r="10" spans="2:8" x14ac:dyDescent="0.2">
      <c r="B10" s="7">
        <f t="shared" si="5"/>
        <v>0.25</v>
      </c>
      <c r="C10" s="8">
        <f t="shared" si="0"/>
        <v>46.96799259175507</v>
      </c>
      <c r="D10" s="7">
        <v>1</v>
      </c>
      <c r="E10" s="9">
        <f t="shared" si="2"/>
        <v>0</v>
      </c>
      <c r="F10" s="9">
        <f t="shared" si="3"/>
        <v>0.75</v>
      </c>
      <c r="G10" s="10">
        <f t="shared" si="1"/>
        <v>2900</v>
      </c>
      <c r="H10">
        <f t="shared" si="4"/>
        <v>0</v>
      </c>
    </row>
    <row r="11" spans="2:8" x14ac:dyDescent="0.2">
      <c r="B11" s="7">
        <f t="shared" si="5"/>
        <v>0.3</v>
      </c>
      <c r="C11" s="8">
        <f t="shared" si="0"/>
        <v>47.150314148549022</v>
      </c>
      <c r="D11" s="7">
        <v>1</v>
      </c>
      <c r="E11" s="9">
        <f t="shared" si="2"/>
        <v>0</v>
      </c>
      <c r="F11" s="9">
        <f t="shared" si="3"/>
        <v>0.7</v>
      </c>
      <c r="G11" s="10">
        <f t="shared" si="1"/>
        <v>2780</v>
      </c>
      <c r="H11">
        <f t="shared" si="4"/>
        <v>0</v>
      </c>
    </row>
    <row r="12" spans="2:8" x14ac:dyDescent="0.2">
      <c r="B12" s="7">
        <f t="shared" si="5"/>
        <v>0.35</v>
      </c>
      <c r="C12" s="8">
        <f t="shared" si="0"/>
        <v>47.304464828376283</v>
      </c>
      <c r="D12" s="7">
        <v>1</v>
      </c>
      <c r="E12" s="9">
        <f t="shared" si="2"/>
        <v>0</v>
      </c>
      <c r="F12" s="9">
        <f t="shared" si="3"/>
        <v>0.65</v>
      </c>
      <c r="G12" s="10">
        <f t="shared" si="1"/>
        <v>2660</v>
      </c>
      <c r="H12">
        <f t="shared" si="4"/>
        <v>0</v>
      </c>
    </row>
    <row r="13" spans="2:8" x14ac:dyDescent="0.2">
      <c r="B13" s="7">
        <f t="shared" si="5"/>
        <v>0.39999999999999997</v>
      </c>
      <c r="C13" s="8">
        <f t="shared" si="0"/>
        <v>47.437996221000802</v>
      </c>
      <c r="D13" s="7">
        <v>1</v>
      </c>
      <c r="E13" s="9">
        <f t="shared" si="2"/>
        <v>0</v>
      </c>
      <c r="F13" s="9">
        <f t="shared" si="3"/>
        <v>0.60000000000000009</v>
      </c>
      <c r="G13" s="10">
        <f t="shared" si="1"/>
        <v>2540</v>
      </c>
      <c r="H13">
        <f t="shared" si="4"/>
        <v>0</v>
      </c>
    </row>
    <row r="14" spans="2:8" x14ac:dyDescent="0.2">
      <c r="B14" s="7">
        <f t="shared" si="5"/>
        <v>0.44999999999999996</v>
      </c>
      <c r="C14" s="8">
        <f t="shared" si="0"/>
        <v>47.555779256657189</v>
      </c>
      <c r="D14" s="7">
        <v>1</v>
      </c>
      <c r="E14" s="9">
        <f t="shared" si="2"/>
        <v>0</v>
      </c>
      <c r="F14" s="9">
        <f t="shared" si="3"/>
        <v>0.55000000000000004</v>
      </c>
      <c r="G14" s="10">
        <f t="shared" si="1"/>
        <v>2420</v>
      </c>
      <c r="H14">
        <f t="shared" si="4"/>
        <v>0</v>
      </c>
    </row>
    <row r="15" spans="2:8" x14ac:dyDescent="0.2">
      <c r="B15" s="7">
        <f t="shared" si="5"/>
        <v>0.49999999999999994</v>
      </c>
      <c r="C15" s="8">
        <f t="shared" si="0"/>
        <v>47.661139772315011</v>
      </c>
      <c r="D15" s="7">
        <v>1</v>
      </c>
      <c r="E15" s="9">
        <f t="shared" si="2"/>
        <v>0</v>
      </c>
      <c r="F15" s="9">
        <f t="shared" si="3"/>
        <v>0.5</v>
      </c>
      <c r="G15" s="10">
        <f t="shared" si="1"/>
        <v>2300</v>
      </c>
      <c r="H15">
        <f t="shared" si="4"/>
        <v>0</v>
      </c>
    </row>
    <row r="16" spans="2:8" x14ac:dyDescent="0.2">
      <c r="B16" s="7">
        <f t="shared" si="5"/>
        <v>0.54999999999999993</v>
      </c>
      <c r="C16" s="8">
        <f t="shared" si="0"/>
        <v>47.75644995211934</v>
      </c>
      <c r="D16" s="7">
        <v>1</v>
      </c>
      <c r="E16" s="9">
        <f t="shared" si="2"/>
        <v>0</v>
      </c>
      <c r="F16" s="9">
        <f t="shared" si="3"/>
        <v>0.45000000000000007</v>
      </c>
      <c r="G16" s="10">
        <f t="shared" si="1"/>
        <v>2180</v>
      </c>
      <c r="H16">
        <f t="shared" si="4"/>
        <v>0</v>
      </c>
    </row>
    <row r="17" spans="1:8" x14ac:dyDescent="0.2">
      <c r="B17" s="7">
        <f t="shared" si="5"/>
        <v>0.6</v>
      </c>
      <c r="C17" s="8">
        <f t="shared" si="0"/>
        <v>47.843461329108969</v>
      </c>
      <c r="D17" s="7">
        <v>1</v>
      </c>
      <c r="E17" s="9">
        <f t="shared" si="2"/>
        <v>0</v>
      </c>
      <c r="F17" s="9">
        <f t="shared" si="3"/>
        <v>0.4</v>
      </c>
      <c r="G17" s="10">
        <f t="shared" si="1"/>
        <v>2060</v>
      </c>
      <c r="H17">
        <f t="shared" si="4"/>
        <v>0</v>
      </c>
    </row>
    <row r="18" spans="1:8" x14ac:dyDescent="0.2">
      <c r="B18" s="7">
        <f t="shared" si="5"/>
        <v>0.65</v>
      </c>
      <c r="C18" s="8">
        <f t="shared" si="0"/>
        <v>47.923504036782504</v>
      </c>
      <c r="D18" s="7">
        <v>1</v>
      </c>
      <c r="E18" s="9">
        <f t="shared" si="2"/>
        <v>0</v>
      </c>
      <c r="F18" s="9">
        <f t="shared" si="3"/>
        <v>0.35</v>
      </c>
      <c r="G18" s="10">
        <f t="shared" si="1"/>
        <v>1940</v>
      </c>
      <c r="H18">
        <f t="shared" si="4"/>
        <v>0</v>
      </c>
    </row>
    <row r="19" spans="1:8" x14ac:dyDescent="0.2">
      <c r="B19" s="7">
        <f t="shared" si="5"/>
        <v>0.70000000000000007</v>
      </c>
      <c r="C19" s="8">
        <f t="shared" si="0"/>
        <v>47.99761200893623</v>
      </c>
      <c r="D19" s="7">
        <v>1</v>
      </c>
      <c r="E19" s="9">
        <f t="shared" si="2"/>
        <v>0</v>
      </c>
      <c r="F19" s="9">
        <f t="shared" si="3"/>
        <v>0.29999999999999993</v>
      </c>
      <c r="G19" s="10">
        <f t="shared" si="1"/>
        <v>1819.9999999999998</v>
      </c>
      <c r="H19">
        <f t="shared" si="4"/>
        <v>0</v>
      </c>
    </row>
    <row r="20" spans="1:8" x14ac:dyDescent="0.2">
      <c r="B20" s="7">
        <f t="shared" si="5"/>
        <v>0.75000000000000011</v>
      </c>
      <c r="C20" s="8">
        <f t="shared" si="0"/>
        <v>48.066604880423178</v>
      </c>
      <c r="D20" s="7">
        <v>1</v>
      </c>
      <c r="E20" s="9">
        <f t="shared" si="2"/>
        <v>0</v>
      </c>
      <c r="F20" s="9">
        <f t="shared" si="3"/>
        <v>0.24999999999999989</v>
      </c>
      <c r="G20" s="10">
        <f t="shared" si="1"/>
        <v>1699.9999999999998</v>
      </c>
      <c r="H20">
        <f t="shared" si="4"/>
        <v>0</v>
      </c>
    </row>
    <row r="21" spans="1:8" x14ac:dyDescent="0.2">
      <c r="B21" s="7">
        <f t="shared" si="5"/>
        <v>0.80000000000000016</v>
      </c>
      <c r="C21" s="8">
        <f t="shared" si="0"/>
        <v>48.131143401560749</v>
      </c>
      <c r="D21" s="7">
        <v>1</v>
      </c>
      <c r="E21" s="9">
        <f t="shared" si="2"/>
        <v>0</v>
      </c>
      <c r="F21" s="9">
        <f t="shared" si="3"/>
        <v>0.19999999999999984</v>
      </c>
      <c r="G21" s="10">
        <f t="shared" si="1"/>
        <v>1579.9999999999998</v>
      </c>
      <c r="H21">
        <f t="shared" si="4"/>
        <v>0</v>
      </c>
    </row>
    <row r="22" spans="1:8" x14ac:dyDescent="0.2">
      <c r="B22" s="7">
        <f t="shared" si="5"/>
        <v>0.8500000000000002</v>
      </c>
      <c r="C22" s="8">
        <f t="shared" si="0"/>
        <v>48.191768023377186</v>
      </c>
      <c r="D22" s="7">
        <v>1</v>
      </c>
      <c r="E22" s="9">
        <f t="shared" si="2"/>
        <v>0</v>
      </c>
      <c r="F22" s="9">
        <f t="shared" si="3"/>
        <v>0.1499999999999998</v>
      </c>
      <c r="G22" s="10">
        <f t="shared" si="1"/>
        <v>1459.9999999999995</v>
      </c>
      <c r="H22">
        <f t="shared" si="4"/>
        <v>0</v>
      </c>
    </row>
    <row r="23" spans="1:8" x14ac:dyDescent="0.2">
      <c r="B23" s="7">
        <f t="shared" si="5"/>
        <v>0.90000000000000024</v>
      </c>
      <c r="C23" s="8">
        <f t="shared" si="0"/>
        <v>48.248926437217136</v>
      </c>
      <c r="D23" s="7">
        <v>1</v>
      </c>
      <c r="E23" s="9">
        <f t="shared" si="2"/>
        <v>0</v>
      </c>
      <c r="F23" s="9">
        <f t="shared" si="3"/>
        <v>9.9999999999999756E-2</v>
      </c>
      <c r="G23" s="10">
        <f t="shared" si="1"/>
        <v>1339.9999999999995</v>
      </c>
      <c r="H23">
        <f t="shared" si="4"/>
        <v>0</v>
      </c>
    </row>
    <row r="24" spans="1:8" x14ac:dyDescent="0.2">
      <c r="B24" s="7">
        <f>B23+0.05</f>
        <v>0.95000000000000029</v>
      </c>
      <c r="C24" s="8">
        <f t="shared" si="0"/>
        <v>48.302993658487409</v>
      </c>
      <c r="D24" s="7">
        <v>1</v>
      </c>
      <c r="E24" s="9">
        <f t="shared" si="2"/>
        <v>0</v>
      </c>
      <c r="F24" s="9">
        <f t="shared" si="3"/>
        <v>4.9999999999999711E-2</v>
      </c>
      <c r="G24" s="10">
        <f t="shared" si="1"/>
        <v>1219.9999999999991</v>
      </c>
      <c r="H24">
        <f t="shared" si="4"/>
        <v>0</v>
      </c>
    </row>
    <row r="25" spans="1:8" x14ac:dyDescent="0.2">
      <c r="B25" s="7">
        <f>B24+0.05</f>
        <v>1.0000000000000002</v>
      </c>
      <c r="C25" s="8">
        <f t="shared" si="0"/>
        <v>48.354286952874958</v>
      </c>
      <c r="D25" s="7">
        <v>1</v>
      </c>
      <c r="E25" s="9">
        <f t="shared" si="2"/>
        <v>0</v>
      </c>
      <c r="F25" s="9">
        <f t="shared" si="3"/>
        <v>0</v>
      </c>
      <c r="G25" s="10">
        <f t="shared" si="1"/>
        <v>1099.9999999999995</v>
      </c>
      <c r="H25">
        <f t="shared" si="4"/>
        <v>0</v>
      </c>
    </row>
    <row r="26" spans="1:8" s="12" customFormat="1" x14ac:dyDescent="0.2">
      <c r="B26" s="13"/>
      <c r="C26" s="13"/>
      <c r="D26" s="13"/>
      <c r="E26" s="14"/>
      <c r="F26" s="14"/>
      <c r="G26" s="15"/>
    </row>
    <row r="27" spans="1:8" x14ac:dyDescent="0.2">
      <c r="A27" s="23" t="s">
        <v>10</v>
      </c>
      <c r="B27" s="23"/>
      <c r="C27" s="23"/>
      <c r="D27" s="23"/>
      <c r="F27" s="23" t="s">
        <v>12</v>
      </c>
      <c r="G27" s="23"/>
      <c r="H27" s="23"/>
    </row>
    <row r="28" spans="1:8" x14ac:dyDescent="0.2">
      <c r="B28" s="23" t="s">
        <v>19</v>
      </c>
      <c r="C28" s="23"/>
      <c r="D28" s="23"/>
      <c r="F28" s="23" t="s">
        <v>19</v>
      </c>
      <c r="G28" s="23"/>
      <c r="H28" s="23"/>
    </row>
    <row r="29" spans="1:8" x14ac:dyDescent="0.2">
      <c r="B29" s="3" t="s">
        <v>6</v>
      </c>
      <c r="C29" s="3"/>
      <c r="D29" s="3" t="s">
        <v>7</v>
      </c>
      <c r="G29" s="3" t="s">
        <v>6</v>
      </c>
      <c r="H29" s="3" t="s">
        <v>7</v>
      </c>
    </row>
    <row r="30" spans="1:8" ht="33" customHeight="1" x14ac:dyDescent="0.2">
      <c r="A30" s="4" t="s">
        <v>17</v>
      </c>
      <c r="B30">
        <f>'No Model'!B30</f>
        <v>5000</v>
      </c>
      <c r="C30">
        <f>'No Model'!C30</f>
        <v>0</v>
      </c>
      <c r="D30">
        <f>'No Model'!D30</f>
        <v>-8000</v>
      </c>
      <c r="F30" s="4" t="s">
        <v>17</v>
      </c>
      <c r="G30" s="2">
        <f>SUMPRODUCT(H5:H25,D5:D25)*(1-D33)*100</f>
        <v>70</v>
      </c>
      <c r="H30" s="2">
        <f>SUMPRODUCT(H5:H25,B5:B25)*D33*100</f>
        <v>0</v>
      </c>
    </row>
    <row r="31" spans="1:8" ht="40" customHeight="1" x14ac:dyDescent="0.2">
      <c r="A31" s="4" t="s">
        <v>18</v>
      </c>
      <c r="B31">
        <v>0</v>
      </c>
      <c r="C31">
        <f>'No Model'!C31</f>
        <v>0</v>
      </c>
      <c r="D31">
        <f>'No Model'!D31</f>
        <v>0</v>
      </c>
      <c r="F31" s="4" t="s">
        <v>18</v>
      </c>
      <c r="G31" s="2">
        <f>100*(1-D33)-G30</f>
        <v>0</v>
      </c>
      <c r="H31" s="2">
        <f>100*D33-H30</f>
        <v>30</v>
      </c>
    </row>
    <row r="33" spans="2:7" x14ac:dyDescent="0.2">
      <c r="B33" t="s">
        <v>8</v>
      </c>
      <c r="D33" s="1">
        <f>'No Model'!D33</f>
        <v>0.3</v>
      </c>
      <c r="F33" s="18" t="s">
        <v>14</v>
      </c>
      <c r="G33" s="19">
        <f>(G30+H30)/SUM(G30:H31)</f>
        <v>0.7</v>
      </c>
    </row>
    <row r="34" spans="2:7" x14ac:dyDescent="0.2">
      <c r="F34" s="18" t="s">
        <v>15</v>
      </c>
      <c r="G34" s="20">
        <f>(G30*B30+H30*D30)/(G30+H30)</f>
        <v>5000</v>
      </c>
    </row>
    <row r="35" spans="2:7" x14ac:dyDescent="0.2">
      <c r="F35" s="18" t="s">
        <v>16</v>
      </c>
      <c r="G35" s="21">
        <f>G34*G33*100</f>
        <v>350000</v>
      </c>
    </row>
  </sheetData>
  <mergeCells count="4">
    <mergeCell ref="B28:D28"/>
    <mergeCell ref="A27:D27"/>
    <mergeCell ref="F28:H28"/>
    <mergeCell ref="F27:H27"/>
  </mergeCells>
  <conditionalFormatting sqref="G5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Model</vt:lpstr>
      <vt:lpstr>Decent Model</vt:lpstr>
      <vt:lpstr>Great Model</vt:lpstr>
      <vt:lpstr>Perfect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d'Alessandro</dc:creator>
  <cp:lastModifiedBy>Microsoft Office User</cp:lastModifiedBy>
  <dcterms:created xsi:type="dcterms:W3CDTF">2015-11-03T14:59:42Z</dcterms:created>
  <dcterms:modified xsi:type="dcterms:W3CDTF">2015-11-04T02:53:13Z</dcterms:modified>
</cp:coreProperties>
</file>